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ALFONSO\Desktop\1ER. TRIMESTRE CUENTA 2026\"/>
    </mc:Choice>
  </mc:AlternateContent>
  <bookViews>
    <workbookView xWindow="-120" yWindow="-120" windowWidth="19440" windowHeight="11760" firstSheet="26" activeTab="26"/>
  </bookViews>
  <sheets>
    <sheet name="61.-DIRECCIÓN DE CLUB DE LA 3ER" sheetId="51" r:id="rId1"/>
    <sheet name="60.- COORDINACION DE OFI. DE RE" sheetId="50" r:id="rId2"/>
    <sheet name="59.- DIRECCION DE ASIS. ALIMENT" sheetId="127" r:id="rId3"/>
    <sheet name="58.-DIRECCIÓN DE LA DIV. SEXUAL" sheetId="126" r:id="rId4"/>
    <sheet name="57.-DIRECCIÓN DE LA INSTANC " sheetId="125" r:id="rId5"/>
    <sheet name="56.-DIRECCIÓN DE DES. RURAL" sheetId="124" r:id="rId6"/>
    <sheet name="55.-DIRECCIÓN DE ATN. A COM." sheetId="123" r:id="rId7"/>
    <sheet name="54.-DIRECCION DE ECOLOGIA" sheetId="43" r:id="rId8"/>
    <sheet name="53.-DIRECCIÓN DE COM. SOCIAL" sheetId="122" r:id="rId9"/>
    <sheet name="52.-DIRECCIÓN DE DES. ECONOMIC " sheetId="120" r:id="rId10"/>
    <sheet name="51.- DIRECCION DE DEPORTES " sheetId="119" r:id="rId11"/>
    <sheet name="50.-DIRECCIÓN DE PLANEACION PAR" sheetId="118" r:id="rId12"/>
    <sheet name="49.- DIRECCION DE SERVICIO MEDI" sheetId="117" r:id="rId13"/>
    <sheet name="48.- DIRECCION CASA DE LA CULTU" sheetId="116" r:id="rId14"/>
    <sheet name="47.- DIRECCION DE JUVENTUD " sheetId="115" r:id="rId15"/>
    <sheet name="46.- DIRECCION DE APOYO A INST." sheetId="114" r:id="rId16"/>
    <sheet name="45.- DIRECCION DE PROGRAMAS SOC" sheetId="112" r:id="rId17"/>
    <sheet name="44.- DIRECCION DE PARQUES Y JAR" sheetId="111" r:id="rId18"/>
    <sheet name="43.-DIRECCION DE RASTRO" sheetId="110" r:id="rId19"/>
    <sheet name="42.-DIRECCION DE PANTEONES " sheetId="109" r:id="rId20"/>
    <sheet name="41.- DIRECCION DE MERCADO " sheetId="108" r:id="rId21"/>
    <sheet name="40.- DIRECCION DE LIMPIA " sheetId="107" r:id="rId22"/>
    <sheet name="39.- DIRECCION DE ALUMBRADO PUB" sheetId="106" r:id="rId23"/>
    <sheet name="38.- DIRECCION DE AGUA POTABLE " sheetId="105" r:id="rId24"/>
    <sheet name="37.-DIRECCION DE DES. URBANO" sheetId="104" r:id="rId25"/>
    <sheet name="36.-DIRECCION DE OBRAS PUBLICAS" sheetId="103" r:id="rId26"/>
    <sheet name="35.-DIRECCIÓN DE SERVICIOS GRAL" sheetId="102" r:id="rId27"/>
    <sheet name="34.-DIRECCIÓN DE CONTROL PATRIM" sheetId="41" r:id="rId28"/>
    <sheet name="33.-DIRECCIÓN DE CATAS" sheetId="40" r:id="rId29"/>
    <sheet name="32.-DIRECCIÓN DE CONTABILI" sheetId="39" r:id="rId30"/>
    <sheet name="31.-DIRECCIÓN DE CUENTA PÚBL" sheetId="38" r:id="rId31"/>
    <sheet name="30.-DIRECCIÓN DE RECURSOS HUMAN" sheetId="37" r:id="rId32"/>
    <sheet name="29.- DIRECCION DE MOVILIDAD " sheetId="101" r:id="rId33"/>
    <sheet name="28.-DIRECCIÓN DE PREVENCIÓN SOC" sheetId="100" r:id="rId34"/>
    <sheet name="27.-DIRECCIÓN DE ASUNTOS JURIDI" sheetId="99" r:id="rId35"/>
    <sheet name="26.-DIRECCIÓN DE PROTECCIÓN CIV" sheetId="98" r:id="rId36"/>
    <sheet name="25.-DIRECCIÓN DE REGLAMENTOS" sheetId="97" r:id="rId37"/>
    <sheet name="24.-DIRECCIÓN DE POLICIA VIAL" sheetId="96" r:id="rId38"/>
    <sheet name="23.-DIRECCIÓN DE SEGURIDAD PUBL" sheetId="95" r:id="rId39"/>
    <sheet name="22.-DIRECCIÓN GRAL. DEL DIF" sheetId="94" r:id="rId40"/>
    <sheet name="21.-DIRECCIÓN GRAL. DE SALUD" sheetId="93" r:id="rId41"/>
    <sheet name="20.-DIRECCIÓN GRAL. DE EDUCACIO" sheetId="92" r:id="rId42"/>
    <sheet name="19.-DIRECCIÓN GRAL. DESARROLLO " sheetId="91" r:id="rId43"/>
    <sheet name="18.-DIRECCIÓN GRAL. SER. PUBLI " sheetId="90" r:id="rId44"/>
    <sheet name="17.-DIRECCIÓN GENERAL DE OBRAS" sheetId="89" r:id="rId45"/>
    <sheet name="16.-DIRECCIÓN GENERAL DE SEGURI" sheetId="88" r:id="rId46"/>
    <sheet name="15.-ORGANO DE CONTROL INTE" sheetId="34" r:id="rId47"/>
    <sheet name="14.-DIRECCIÓN DE UNIDAD DE  TRA" sheetId="87" r:id="rId48"/>
    <sheet name="13.-DIRECCIÓN DE LA INSTANCIA" sheetId="86" r:id="rId49"/>
    <sheet name="12.-SECRETARIA GENERAL DE G" sheetId="85" r:id="rId50"/>
    <sheet name="11.- TESORERIA MUNICIPAL" sheetId="84" r:id="rId51"/>
    <sheet name="10.-SINDICATURA" sheetId="33" r:id="rId52"/>
    <sheet name="9.-REGIDURIA DE MEDIO AMBIENTE " sheetId="31" r:id="rId53"/>
    <sheet name="8.-REGIDURIA DE EDUCACIÓN Y GRU" sheetId="27" r:id="rId54"/>
    <sheet name="7.-REGIDURIA DE CULTURA, RECRE" sheetId="32" r:id="rId55"/>
    <sheet name="6..REGIDURIA DE DERECHO DE LAS " sheetId="29" r:id="rId56"/>
    <sheet name="5.-REGIDURIA DE COMERCIO Y ABAS" sheetId="28" r:id="rId57"/>
    <sheet name="4.-REGIDURIA DE SALUD Y JUV " sheetId="128" r:id="rId58"/>
    <sheet name="3.-REGIDURIA DE DESARROLLO RURA" sheetId="26" r:id="rId59"/>
    <sheet name="2.-REGIDURIA E DESARROLLO URBAN" sheetId="25" r:id="rId60"/>
    <sheet name="1.-PRESIDENCIA" sheetId="1"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s>
  <definedNames>
    <definedName name="_xlnm.Print_Area" localSheetId="60">'1.-PRESIDENCIA'!$A$1:$Q$36</definedName>
    <definedName name="_xlnm.Print_Area" localSheetId="51">'10.-SINDICATURA'!$A$1:$Q$37</definedName>
    <definedName name="_xlnm.Print_Area" localSheetId="50">'11.- TESORERIA MUNICIPAL'!$A$1:$Q$37</definedName>
    <definedName name="_xlnm.Print_Area" localSheetId="49">'12.-SECRETARIA GENERAL DE G'!$A$1:$Q$41</definedName>
    <definedName name="_xlnm.Print_Area" localSheetId="48">'13.-DIRECCIÓN DE LA INSTANCIA'!$A$1:$Q$37</definedName>
    <definedName name="_xlnm.Print_Area" localSheetId="47">'14.-DIRECCIÓN DE UNIDAD DE  TRA'!$A$1:$Q$43</definedName>
    <definedName name="_xlnm.Print_Area" localSheetId="46">'15.-ORGANO DE CONTROL INTE'!$A$1:$Q$40</definedName>
    <definedName name="_xlnm.Print_Area" localSheetId="45">'16.-DIRECCIÓN GENERAL DE SEGURI'!$A$1:$Q$34</definedName>
    <definedName name="_xlnm.Print_Area" localSheetId="44">'17.-DIRECCIÓN GENERAL DE OBRAS'!$A$1:$Q$39</definedName>
    <definedName name="_xlnm.Print_Area" localSheetId="43">'18.-DIRECCIÓN GRAL. SER. PUBLI '!$A$1:$Q$36</definedName>
    <definedName name="_xlnm.Print_Area" localSheetId="42">'19.-DIRECCIÓN GRAL. DESARROLLO '!$A$1:$Q$38</definedName>
    <definedName name="_xlnm.Print_Area" localSheetId="59">'2.-REGIDURIA E DESARROLLO URBAN'!$A$1:$Q$38</definedName>
    <definedName name="_xlnm.Print_Area" localSheetId="41">'20.-DIRECCIÓN GRAL. DE EDUCACIO'!$A$1:$Q$42</definedName>
    <definedName name="_xlnm.Print_Area" localSheetId="40">'21.-DIRECCIÓN GRAL. DE SALUD'!$A$1:$Q$38</definedName>
    <definedName name="_xlnm.Print_Area" localSheetId="39">'22.-DIRECCIÓN GRAL. DEL DIF'!$A$1:$Q$42</definedName>
    <definedName name="_xlnm.Print_Area" localSheetId="38">'23.-DIRECCIÓN DE SEGURIDAD PUBL'!$A$1:$Q$37</definedName>
    <definedName name="_xlnm.Print_Area" localSheetId="37">'24.-DIRECCIÓN DE POLICIA VIAL'!$A$1:$Q$41</definedName>
    <definedName name="_xlnm.Print_Area" localSheetId="36">'25.-DIRECCIÓN DE REGLAMENTOS'!$A$1:$Q$37</definedName>
    <definedName name="_xlnm.Print_Area" localSheetId="35">'26.-DIRECCIÓN DE PROTECCIÓN CIV'!$A$1:$Q$45</definedName>
    <definedName name="_xlnm.Print_Area" localSheetId="34">'27.-DIRECCIÓN DE ASUNTOS JURIDI'!$A$1:$Q$39</definedName>
    <definedName name="_xlnm.Print_Area" localSheetId="33">'28.-DIRECCIÓN DE PREVENCIÓN SOC'!$A$1:$Q$36</definedName>
    <definedName name="_xlnm.Print_Area" localSheetId="32">'29.- DIRECCION DE MOVILIDAD '!$A$1:$Q$38</definedName>
    <definedName name="_xlnm.Print_Area" localSheetId="58">'3.-REGIDURIA DE DESARROLLO RURA'!$A$1:$Q$38</definedName>
    <definedName name="_xlnm.Print_Area" localSheetId="31">'30.-DIRECCIÓN DE RECURSOS HUMAN'!$A$1:$Q$37</definedName>
    <definedName name="_xlnm.Print_Area" localSheetId="30">'31.-DIRECCIÓN DE CUENTA PÚBL'!$A$1:$Q$37</definedName>
    <definedName name="_xlnm.Print_Area" localSheetId="29">'32.-DIRECCIÓN DE CONTABILI'!$A$1:$Q$38</definedName>
    <definedName name="_xlnm.Print_Area" localSheetId="28">'33.-DIRECCIÓN DE CATAS'!$A$1:$Q$35</definedName>
    <definedName name="_xlnm.Print_Area" localSheetId="27">'34.-DIRECCIÓN DE CONTROL PATRIM'!$A$1:$Q$37</definedName>
    <definedName name="_xlnm.Print_Area" localSheetId="26">'35.-DIRECCIÓN DE SERVICIOS GRAL'!$A$1:$Q$38</definedName>
    <definedName name="_xlnm.Print_Area" localSheetId="25">'36.-DIRECCION DE OBRAS PUBLICAS'!$A$1:$Q$37</definedName>
    <definedName name="_xlnm.Print_Area" localSheetId="24">'37.-DIRECCION DE DES. URBANO'!$A$1:$Q$38</definedName>
    <definedName name="_xlnm.Print_Area" localSheetId="23">'38.- DIRECCION DE AGUA POTABLE '!$A$1:$Q$38</definedName>
    <definedName name="_xlnm.Print_Area" localSheetId="22">'39.- DIRECCION DE ALUMBRADO PUB'!$A$1:$Q$37</definedName>
    <definedName name="_xlnm.Print_Area" localSheetId="57">'4.-REGIDURIA DE SALUD Y JUV '!$A$1:$Q$38</definedName>
    <definedName name="_xlnm.Print_Area" localSheetId="21">'40.- DIRECCION DE LIMPIA '!$A$1:$Q$39</definedName>
    <definedName name="_xlnm.Print_Area" localSheetId="20">'41.- DIRECCION DE MERCADO '!$A$1:$Q$37</definedName>
    <definedName name="_xlnm.Print_Area" localSheetId="19">'42.-DIRECCION DE PANTEONES '!$A$1:$Q$36</definedName>
    <definedName name="_xlnm.Print_Area" localSheetId="18">'43.-DIRECCION DE RASTRO'!$A$1:$Q$38</definedName>
    <definedName name="_xlnm.Print_Area" localSheetId="17">'44.- DIRECCION DE PARQUES Y JAR'!$A$1:$Q$37</definedName>
    <definedName name="_xlnm.Print_Area" localSheetId="16">'45.- DIRECCION DE PROGRAMAS SOC'!$A$1:$Q$37</definedName>
    <definedName name="_xlnm.Print_Area" localSheetId="15">'46.- DIRECCION DE APOYO A INST.'!$A$1:$Q$36</definedName>
    <definedName name="_xlnm.Print_Area" localSheetId="14">'47.- DIRECCION DE JUVENTUD '!$A$1:$Q$38</definedName>
    <definedName name="_xlnm.Print_Area" localSheetId="13">'48.- DIRECCION CASA DE LA CULTU'!$A$1:$Q$41</definedName>
    <definedName name="_xlnm.Print_Area" localSheetId="12">'49.- DIRECCION DE SERVICIO MEDI'!$A$1:$Q$37</definedName>
    <definedName name="_xlnm.Print_Area" localSheetId="56">'5.-REGIDURIA DE COMERCIO Y ABAS'!$A$1:$Q$38</definedName>
    <definedName name="_xlnm.Print_Area" localSheetId="11">'50.-DIRECCIÓN DE PLANEACION PAR'!$A$1:$Q$40</definedName>
    <definedName name="_xlnm.Print_Area" localSheetId="10">'51.- DIRECCION DE DEPORTES '!$A$1:$Q$37</definedName>
    <definedName name="_xlnm.Print_Area" localSheetId="9">'52.-DIRECCIÓN DE DES. ECONOMIC '!$A$1:$Q$36</definedName>
    <definedName name="_xlnm.Print_Area" localSheetId="8">'53.-DIRECCIÓN DE COM. SOCIAL'!$A$1:$Q$37</definedName>
    <definedName name="_xlnm.Print_Area" localSheetId="7">'54.-DIRECCION DE ECOLOGIA'!$A$1:$Q$40</definedName>
    <definedName name="_xlnm.Print_Area" localSheetId="6">'55.-DIRECCIÓN DE ATN. A COM.'!$A$1:$Q$38</definedName>
    <definedName name="_xlnm.Print_Area" localSheetId="5">'56.-DIRECCIÓN DE DES. RURAL'!$A$1:$Q$42</definedName>
    <definedName name="_xlnm.Print_Area" localSheetId="4">'57.-DIRECCIÓN DE LA INSTANC '!$A$1:$Q$37</definedName>
    <definedName name="_xlnm.Print_Area" localSheetId="3">'58.-DIRECCIÓN DE LA DIV. SEXUAL'!$A$1:$Q$38</definedName>
    <definedName name="_xlnm.Print_Area" localSheetId="2">'59.- DIRECCION DE ASIS. ALIMENT'!$A$1:$Q$38</definedName>
    <definedName name="_xlnm.Print_Area" localSheetId="55">'6..REGIDURIA DE DERECHO DE LAS '!$A$1:$Q$37</definedName>
    <definedName name="_xlnm.Print_Area" localSheetId="1">'60.- COORDINACION DE OFI. DE RE'!$A$1:$Q$41</definedName>
    <definedName name="_xlnm.Print_Area" localSheetId="0">'61.-DIRECCIÓN DE CLUB DE LA 3ER'!$A$1:$Q$37</definedName>
    <definedName name="_xlnm.Print_Area" localSheetId="54">'7.-REGIDURIA DE CULTURA, RECRE'!$A$1:$Q$39</definedName>
    <definedName name="_xlnm.Print_Area" localSheetId="53">'8.-REGIDURIA DE EDUCACIÓN Y GRU'!$A$1:$Q$39</definedName>
    <definedName name="_xlnm.Print_Area" localSheetId="52">'9.-REGIDURIA DE MEDIO AMBIENTE '!$A$1:$Q$37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7" i="1" l="1"/>
  <c r="B26" i="1"/>
  <c r="B25" i="1"/>
  <c r="B24" i="1"/>
  <c r="B22" i="1"/>
  <c r="B21" i="1"/>
  <c r="B20" i="1"/>
  <c r="B19" i="1"/>
  <c r="M8" i="1"/>
  <c r="B13" i="1"/>
  <c r="M8" i="25" l="1"/>
  <c r="B13" i="25"/>
  <c r="I21" i="26" l="1"/>
  <c r="I20" i="26"/>
  <c r="I19" i="26"/>
  <c r="G21" i="26"/>
  <c r="G20" i="26"/>
  <c r="E21" i="26"/>
  <c r="E20" i="26"/>
  <c r="E19" i="26"/>
  <c r="B23" i="26"/>
  <c r="B22" i="26"/>
  <c r="B21" i="26"/>
  <c r="B20" i="26"/>
  <c r="B19" i="26"/>
  <c r="M8" i="26"/>
  <c r="B13" i="26"/>
  <c r="I23" i="128" l="1"/>
  <c r="I22" i="128"/>
  <c r="I21" i="128"/>
  <c r="I20" i="128"/>
  <c r="I19" i="128"/>
  <c r="G23" i="128"/>
  <c r="G22" i="128"/>
  <c r="G21" i="128"/>
  <c r="G20" i="128"/>
  <c r="G19" i="128"/>
  <c r="E21" i="128"/>
  <c r="E20" i="128"/>
  <c r="E19" i="128"/>
  <c r="B23" i="128"/>
  <c r="B22" i="128"/>
  <c r="B21" i="128"/>
  <c r="B20" i="128"/>
  <c r="B19" i="128"/>
  <c r="M8" i="128"/>
  <c r="B13" i="128"/>
  <c r="B28" i="28" l="1"/>
  <c r="B13" i="28"/>
  <c r="B13" i="29" l="1"/>
  <c r="M8" i="29"/>
  <c r="M8" i="32" l="1"/>
  <c r="B13" i="32"/>
  <c r="M8" i="27" l="1"/>
  <c r="D8" i="27"/>
  <c r="B13" i="27"/>
  <c r="B27" i="31" l="1"/>
  <c r="N13" i="31"/>
  <c r="I13" i="31"/>
  <c r="E13" i="31"/>
  <c r="P8" i="31"/>
  <c r="D8" i="31"/>
  <c r="M8" i="31"/>
  <c r="B13" i="31"/>
  <c r="P8" i="33" l="1"/>
  <c r="D8" i="33"/>
  <c r="N11" i="33"/>
  <c r="M8" i="33"/>
  <c r="B13" i="33"/>
  <c r="B13" i="84" l="1"/>
  <c r="E30" i="85" l="1"/>
  <c r="E29" i="85"/>
  <c r="E28" i="85"/>
  <c r="E27" i="85"/>
  <c r="E26" i="85"/>
  <c r="E25" i="85"/>
  <c r="B31" i="85"/>
  <c r="B30" i="85"/>
  <c r="B29" i="85"/>
  <c r="B28" i="85"/>
  <c r="B27" i="85"/>
  <c r="B26" i="85"/>
  <c r="B25" i="85"/>
  <c r="I19" i="85"/>
  <c r="G19" i="85"/>
  <c r="I20" i="85"/>
  <c r="G20" i="85"/>
  <c r="I21" i="85"/>
  <c r="G21" i="85"/>
  <c r="I22" i="85"/>
  <c r="G22" i="85"/>
  <c r="I23" i="85"/>
  <c r="G23" i="85"/>
  <c r="E23" i="85"/>
  <c r="E22" i="85"/>
  <c r="E21" i="85"/>
  <c r="E20" i="85"/>
  <c r="E19" i="85"/>
  <c r="B23" i="85"/>
  <c r="B22" i="85"/>
  <c r="B21" i="85"/>
  <c r="B20" i="85"/>
  <c r="B19" i="85"/>
  <c r="D8" i="85"/>
  <c r="N13" i="86" l="1"/>
  <c r="I13" i="86"/>
  <c r="E13" i="86"/>
  <c r="D8" i="86"/>
  <c r="B13" i="86"/>
  <c r="I33" i="87" l="1"/>
  <c r="I32" i="87"/>
  <c r="I31" i="87"/>
  <c r="G33" i="87"/>
  <c r="G32" i="87"/>
  <c r="G31" i="87"/>
  <c r="E33" i="87"/>
  <c r="E32" i="87"/>
  <c r="E31" i="87"/>
  <c r="B33" i="87"/>
  <c r="B32" i="87"/>
  <c r="B31" i="87"/>
  <c r="I30" i="87"/>
  <c r="I29" i="87"/>
  <c r="G30" i="87"/>
  <c r="G29" i="87"/>
  <c r="E30" i="87"/>
  <c r="E29" i="87"/>
  <c r="B30" i="87"/>
  <c r="B29" i="87"/>
  <c r="I28" i="87"/>
  <c r="I27" i="87"/>
  <c r="G28" i="87"/>
  <c r="G27" i="87"/>
  <c r="E28" i="87"/>
  <c r="E27" i="87"/>
  <c r="B28" i="87"/>
  <c r="B27" i="87"/>
  <c r="I26" i="87"/>
  <c r="G26" i="87"/>
  <c r="E26" i="87"/>
  <c r="B26" i="87"/>
  <c r="P23" i="87"/>
  <c r="I24" i="87"/>
  <c r="I23" i="87"/>
  <c r="I22" i="87"/>
  <c r="G24" i="87"/>
  <c r="G23" i="87"/>
  <c r="G22" i="87"/>
  <c r="E24" i="87"/>
  <c r="E23" i="87"/>
  <c r="E22" i="87"/>
  <c r="B24" i="87"/>
  <c r="B23" i="87"/>
  <c r="B22" i="87"/>
  <c r="B21" i="87"/>
  <c r="B20" i="87"/>
  <c r="B19" i="87"/>
  <c r="N13" i="87"/>
  <c r="I13" i="87"/>
  <c r="M8" i="87"/>
  <c r="E13" i="87"/>
  <c r="B13" i="87"/>
  <c r="G30" i="34" l="1"/>
  <c r="E30" i="34"/>
  <c r="I29" i="34"/>
  <c r="G29" i="34"/>
  <c r="E29" i="34"/>
  <c r="I28" i="34"/>
  <c r="G28" i="34"/>
  <c r="E28" i="34"/>
  <c r="B29" i="34"/>
  <c r="B28" i="34"/>
  <c r="I27" i="34"/>
  <c r="G27" i="34"/>
  <c r="E27" i="34"/>
  <c r="B27" i="34"/>
  <c r="P27" i="34"/>
  <c r="B24" i="34"/>
  <c r="E21" i="34" l="1"/>
  <c r="G22" i="34"/>
  <c r="E22" i="34"/>
  <c r="B22" i="34"/>
  <c r="B21" i="34"/>
  <c r="B20" i="34"/>
  <c r="B19" i="34"/>
  <c r="N13" i="34"/>
  <c r="I13" i="34"/>
  <c r="E13" i="34"/>
  <c r="B13" i="34"/>
  <c r="B27" i="88" l="1"/>
  <c r="B26" i="88"/>
  <c r="B25" i="88"/>
  <c r="B23" i="88"/>
  <c r="B22" i="88"/>
  <c r="B21" i="88"/>
  <c r="B20" i="88"/>
  <c r="B19" i="88"/>
  <c r="N13" i="88"/>
  <c r="I13" i="88"/>
  <c r="E13" i="88"/>
  <c r="B13" i="88"/>
  <c r="B26" i="89" l="1"/>
  <c r="G26" i="89"/>
  <c r="B24" i="89"/>
  <c r="B22" i="89"/>
  <c r="B21" i="89"/>
  <c r="B20" i="89"/>
  <c r="B19" i="89"/>
  <c r="N13" i="89"/>
  <c r="I13" i="89"/>
  <c r="D8" i="89"/>
  <c r="E13" i="89"/>
  <c r="B13" i="89"/>
  <c r="B5" i="89" l="1"/>
  <c r="M8" i="89" l="1"/>
  <c r="E27" i="90" l="1"/>
  <c r="B27" i="90"/>
  <c r="G26" i="90"/>
  <c r="B26" i="90"/>
  <c r="E25" i="90"/>
  <c r="B25" i="90"/>
  <c r="B21" i="90"/>
  <c r="B20" i="90"/>
  <c r="B19" i="90"/>
  <c r="B23" i="90"/>
  <c r="B22" i="90"/>
  <c r="M8" i="90"/>
  <c r="N13" i="90"/>
  <c r="I13" i="90"/>
  <c r="E13" i="90"/>
  <c r="B13" i="90"/>
  <c r="G28" i="91" l="1"/>
  <c r="G27" i="91"/>
  <c r="G26" i="91"/>
  <c r="E27" i="91"/>
  <c r="E26" i="91"/>
  <c r="B28" i="91"/>
  <c r="B27" i="91"/>
  <c r="B26" i="91"/>
  <c r="B25" i="91"/>
  <c r="B23" i="91"/>
  <c r="B22" i="91"/>
  <c r="I21" i="91"/>
  <c r="G21" i="91"/>
  <c r="I20" i="91"/>
  <c r="G20" i="91"/>
  <c r="I19" i="91"/>
  <c r="G19" i="91"/>
  <c r="E21" i="91"/>
  <c r="E20" i="91"/>
  <c r="E19" i="91"/>
  <c r="B21" i="91"/>
  <c r="B20" i="91"/>
  <c r="B19" i="91"/>
  <c r="N13" i="91"/>
  <c r="I13" i="91"/>
  <c r="E13" i="91"/>
  <c r="M8" i="91"/>
  <c r="B13" i="91"/>
  <c r="G33" i="92" l="1"/>
  <c r="I34" i="92"/>
  <c r="G34" i="92"/>
  <c r="I35" i="92"/>
  <c r="G35" i="92"/>
  <c r="I36" i="92"/>
  <c r="G36" i="92"/>
  <c r="E37" i="92"/>
  <c r="E36" i="92"/>
  <c r="E35" i="92"/>
  <c r="E34" i="92"/>
  <c r="E33" i="92"/>
  <c r="B37" i="92"/>
  <c r="B36" i="92"/>
  <c r="B35" i="92"/>
  <c r="B34" i="92"/>
  <c r="I33" i="92"/>
  <c r="B33" i="92"/>
  <c r="I32" i="92"/>
  <c r="I31" i="92"/>
  <c r="I30" i="92"/>
  <c r="I29" i="92"/>
  <c r="G32" i="92"/>
  <c r="G31" i="92"/>
  <c r="G30" i="92"/>
  <c r="G29" i="92"/>
  <c r="E32" i="92"/>
  <c r="E31" i="92"/>
  <c r="E30" i="92"/>
  <c r="E29" i="92"/>
  <c r="B32" i="92"/>
  <c r="B31" i="92"/>
  <c r="B30" i="92"/>
  <c r="B29" i="92"/>
  <c r="G28" i="92"/>
  <c r="E28" i="92"/>
  <c r="B28" i="92"/>
  <c r="B27" i="92"/>
  <c r="I26" i="92"/>
  <c r="G26" i="92"/>
  <c r="E26" i="92"/>
  <c r="B26" i="92"/>
  <c r="B25" i="92"/>
  <c r="B23" i="92"/>
  <c r="B22" i="92"/>
  <c r="B21" i="92"/>
  <c r="B20" i="92"/>
  <c r="B19" i="92"/>
  <c r="N13" i="92"/>
  <c r="I13" i="92"/>
  <c r="E13" i="92"/>
  <c r="M8" i="92" l="1"/>
  <c r="B13" i="92"/>
  <c r="I30" i="93" l="1"/>
  <c r="G30" i="93"/>
  <c r="E30" i="93"/>
  <c r="I20" i="93"/>
  <c r="G20" i="93"/>
  <c r="E21" i="93"/>
  <c r="E20" i="93"/>
  <c r="I19" i="93"/>
  <c r="G19" i="93"/>
  <c r="E19" i="93"/>
  <c r="B21" i="93"/>
  <c r="B20" i="93"/>
  <c r="B19" i="93"/>
  <c r="E13" i="93"/>
  <c r="I13" i="93"/>
  <c r="N13" i="93"/>
  <c r="M8" i="93"/>
  <c r="B13" i="93"/>
  <c r="N13" i="94" l="1"/>
  <c r="I13" i="94"/>
  <c r="E13" i="94"/>
  <c r="M8" i="94"/>
  <c r="B13" i="94"/>
  <c r="B27" i="95" l="1"/>
  <c r="B26" i="95"/>
  <c r="B25" i="95"/>
  <c r="B24" i="95"/>
  <c r="E21" i="95"/>
  <c r="E22" i="95"/>
  <c r="B22" i="95"/>
  <c r="B21" i="95"/>
  <c r="B20" i="95"/>
  <c r="B19" i="95"/>
  <c r="N13" i="95"/>
  <c r="I13" i="95"/>
  <c r="E13" i="95"/>
  <c r="I32" i="96" l="1"/>
  <c r="I31" i="96"/>
  <c r="G32" i="96"/>
  <c r="G31" i="96"/>
  <c r="E32" i="96"/>
  <c r="B32" i="96"/>
  <c r="E31" i="96"/>
  <c r="B31" i="96"/>
  <c r="G28" i="96"/>
  <c r="E30" i="96"/>
  <c r="E28" i="96"/>
  <c r="B30" i="96"/>
  <c r="B29" i="96"/>
  <c r="B28" i="96"/>
  <c r="G27" i="96"/>
  <c r="B27" i="96"/>
  <c r="E26" i="96"/>
  <c r="B26" i="96"/>
  <c r="I25" i="96"/>
  <c r="E25" i="96"/>
  <c r="B25" i="96"/>
  <c r="I23" i="96"/>
  <c r="B23" i="96"/>
  <c r="B22" i="96"/>
  <c r="B21" i="96"/>
  <c r="B20" i="96"/>
  <c r="B19" i="96"/>
  <c r="N13" i="96"/>
  <c r="I13" i="96"/>
  <c r="E13" i="96"/>
  <c r="G29" i="97" l="1"/>
  <c r="B30" i="97"/>
  <c r="B29" i="97"/>
  <c r="B28" i="97"/>
  <c r="B27" i="97"/>
  <c r="B26" i="97"/>
  <c r="B25" i="97"/>
  <c r="B24" i="97"/>
  <c r="B22" i="97"/>
  <c r="B21" i="97"/>
  <c r="B20" i="97"/>
  <c r="B19" i="97"/>
  <c r="B36" i="98" l="1"/>
  <c r="B35" i="98"/>
  <c r="B34" i="98"/>
  <c r="B33" i="98"/>
  <c r="B32" i="98"/>
  <c r="B31" i="98"/>
  <c r="B30" i="98"/>
  <c r="B29" i="98"/>
  <c r="B28" i="98"/>
  <c r="B27" i="98"/>
  <c r="B26" i="98"/>
  <c r="B25" i="98"/>
  <c r="B24" i="98"/>
  <c r="B23" i="98"/>
  <c r="B21" i="98" l="1"/>
  <c r="B20" i="98"/>
  <c r="B19" i="98"/>
  <c r="B29" i="99" l="1"/>
  <c r="B28" i="99"/>
  <c r="B27" i="99"/>
  <c r="B26" i="99"/>
  <c r="B25" i="99"/>
  <c r="B23" i="99"/>
  <c r="B22" i="99"/>
  <c r="B21" i="99"/>
  <c r="I20" i="99"/>
  <c r="I19" i="99"/>
  <c r="G20" i="99"/>
  <c r="G19" i="99"/>
  <c r="E20" i="99"/>
  <c r="E19" i="99"/>
  <c r="B20" i="99"/>
  <c r="B19" i="99"/>
  <c r="B22" i="100" l="1"/>
  <c r="B21" i="100"/>
  <c r="B20" i="100"/>
  <c r="B19" i="100"/>
  <c r="N13" i="100"/>
  <c r="E13" i="100"/>
  <c r="B29" i="101" l="1"/>
  <c r="B28" i="101"/>
  <c r="G25" i="101"/>
  <c r="I25" i="101"/>
  <c r="E27" i="101"/>
  <c r="E26" i="101"/>
  <c r="E25" i="101"/>
  <c r="B27" i="101"/>
  <c r="B26" i="101"/>
  <c r="B25" i="101"/>
  <c r="B23" i="101"/>
  <c r="B22" i="101"/>
  <c r="B21" i="101"/>
  <c r="B20" i="101"/>
  <c r="B19" i="101"/>
  <c r="B27" i="37" l="1"/>
  <c r="B26" i="37"/>
  <c r="B25" i="37"/>
  <c r="B24" i="37"/>
  <c r="B22" i="37"/>
  <c r="B21" i="37"/>
  <c r="B20" i="37"/>
  <c r="B19" i="37"/>
  <c r="B27" i="38" l="1"/>
  <c r="B26" i="38"/>
  <c r="B25" i="38"/>
  <c r="B24" i="38"/>
  <c r="E22" i="38"/>
  <c r="B22" i="38"/>
  <c r="G21" i="38"/>
  <c r="E21" i="38"/>
  <c r="B21" i="38"/>
  <c r="B20" i="38"/>
  <c r="B19" i="38"/>
  <c r="E27" i="39" l="1"/>
  <c r="B28" i="39"/>
  <c r="B27" i="39"/>
  <c r="B26" i="39"/>
  <c r="B25" i="39"/>
  <c r="I22" i="39"/>
  <c r="I21" i="39"/>
  <c r="B23" i="39"/>
  <c r="B22" i="39"/>
  <c r="E20" i="39"/>
  <c r="E19" i="39"/>
  <c r="B20" i="39"/>
  <c r="B19" i="39"/>
  <c r="N13" i="39"/>
  <c r="B25" i="40" l="1"/>
  <c r="B23" i="40"/>
  <c r="B21" i="40"/>
  <c r="N13" i="40"/>
  <c r="I13" i="40"/>
  <c r="E13" i="40"/>
  <c r="B27" i="41" l="1"/>
  <c r="B26" i="41"/>
  <c r="I22" i="41" l="1"/>
  <c r="B22" i="41"/>
  <c r="B21" i="41"/>
  <c r="B20" i="41"/>
  <c r="B19" i="41"/>
  <c r="I25" i="102" l="1"/>
  <c r="I28" i="102"/>
  <c r="G28" i="102"/>
  <c r="E28" i="102"/>
  <c r="E26" i="102"/>
  <c r="E25" i="102"/>
  <c r="B27" i="102"/>
  <c r="B26" i="102"/>
  <c r="B28" i="102"/>
  <c r="B25" i="102"/>
  <c r="E20" i="102"/>
  <c r="E19" i="102"/>
  <c r="B23" i="102"/>
  <c r="B22" i="102"/>
  <c r="B21" i="102"/>
  <c r="B20" i="102"/>
  <c r="B19" i="102"/>
  <c r="B27" i="103" l="1"/>
  <c r="B26" i="103"/>
  <c r="B25" i="103"/>
  <c r="B24" i="103"/>
  <c r="I21" i="103"/>
  <c r="L18" i="103"/>
  <c r="B20" i="103"/>
  <c r="B19" i="103"/>
  <c r="B28" i="104" l="1"/>
  <c r="B27" i="104"/>
  <c r="I26" i="104"/>
  <c r="I25" i="104"/>
  <c r="I24" i="104"/>
  <c r="G26" i="104"/>
  <c r="G25" i="104"/>
  <c r="G24" i="104"/>
  <c r="E26" i="104"/>
  <c r="E25" i="104"/>
  <c r="E24" i="104"/>
  <c r="B26" i="104"/>
  <c r="B25" i="104"/>
  <c r="B24" i="104"/>
  <c r="B22" i="104"/>
  <c r="B21" i="104"/>
  <c r="B20" i="104"/>
  <c r="B19" i="104"/>
  <c r="B29" i="105" l="1"/>
  <c r="B28" i="105"/>
  <c r="I25" i="105"/>
  <c r="B25" i="105"/>
  <c r="B27" i="105" l="1"/>
  <c r="B26" i="105"/>
  <c r="B23" i="105"/>
  <c r="B22" i="105"/>
  <c r="B21" i="105"/>
  <c r="B20" i="105"/>
  <c r="B19" i="105"/>
  <c r="N13" i="105"/>
  <c r="I13" i="105"/>
  <c r="E13" i="105"/>
  <c r="B29" i="106" l="1"/>
  <c r="B28" i="106"/>
  <c r="B27" i="106"/>
  <c r="B26" i="106"/>
  <c r="B25" i="106"/>
  <c r="B23" i="106"/>
  <c r="B22" i="106"/>
  <c r="B21" i="106"/>
  <c r="B20" i="106"/>
  <c r="B19" i="106"/>
  <c r="G29" i="107" l="1"/>
  <c r="E29" i="107"/>
  <c r="B29" i="107"/>
  <c r="B28" i="107"/>
  <c r="B27" i="107"/>
  <c r="G26" i="107"/>
  <c r="B26" i="107"/>
  <c r="I25" i="107"/>
  <c r="G25" i="107"/>
  <c r="E25" i="107"/>
  <c r="B25" i="107"/>
  <c r="A25" i="107"/>
  <c r="P25" i="107"/>
  <c r="E21" i="107" l="1"/>
  <c r="E19" i="107"/>
  <c r="B21" i="107"/>
  <c r="B20" i="107"/>
  <c r="B19" i="107"/>
  <c r="B27" i="108" l="1"/>
  <c r="B26" i="108"/>
  <c r="B25" i="108"/>
  <c r="B24" i="108"/>
  <c r="E22" i="108"/>
  <c r="B22" i="108"/>
  <c r="B21" i="108"/>
  <c r="B20" i="108"/>
  <c r="B19" i="108"/>
  <c r="I29" i="109" l="1"/>
  <c r="I28" i="109"/>
  <c r="G29" i="109"/>
  <c r="G28" i="109"/>
  <c r="E29" i="109"/>
  <c r="E28" i="109"/>
  <c r="B29" i="109"/>
  <c r="B28" i="109"/>
  <c r="G27" i="109"/>
  <c r="E27" i="109"/>
  <c r="B27" i="109"/>
  <c r="I26" i="109"/>
  <c r="G26" i="109"/>
  <c r="E26" i="109"/>
  <c r="B26" i="109"/>
  <c r="E25" i="109"/>
  <c r="B25" i="109"/>
  <c r="B22" i="109" l="1"/>
  <c r="B23" i="109"/>
  <c r="B21" i="109"/>
  <c r="B20" i="109"/>
  <c r="B19" i="109"/>
  <c r="E28" i="110" l="1"/>
  <c r="I27" i="110"/>
  <c r="I26" i="110"/>
  <c r="G27" i="110"/>
  <c r="G26" i="110"/>
  <c r="E27" i="110"/>
  <c r="E26" i="110"/>
  <c r="B27" i="110"/>
  <c r="B26" i="110"/>
  <c r="G25" i="110"/>
  <c r="E25" i="110"/>
  <c r="B25" i="110"/>
  <c r="P26" i="110"/>
  <c r="E21" i="110"/>
  <c r="E23" i="110"/>
  <c r="B23" i="110"/>
  <c r="B22" i="110"/>
  <c r="B21" i="110"/>
  <c r="B20" i="110"/>
  <c r="B19" i="110"/>
  <c r="G27" i="111" l="1"/>
  <c r="G26" i="111"/>
  <c r="G25" i="111"/>
  <c r="E27" i="111"/>
  <c r="E26" i="111"/>
  <c r="E25" i="111"/>
  <c r="B27" i="111"/>
  <c r="B26" i="111"/>
  <c r="B25" i="111"/>
  <c r="I23" i="111"/>
  <c r="G23" i="111"/>
  <c r="E23" i="111"/>
  <c r="G22" i="111"/>
  <c r="E22" i="111"/>
  <c r="B21" i="111"/>
  <c r="E19" i="111"/>
  <c r="B20" i="111"/>
  <c r="B19" i="111"/>
  <c r="B28" i="112" l="1"/>
  <c r="B27" i="112"/>
  <c r="B26" i="112"/>
  <c r="B25" i="112"/>
  <c r="B24" i="112"/>
  <c r="E22" i="112"/>
  <c r="E21" i="112"/>
  <c r="B22" i="112"/>
  <c r="B21" i="112"/>
  <c r="B25" i="114" l="1"/>
  <c r="B24" i="114"/>
  <c r="B22" i="114"/>
  <c r="B20" i="114"/>
  <c r="B19" i="114"/>
  <c r="B28" i="115" l="1"/>
  <c r="B27" i="115"/>
  <c r="B26" i="115"/>
  <c r="B25" i="115"/>
  <c r="E23" i="115"/>
  <c r="B23" i="115"/>
  <c r="B22" i="115"/>
  <c r="B21" i="115"/>
  <c r="B20" i="115"/>
  <c r="B19" i="115"/>
  <c r="I36" i="116" l="1"/>
  <c r="I35" i="116"/>
  <c r="G36" i="116"/>
  <c r="G35" i="116"/>
  <c r="E36" i="116"/>
  <c r="E35" i="116"/>
  <c r="B36" i="116"/>
  <c r="B35" i="116"/>
  <c r="G34" i="116"/>
  <c r="G33" i="116"/>
  <c r="I34" i="116"/>
  <c r="I33" i="116"/>
  <c r="E33" i="116"/>
  <c r="E34" i="116"/>
  <c r="B34" i="116"/>
  <c r="B33" i="116"/>
  <c r="B32" i="116"/>
  <c r="B31" i="116"/>
  <c r="B30" i="116"/>
  <c r="B29" i="116"/>
  <c r="B28" i="116"/>
  <c r="B27" i="116"/>
  <c r="B26" i="116"/>
  <c r="B25" i="116"/>
  <c r="B23" i="116"/>
  <c r="B22" i="116"/>
  <c r="B21" i="116"/>
  <c r="B20" i="116"/>
  <c r="B19" i="116"/>
  <c r="M8" i="116"/>
  <c r="B28" i="117" l="1"/>
  <c r="E26" i="117"/>
  <c r="B20" i="117"/>
  <c r="B19" i="117"/>
  <c r="E13" i="117"/>
  <c r="B13" i="117"/>
  <c r="B33" i="118" l="1"/>
  <c r="B32" i="118"/>
  <c r="B31" i="118"/>
  <c r="B30" i="118"/>
  <c r="B29" i="118"/>
  <c r="B28" i="118"/>
  <c r="B27" i="118"/>
  <c r="E26" i="118"/>
  <c r="B26" i="118"/>
  <c r="B25" i="118"/>
  <c r="B23" i="118"/>
  <c r="B22" i="118"/>
  <c r="B21" i="118"/>
  <c r="B20" i="118"/>
  <c r="B19" i="118"/>
  <c r="B28" i="119" l="1"/>
  <c r="B27" i="119"/>
  <c r="E24" i="119"/>
  <c r="B26" i="119"/>
  <c r="B25" i="119"/>
  <c r="B24" i="119"/>
  <c r="I22" i="119"/>
  <c r="G22" i="119"/>
  <c r="E22" i="119"/>
  <c r="B22" i="119"/>
  <c r="I21" i="119"/>
  <c r="G21" i="119"/>
  <c r="E21" i="119"/>
  <c r="B21" i="119"/>
  <c r="I26" i="120" l="1"/>
  <c r="G26" i="120"/>
  <c r="E26" i="120"/>
  <c r="B26" i="120"/>
  <c r="B25" i="120"/>
  <c r="I27" i="122" l="1"/>
  <c r="G27" i="122"/>
  <c r="E27" i="122"/>
  <c r="B27" i="122"/>
  <c r="I26" i="122"/>
  <c r="G26" i="122"/>
  <c r="E26" i="122"/>
  <c r="B26" i="122"/>
  <c r="G25" i="122"/>
  <c r="E25" i="122"/>
  <c r="B25" i="122"/>
  <c r="I22" i="122"/>
  <c r="G22" i="122"/>
  <c r="I23" i="122"/>
  <c r="E23" i="122"/>
  <c r="G23" i="122"/>
  <c r="E22" i="122"/>
  <c r="E21" i="122"/>
  <c r="B23" i="122"/>
  <c r="B22" i="122"/>
  <c r="B21" i="122"/>
  <c r="B20" i="122"/>
  <c r="B19" i="122"/>
  <c r="B13" i="122"/>
  <c r="M8" i="122"/>
  <c r="G11" i="122"/>
  <c r="B32" i="43" l="1"/>
  <c r="E32" i="43"/>
  <c r="G32" i="43"/>
  <c r="I32" i="43"/>
  <c r="B31" i="43"/>
  <c r="E31" i="43"/>
  <c r="G31" i="43"/>
  <c r="I31" i="43"/>
  <c r="G23" i="43"/>
  <c r="G22" i="43"/>
  <c r="G21" i="43"/>
  <c r="B23" i="43"/>
  <c r="B22" i="43"/>
  <c r="B21" i="43"/>
  <c r="B20" i="43"/>
  <c r="E13" i="43" l="1"/>
  <c r="B13" i="43"/>
  <c r="M8" i="43"/>
  <c r="I33" i="123" l="1"/>
  <c r="I32" i="123"/>
  <c r="G33" i="123"/>
  <c r="G32" i="123"/>
  <c r="E33" i="123"/>
  <c r="E32" i="123"/>
  <c r="B33" i="123"/>
  <c r="B32" i="123"/>
  <c r="I31" i="123"/>
  <c r="G31" i="123"/>
  <c r="E31" i="123"/>
  <c r="B31" i="123"/>
  <c r="I30" i="123"/>
  <c r="G30" i="123"/>
  <c r="E30" i="123"/>
  <c r="B30" i="123"/>
  <c r="I29" i="123"/>
  <c r="G29" i="123"/>
  <c r="E29" i="123"/>
  <c r="B29" i="123"/>
  <c r="I28" i="123"/>
  <c r="G28" i="123"/>
  <c r="E28" i="123"/>
  <c r="B28" i="123"/>
  <c r="B27" i="123"/>
  <c r="G26" i="123"/>
  <c r="E26" i="123"/>
  <c r="B26" i="123"/>
  <c r="I25" i="123"/>
  <c r="G25" i="123"/>
  <c r="E25" i="123"/>
  <c r="B25" i="123"/>
  <c r="E24" i="123"/>
  <c r="B24" i="123"/>
  <c r="G21" i="123"/>
  <c r="B22" i="123"/>
  <c r="B21" i="123"/>
  <c r="B20" i="123"/>
  <c r="B19" i="123"/>
  <c r="E13" i="123"/>
  <c r="B13" i="123"/>
  <c r="I31" i="124" l="1"/>
  <c r="I30" i="124"/>
  <c r="G31" i="124"/>
  <c r="G30" i="124"/>
  <c r="E31" i="124"/>
  <c r="E30" i="124"/>
  <c r="B31" i="124"/>
  <c r="B30" i="124"/>
  <c r="B29" i="124"/>
  <c r="B28" i="124"/>
  <c r="G27" i="124"/>
  <c r="G26" i="124"/>
  <c r="G25" i="124"/>
  <c r="E27" i="124"/>
  <c r="E26" i="124"/>
  <c r="E25" i="124"/>
  <c r="B27" i="124"/>
  <c r="B26" i="124"/>
  <c r="B25" i="124"/>
  <c r="B21" i="124"/>
  <c r="G22" i="124"/>
  <c r="E22" i="124"/>
  <c r="I23" i="124"/>
  <c r="G23" i="124"/>
  <c r="E23" i="124"/>
  <c r="B22" i="124"/>
  <c r="B23" i="124"/>
  <c r="E21" i="124"/>
  <c r="B20" i="124" l="1"/>
  <c r="B19" i="124"/>
  <c r="I31" i="125" l="1"/>
  <c r="G32" i="125"/>
  <c r="G31" i="125"/>
  <c r="E32" i="125"/>
  <c r="E31" i="125"/>
  <c r="B32" i="125"/>
  <c r="B31" i="125"/>
  <c r="I30" i="125"/>
  <c r="I29" i="125"/>
  <c r="G30" i="125"/>
  <c r="G29" i="125"/>
  <c r="E30" i="125"/>
  <c r="E29" i="125"/>
  <c r="B30" i="125"/>
  <c r="B29" i="125"/>
  <c r="I28" i="125"/>
  <c r="I27" i="125"/>
  <c r="G28" i="125"/>
  <c r="G27" i="125"/>
  <c r="E28" i="125"/>
  <c r="E27" i="125"/>
  <c r="B28" i="125"/>
  <c r="B27" i="125"/>
  <c r="I26" i="125"/>
  <c r="G26" i="125"/>
  <c r="E26" i="125"/>
  <c r="B26" i="125"/>
  <c r="G25" i="125"/>
  <c r="E25" i="125"/>
  <c r="B25" i="125"/>
  <c r="A24" i="125"/>
  <c r="E23" i="125"/>
  <c r="E21" i="125"/>
  <c r="B23" i="125"/>
  <c r="B22" i="125"/>
  <c r="B21" i="125"/>
  <c r="I20" i="125"/>
  <c r="I19" i="125"/>
  <c r="G20" i="125"/>
  <c r="G19" i="125"/>
  <c r="E20" i="125"/>
  <c r="E19" i="125"/>
  <c r="B20" i="125"/>
  <c r="B19" i="125"/>
  <c r="E13" i="125"/>
  <c r="B13" i="125"/>
  <c r="B21" i="127" l="1"/>
  <c r="I20" i="127" l="1"/>
  <c r="I19" i="127"/>
  <c r="E20" i="127"/>
  <c r="B20" i="127"/>
  <c r="B19" i="127"/>
  <c r="E13" i="127" l="1"/>
  <c r="G30" i="50" l="1"/>
  <c r="B31" i="50"/>
  <c r="B30" i="50"/>
  <c r="B29" i="50"/>
  <c r="G28" i="50"/>
  <c r="E28" i="50"/>
  <c r="B28" i="50"/>
  <c r="B27" i="50"/>
  <c r="B26" i="50"/>
  <c r="B25" i="50"/>
  <c r="B23" i="50"/>
  <c r="B22" i="50"/>
  <c r="B21" i="50"/>
  <c r="E19" i="50"/>
  <c r="B20" i="50"/>
  <c r="B19" i="50"/>
  <c r="N13" i="50"/>
  <c r="I13" i="50"/>
  <c r="E13" i="50"/>
  <c r="B13" i="50"/>
  <c r="B11" i="50"/>
  <c r="M8" i="50"/>
  <c r="D8" i="50"/>
  <c r="I27" i="51" l="1"/>
  <c r="I26" i="51"/>
  <c r="G27" i="51"/>
  <c r="G26" i="51"/>
  <c r="E27" i="51"/>
  <c r="E26" i="51"/>
  <c r="B27" i="51"/>
  <c r="B26" i="51"/>
  <c r="B25" i="51" l="1"/>
  <c r="B24" i="51"/>
  <c r="I22" i="51"/>
  <c r="G22" i="51"/>
  <c r="E22" i="51"/>
  <c r="B22" i="51"/>
  <c r="I21" i="51"/>
  <c r="G21" i="51"/>
  <c r="B21" i="51"/>
  <c r="N13" i="51" l="1"/>
  <c r="I13" i="51"/>
  <c r="B13" i="51"/>
  <c r="M8" i="51"/>
  <c r="D8" i="51"/>
  <c r="P20" i="91" l="1"/>
  <c r="P21" i="91"/>
  <c r="P22" i="91"/>
  <c r="P23" i="91"/>
  <c r="P26" i="91" s="1"/>
  <c r="P19" i="91"/>
  <c r="P25" i="91" l="1"/>
  <c r="P27" i="91"/>
  <c r="P28" i="91"/>
  <c r="N11" i="89" l="1"/>
  <c r="M8" i="88" l="1"/>
  <c r="E19" i="34" l="1"/>
  <c r="G19" i="34"/>
  <c r="I19" i="34"/>
  <c r="E20" i="34"/>
  <c r="G20" i="34"/>
  <c r="I20" i="34"/>
  <c r="G21" i="34"/>
  <c r="I21" i="34"/>
  <c r="I22" i="34"/>
  <c r="E24" i="34"/>
  <c r="G24" i="34"/>
  <c r="I24" i="34"/>
  <c r="B25" i="34"/>
  <c r="E25" i="34"/>
  <c r="G25" i="34"/>
  <c r="I25" i="34"/>
  <c r="B26" i="34"/>
  <c r="E26" i="34"/>
  <c r="G26" i="34"/>
  <c r="I26" i="34"/>
  <c r="P26" i="34"/>
  <c r="P28" i="34"/>
  <c r="P29" i="34"/>
  <c r="B30" i="34"/>
  <c r="I30" i="34"/>
  <c r="M8" i="34"/>
  <c r="M8" i="86" l="1"/>
  <c r="N13" i="85" l="1"/>
  <c r="I13" i="85"/>
  <c r="M8" i="85"/>
  <c r="E13" i="85"/>
  <c r="B13" i="85"/>
  <c r="D8" i="84" l="1"/>
  <c r="M8" i="84"/>
  <c r="G11" i="33" l="1"/>
  <c r="N13" i="33"/>
  <c r="I13" i="33"/>
  <c r="E13" i="33"/>
  <c r="N13" i="27" l="1"/>
  <c r="I13" i="27"/>
  <c r="E13" i="27"/>
  <c r="N13" i="32" l="1"/>
  <c r="I13" i="32"/>
  <c r="E13" i="32"/>
  <c r="N11" i="28" l="1"/>
  <c r="G11" i="28"/>
  <c r="D8" i="28"/>
  <c r="N13" i="28"/>
  <c r="I13" i="28"/>
  <c r="M8" i="28"/>
  <c r="E13" i="28"/>
  <c r="D8" i="128" l="1"/>
  <c r="N13" i="128"/>
  <c r="I13" i="128"/>
  <c r="E13" i="128"/>
  <c r="D8" i="26" l="1"/>
  <c r="N13" i="26"/>
  <c r="I13" i="26"/>
  <c r="E13" i="26"/>
  <c r="N13" i="25" l="1"/>
  <c r="D8" i="1" l="1"/>
  <c r="D8" i="25" l="1"/>
  <c r="N11" i="25"/>
  <c r="G11" i="25"/>
  <c r="I13" i="25"/>
  <c r="E13" i="25"/>
  <c r="N11" i="1" l="1"/>
  <c r="G11" i="1"/>
  <c r="B11" i="1"/>
  <c r="N13" i="1"/>
  <c r="I13" i="1"/>
  <c r="E13" i="1"/>
  <c r="G20" i="33" l="1"/>
  <c r="I30" i="50" l="1"/>
  <c r="I29" i="50"/>
  <c r="G29" i="50"/>
  <c r="G31" i="50"/>
  <c r="E31" i="50"/>
  <c r="E30" i="50"/>
  <c r="E29" i="50"/>
  <c r="I27" i="50"/>
  <c r="I26" i="50"/>
  <c r="I25" i="50"/>
  <c r="G27" i="50"/>
  <c r="G26" i="50"/>
  <c r="G25" i="50"/>
  <c r="E27" i="50"/>
  <c r="E26" i="50"/>
  <c r="E25" i="50"/>
  <c r="P21" i="114" l="1"/>
  <c r="P28" i="104" l="1"/>
  <c r="P25" i="104"/>
  <c r="P26" i="104"/>
  <c r="P27" i="104"/>
  <c r="P24" i="104"/>
  <c r="P26" i="103"/>
  <c r="P22" i="103"/>
  <c r="P27" i="103" s="1"/>
  <c r="P20" i="103"/>
  <c r="P21" i="103"/>
  <c r="P19" i="103"/>
  <c r="A8" i="103"/>
  <c r="D8" i="103"/>
  <c r="I8" i="103"/>
  <c r="L8" i="103"/>
  <c r="M8" i="103"/>
  <c r="O8" i="103"/>
  <c r="P8" i="103"/>
  <c r="P25" i="103" l="1"/>
  <c r="P24" i="103"/>
  <c r="E19" i="51" l="1"/>
  <c r="B20" i="51"/>
  <c r="B19" i="51"/>
  <c r="N11" i="51"/>
  <c r="G11" i="51"/>
  <c r="E13" i="51"/>
  <c r="I31" i="50" l="1"/>
  <c r="I28" i="50" s="1"/>
  <c r="G23" i="50"/>
  <c r="E23" i="50"/>
  <c r="I22" i="50"/>
  <c r="G22" i="50"/>
  <c r="E22" i="50"/>
  <c r="E20" i="50"/>
  <c r="I31" i="127" l="1"/>
  <c r="G31" i="127"/>
  <c r="E31" i="127"/>
  <c r="B31" i="127"/>
  <c r="I30" i="127"/>
  <c r="G30" i="127"/>
  <c r="E30" i="127"/>
  <c r="B30" i="127"/>
  <c r="I29" i="127"/>
  <c r="G29" i="127"/>
  <c r="E29" i="127"/>
  <c r="E28" i="127"/>
  <c r="B29" i="127"/>
  <c r="B28" i="127"/>
  <c r="I27" i="127"/>
  <c r="G27" i="127"/>
  <c r="E27" i="127"/>
  <c r="B27" i="127"/>
  <c r="I26" i="127"/>
  <c r="I25" i="127"/>
  <c r="G26" i="127"/>
  <c r="G25" i="127"/>
  <c r="E26" i="127"/>
  <c r="E25" i="127"/>
  <c r="B26" i="127"/>
  <c r="B25" i="127"/>
  <c r="I23" i="127"/>
  <c r="G23" i="127"/>
  <c r="E23" i="127"/>
  <c r="B23" i="127"/>
  <c r="I21" i="127"/>
  <c r="G21" i="127"/>
  <c r="E21" i="127"/>
  <c r="I22" i="127"/>
  <c r="G22" i="127"/>
  <c r="E22" i="127"/>
  <c r="B22" i="127"/>
  <c r="P22" i="127"/>
  <c r="G20" i="127"/>
  <c r="G19" i="127"/>
  <c r="E19" i="127"/>
  <c r="N11" i="127"/>
  <c r="G11" i="127"/>
  <c r="B11" i="127"/>
  <c r="D8" i="127"/>
  <c r="N13" i="127"/>
  <c r="I13" i="127"/>
  <c r="M8" i="127"/>
  <c r="B13" i="127"/>
  <c r="I33" i="126" l="1"/>
  <c r="I32" i="126"/>
  <c r="I31" i="126"/>
  <c r="G33" i="126"/>
  <c r="G32" i="126"/>
  <c r="G31" i="126"/>
  <c r="E33" i="126"/>
  <c r="E32" i="126"/>
  <c r="E31" i="126"/>
  <c r="B33" i="126"/>
  <c r="B32" i="126"/>
  <c r="B31" i="126"/>
  <c r="I30" i="126"/>
  <c r="I29" i="126"/>
  <c r="G30" i="126"/>
  <c r="G29" i="126"/>
  <c r="E30" i="126"/>
  <c r="E29" i="126"/>
  <c r="B30" i="126"/>
  <c r="B29" i="126"/>
  <c r="I28" i="126"/>
  <c r="I27" i="126"/>
  <c r="G28" i="126"/>
  <c r="G27" i="126"/>
  <c r="E28" i="126"/>
  <c r="E27" i="126"/>
  <c r="B28" i="126"/>
  <c r="B27" i="126"/>
  <c r="I26" i="126"/>
  <c r="I25" i="126"/>
  <c r="G26" i="126"/>
  <c r="G25" i="126"/>
  <c r="E26" i="126"/>
  <c r="E25" i="126"/>
  <c r="B26" i="126"/>
  <c r="B25" i="126"/>
  <c r="I23" i="126"/>
  <c r="G23" i="126"/>
  <c r="E23" i="126"/>
  <c r="B23" i="126"/>
  <c r="I22" i="126"/>
  <c r="G22" i="126"/>
  <c r="E22" i="126"/>
  <c r="B22" i="126"/>
  <c r="I21" i="126"/>
  <c r="I20" i="126"/>
  <c r="I19" i="126"/>
  <c r="G21" i="126"/>
  <c r="G20" i="126"/>
  <c r="G19" i="126"/>
  <c r="E21" i="126"/>
  <c r="E20" i="126"/>
  <c r="E19" i="126"/>
  <c r="B21" i="126"/>
  <c r="B20" i="126"/>
  <c r="B19" i="126"/>
  <c r="D8" i="126"/>
  <c r="G11" i="126"/>
  <c r="N13" i="126"/>
  <c r="I13" i="126"/>
  <c r="M8" i="126"/>
  <c r="E13" i="126"/>
  <c r="B13" i="126"/>
  <c r="I32" i="125" l="1"/>
  <c r="I25" i="125"/>
  <c r="I23" i="125"/>
  <c r="G23" i="125"/>
  <c r="I22" i="125"/>
  <c r="G22" i="125"/>
  <c r="E22" i="125"/>
  <c r="I21" i="125"/>
  <c r="G21" i="125"/>
  <c r="D8" i="125"/>
  <c r="G11" i="125"/>
  <c r="N13" i="125"/>
  <c r="I13" i="125"/>
  <c r="M8" i="125"/>
  <c r="I29" i="124" l="1"/>
  <c r="I28" i="124"/>
  <c r="G29" i="124"/>
  <c r="G28" i="124"/>
  <c r="E29" i="124"/>
  <c r="E28" i="124"/>
  <c r="I27" i="124"/>
  <c r="I26" i="124"/>
  <c r="I25" i="124"/>
  <c r="G21" i="124"/>
  <c r="G20" i="124"/>
  <c r="G19" i="124"/>
  <c r="E20" i="124"/>
  <c r="E19" i="124"/>
  <c r="I20" i="124"/>
  <c r="I21" i="124"/>
  <c r="I19" i="124"/>
  <c r="N11" i="124"/>
  <c r="D8" i="124"/>
  <c r="G11" i="124"/>
  <c r="N13" i="124"/>
  <c r="I13" i="124"/>
  <c r="M8" i="124"/>
  <c r="E13" i="124"/>
  <c r="B13" i="124"/>
  <c r="I27" i="123" l="1"/>
  <c r="I26" i="123"/>
  <c r="I24" i="123"/>
  <c r="G27" i="123"/>
  <c r="G24" i="123"/>
  <c r="E27" i="123"/>
  <c r="I22" i="123" l="1"/>
  <c r="G22" i="123"/>
  <c r="E22" i="123"/>
  <c r="I21" i="123"/>
  <c r="E21" i="123"/>
  <c r="I20" i="123"/>
  <c r="I19" i="123"/>
  <c r="G20" i="123"/>
  <c r="G19" i="123"/>
  <c r="E20" i="123"/>
  <c r="E19" i="123"/>
  <c r="N11" i="123"/>
  <c r="G11" i="123"/>
  <c r="D8" i="123"/>
  <c r="N13" i="123"/>
  <c r="I13" i="123"/>
  <c r="M8" i="123"/>
  <c r="I29" i="43" l="1"/>
  <c r="G30" i="43"/>
  <c r="G29" i="43"/>
  <c r="E30" i="43"/>
  <c r="E29" i="43"/>
  <c r="B30" i="43"/>
  <c r="B29" i="43"/>
  <c r="I28" i="43"/>
  <c r="I27" i="43"/>
  <c r="G28" i="43"/>
  <c r="G27" i="43"/>
  <c r="E28" i="43"/>
  <c r="E27" i="43"/>
  <c r="B28" i="43"/>
  <c r="B27" i="43"/>
  <c r="I26" i="43"/>
  <c r="I25" i="43"/>
  <c r="G26" i="43"/>
  <c r="G25" i="43"/>
  <c r="E26" i="43"/>
  <c r="E25" i="43"/>
  <c r="B26" i="43"/>
  <c r="B25" i="43"/>
  <c r="I23" i="43"/>
  <c r="E23" i="43"/>
  <c r="I22" i="43"/>
  <c r="I21" i="43"/>
  <c r="E22" i="43"/>
  <c r="E21" i="43"/>
  <c r="I20" i="43"/>
  <c r="I19" i="43"/>
  <c r="G20" i="43"/>
  <c r="G19" i="43"/>
  <c r="E20" i="43"/>
  <c r="E19" i="43"/>
  <c r="B19" i="43"/>
  <c r="D8" i="43" l="1"/>
  <c r="N11" i="43"/>
  <c r="N13" i="43"/>
  <c r="I13" i="43"/>
  <c r="I25" i="122" l="1"/>
  <c r="I21" i="122"/>
  <c r="G21" i="122"/>
  <c r="I20" i="122"/>
  <c r="I19" i="122"/>
  <c r="G20" i="122"/>
  <c r="G19" i="122"/>
  <c r="E20" i="122"/>
  <c r="E19" i="122"/>
  <c r="D8" i="122"/>
  <c r="N13" i="122"/>
  <c r="I13" i="122"/>
  <c r="E13" i="122"/>
  <c r="B30" i="120" l="1"/>
  <c r="D8" i="120"/>
  <c r="G11" i="120"/>
  <c r="B11" i="120"/>
  <c r="N13" i="120"/>
  <c r="I13" i="120"/>
  <c r="M8" i="120"/>
  <c r="E13" i="120"/>
  <c r="B13" i="120"/>
  <c r="I30" i="120" l="1"/>
  <c r="I29" i="120"/>
  <c r="G30" i="120"/>
  <c r="G29" i="120"/>
  <c r="E30" i="120"/>
  <c r="E29" i="120"/>
  <c r="B29" i="120"/>
  <c r="I28" i="120"/>
  <c r="I27" i="120"/>
  <c r="G28" i="120"/>
  <c r="G27" i="120"/>
  <c r="E28" i="120"/>
  <c r="E27" i="120"/>
  <c r="B28" i="120"/>
  <c r="B27" i="120"/>
  <c r="I25" i="120"/>
  <c r="G25" i="120"/>
  <c r="E25" i="120"/>
  <c r="I21" i="120"/>
  <c r="G21" i="120"/>
  <c r="I22" i="120"/>
  <c r="G22" i="120"/>
  <c r="E22" i="120"/>
  <c r="E21" i="120"/>
  <c r="B21" i="120"/>
  <c r="B22" i="120"/>
  <c r="I23" i="120"/>
  <c r="G23" i="120"/>
  <c r="E23" i="120"/>
  <c r="B23" i="120"/>
  <c r="I20" i="120"/>
  <c r="I19" i="120"/>
  <c r="G20" i="120"/>
  <c r="G19" i="120"/>
  <c r="E20" i="120"/>
  <c r="E19" i="120"/>
  <c r="B20" i="120"/>
  <c r="B19" i="120"/>
  <c r="N11" i="120"/>
  <c r="I27" i="119" l="1"/>
  <c r="I28" i="119"/>
  <c r="I26" i="119"/>
  <c r="G28" i="119"/>
  <c r="G27" i="119"/>
  <c r="G26" i="119"/>
  <c r="E28" i="119"/>
  <c r="E27" i="119"/>
  <c r="E26" i="119"/>
  <c r="G25" i="119"/>
  <c r="G24" i="119"/>
  <c r="E25" i="119"/>
  <c r="I20" i="119"/>
  <c r="I19" i="119"/>
  <c r="G20" i="119"/>
  <c r="G19" i="119"/>
  <c r="E20" i="119"/>
  <c r="E19" i="119"/>
  <c r="B20" i="119"/>
  <c r="B19" i="119"/>
  <c r="D8" i="119"/>
  <c r="N11" i="119"/>
  <c r="G11" i="119"/>
  <c r="N13" i="119"/>
  <c r="I13" i="119"/>
  <c r="M8" i="119"/>
  <c r="E13" i="119"/>
  <c r="B13" i="119"/>
  <c r="I33" i="118" l="1"/>
  <c r="I32" i="118"/>
  <c r="G33" i="118"/>
  <c r="G32" i="118"/>
  <c r="E33" i="118"/>
  <c r="E32" i="118"/>
  <c r="I27" i="118"/>
  <c r="G28" i="118"/>
  <c r="G27" i="118"/>
  <c r="E27" i="118"/>
  <c r="E28" i="118"/>
  <c r="I29" i="118"/>
  <c r="I30" i="118"/>
  <c r="I31" i="118"/>
  <c r="G31" i="118"/>
  <c r="G30" i="118"/>
  <c r="G29" i="118"/>
  <c r="E29" i="118"/>
  <c r="E30" i="118"/>
  <c r="E31" i="118"/>
  <c r="I26" i="118"/>
  <c r="I25" i="118"/>
  <c r="G26" i="118"/>
  <c r="G25" i="118"/>
  <c r="E25" i="118"/>
  <c r="I23" i="118"/>
  <c r="G23" i="118"/>
  <c r="E23" i="118"/>
  <c r="I22" i="118"/>
  <c r="G22" i="118"/>
  <c r="E22" i="118"/>
  <c r="I21" i="118"/>
  <c r="G21" i="118"/>
  <c r="E21" i="118"/>
  <c r="I20" i="118"/>
  <c r="I19" i="118"/>
  <c r="G20" i="118"/>
  <c r="G19" i="118"/>
  <c r="E20" i="118"/>
  <c r="E19" i="118"/>
  <c r="D8" i="118"/>
  <c r="G11" i="118"/>
  <c r="N13" i="118"/>
  <c r="I13" i="118"/>
  <c r="E13" i="118"/>
  <c r="B13" i="118"/>
  <c r="I28" i="117" l="1"/>
  <c r="G28" i="117"/>
  <c r="E28" i="117"/>
  <c r="I27" i="117"/>
  <c r="I26" i="117"/>
  <c r="I25" i="117"/>
  <c r="G27" i="117"/>
  <c r="G26" i="117"/>
  <c r="G25" i="117"/>
  <c r="E27" i="117"/>
  <c r="E25" i="117"/>
  <c r="B27" i="117"/>
  <c r="B26" i="117"/>
  <c r="B25" i="117"/>
  <c r="I23" i="117"/>
  <c r="G23" i="117"/>
  <c r="E23" i="117"/>
  <c r="B23" i="117"/>
  <c r="I22" i="117"/>
  <c r="I21" i="117"/>
  <c r="G22" i="117"/>
  <c r="G21" i="117"/>
  <c r="E22" i="117"/>
  <c r="E21" i="117"/>
  <c r="B22" i="117"/>
  <c r="B21" i="117"/>
  <c r="I20" i="117"/>
  <c r="I19" i="117"/>
  <c r="G20" i="117"/>
  <c r="G19" i="117"/>
  <c r="E20" i="117"/>
  <c r="E19" i="117"/>
  <c r="D8" i="117"/>
  <c r="N11" i="117"/>
  <c r="N13" i="117"/>
  <c r="I13" i="117"/>
  <c r="M8" i="117"/>
  <c r="I32" i="116" l="1"/>
  <c r="I31" i="116"/>
  <c r="G32" i="116"/>
  <c r="G31" i="116"/>
  <c r="E32" i="116"/>
  <c r="E31" i="116"/>
  <c r="I30" i="116"/>
  <c r="I29" i="116"/>
  <c r="I28" i="116"/>
  <c r="G30" i="116"/>
  <c r="G29" i="116"/>
  <c r="G28" i="116"/>
  <c r="E30" i="116"/>
  <c r="E29" i="116"/>
  <c r="E28" i="116"/>
  <c r="I27" i="116"/>
  <c r="I26" i="116"/>
  <c r="I25" i="116"/>
  <c r="G27" i="116"/>
  <c r="G26" i="116"/>
  <c r="G25" i="116"/>
  <c r="E27" i="116"/>
  <c r="E26" i="116"/>
  <c r="E25" i="116"/>
  <c r="I21" i="116"/>
  <c r="G21" i="116"/>
  <c r="E21" i="116"/>
  <c r="I22" i="116"/>
  <c r="G22" i="116"/>
  <c r="E22" i="116"/>
  <c r="I23" i="116"/>
  <c r="G23" i="116"/>
  <c r="E23" i="116"/>
  <c r="I20" i="116"/>
  <c r="I19" i="116"/>
  <c r="G20" i="116"/>
  <c r="G19" i="116"/>
  <c r="E20" i="116"/>
  <c r="E19" i="116"/>
  <c r="N11" i="116"/>
  <c r="G11" i="116"/>
  <c r="D8" i="116"/>
  <c r="N13" i="116"/>
  <c r="I13" i="116"/>
  <c r="E13" i="116"/>
  <c r="B13" i="116"/>
  <c r="I28" i="115" l="1"/>
  <c r="I27" i="115"/>
  <c r="G28" i="115"/>
  <c r="G27" i="115"/>
  <c r="E28" i="115"/>
  <c r="E27" i="115"/>
  <c r="I26" i="115"/>
  <c r="I25" i="115"/>
  <c r="G26" i="115"/>
  <c r="G25" i="115"/>
  <c r="E26" i="115"/>
  <c r="E25" i="115"/>
  <c r="I21" i="115"/>
  <c r="G21" i="115"/>
  <c r="E21" i="115"/>
  <c r="I22" i="115"/>
  <c r="G22" i="115"/>
  <c r="E22" i="115"/>
  <c r="I23" i="115"/>
  <c r="G23" i="115"/>
  <c r="I20" i="115"/>
  <c r="I19" i="115"/>
  <c r="G20" i="115"/>
  <c r="G19" i="115"/>
  <c r="E20" i="115"/>
  <c r="E19" i="115"/>
  <c r="D8" i="115"/>
  <c r="N11" i="115"/>
  <c r="G11" i="115"/>
  <c r="N13" i="115"/>
  <c r="I13" i="115"/>
  <c r="M8" i="115"/>
  <c r="E13" i="115"/>
  <c r="B13" i="115"/>
  <c r="B28" i="114" l="1"/>
  <c r="E28" i="114"/>
  <c r="G28" i="114"/>
  <c r="I28" i="114"/>
  <c r="P28" i="114"/>
  <c r="I27" i="114"/>
  <c r="I26" i="114"/>
  <c r="G27" i="114"/>
  <c r="G26" i="114"/>
  <c r="E27" i="114"/>
  <c r="B27" i="114"/>
  <c r="B26" i="114"/>
  <c r="I25" i="114"/>
  <c r="I24" i="114"/>
  <c r="G25" i="114"/>
  <c r="G24" i="114"/>
  <c r="E25" i="114"/>
  <c r="E24" i="114"/>
  <c r="I22" i="114"/>
  <c r="I21" i="114"/>
  <c r="G22" i="114"/>
  <c r="G21" i="114"/>
  <c r="E22" i="114"/>
  <c r="E21" i="114"/>
  <c r="B21" i="114"/>
  <c r="I20" i="114"/>
  <c r="I19" i="114"/>
  <c r="G20" i="114"/>
  <c r="G19" i="114"/>
  <c r="E20" i="114"/>
  <c r="E19" i="114"/>
  <c r="D8" i="114"/>
  <c r="G11" i="114"/>
  <c r="N11" i="114"/>
  <c r="N13" i="114"/>
  <c r="I13" i="114"/>
  <c r="M8" i="114"/>
  <c r="E13" i="114"/>
  <c r="B13" i="114"/>
  <c r="I28" i="112" l="1"/>
  <c r="I27" i="112"/>
  <c r="G28" i="112"/>
  <c r="G27" i="112"/>
  <c r="E28" i="112"/>
  <c r="E27" i="112"/>
  <c r="I26" i="112"/>
  <c r="I25" i="112"/>
  <c r="I24" i="112"/>
  <c r="G26" i="112"/>
  <c r="G25" i="112"/>
  <c r="G24" i="112"/>
  <c r="E26" i="112"/>
  <c r="E25" i="112"/>
  <c r="E24" i="112"/>
  <c r="I22" i="112"/>
  <c r="G22" i="112"/>
  <c r="I21" i="112"/>
  <c r="I20" i="112"/>
  <c r="I19" i="112"/>
  <c r="G21" i="112"/>
  <c r="G20" i="112"/>
  <c r="G19" i="112"/>
  <c r="E20" i="112"/>
  <c r="E19" i="112"/>
  <c r="B20" i="112"/>
  <c r="B19" i="112"/>
  <c r="D8" i="112"/>
  <c r="N11" i="112"/>
  <c r="G11" i="112"/>
  <c r="N13" i="112"/>
  <c r="I13" i="112"/>
  <c r="M8" i="112"/>
  <c r="E13" i="112"/>
  <c r="B13" i="112"/>
  <c r="I27" i="111" l="1"/>
  <c r="I26" i="111"/>
  <c r="I25" i="111"/>
  <c r="I22" i="111"/>
  <c r="I21" i="111"/>
  <c r="I20" i="111"/>
  <c r="I19" i="111"/>
  <c r="G21" i="111"/>
  <c r="G20" i="111"/>
  <c r="G19" i="111"/>
  <c r="E21" i="111"/>
  <c r="E20" i="111"/>
  <c r="P22" i="111"/>
  <c r="D8" i="111"/>
  <c r="N11" i="111"/>
  <c r="G11" i="111"/>
  <c r="N13" i="111"/>
  <c r="I13" i="111"/>
  <c r="M8" i="111"/>
  <c r="E13" i="111"/>
  <c r="B13" i="111"/>
  <c r="I28" i="110" l="1"/>
  <c r="G28" i="110"/>
  <c r="B28" i="110"/>
  <c r="I25" i="110"/>
  <c r="I23" i="110"/>
  <c r="G23" i="110"/>
  <c r="I22" i="110"/>
  <c r="G22" i="110"/>
  <c r="E22" i="110"/>
  <c r="I21" i="110"/>
  <c r="G21" i="110"/>
  <c r="I20" i="110"/>
  <c r="I19" i="110"/>
  <c r="G20" i="110"/>
  <c r="G19" i="110"/>
  <c r="E20" i="110"/>
  <c r="E19" i="110"/>
  <c r="P22" i="110"/>
  <c r="D8" i="110"/>
  <c r="N11" i="110"/>
  <c r="G11" i="110"/>
  <c r="N13" i="110"/>
  <c r="I13" i="110"/>
  <c r="M8" i="110"/>
  <c r="E13" i="110"/>
  <c r="B13" i="110"/>
  <c r="I27" i="109" l="1"/>
  <c r="I25" i="109"/>
  <c r="G25" i="109"/>
  <c r="G23" i="109"/>
  <c r="E23" i="109"/>
  <c r="I22" i="109"/>
  <c r="I23" i="109" s="1"/>
  <c r="I21" i="109"/>
  <c r="G22" i="109"/>
  <c r="G21" i="109"/>
  <c r="E22" i="109"/>
  <c r="E21" i="109"/>
  <c r="I20" i="109"/>
  <c r="I19" i="109"/>
  <c r="G20" i="109"/>
  <c r="G19" i="109"/>
  <c r="E20" i="109"/>
  <c r="E19" i="109"/>
  <c r="D8" i="109"/>
  <c r="N11" i="109"/>
  <c r="G11" i="109"/>
  <c r="B11" i="109"/>
  <c r="N13" i="109"/>
  <c r="I13" i="109"/>
  <c r="M8" i="109"/>
  <c r="E13" i="109"/>
  <c r="B13" i="109"/>
  <c r="I27" i="108" l="1"/>
  <c r="G27" i="108"/>
  <c r="E27" i="108"/>
  <c r="I26" i="108"/>
  <c r="I25" i="108"/>
  <c r="I24" i="108"/>
  <c r="G26" i="108"/>
  <c r="G25" i="108"/>
  <c r="G24" i="108"/>
  <c r="E26" i="108"/>
  <c r="E25" i="108"/>
  <c r="E24" i="108"/>
  <c r="I21" i="108"/>
  <c r="I20" i="108"/>
  <c r="I19" i="108"/>
  <c r="G21" i="108"/>
  <c r="G20" i="108"/>
  <c r="G19" i="108"/>
  <c r="E21" i="108"/>
  <c r="E20" i="108"/>
  <c r="E19" i="108"/>
  <c r="I22" i="108"/>
  <c r="G22" i="108"/>
  <c r="D8" i="108"/>
  <c r="N11" i="108"/>
  <c r="G11" i="108"/>
  <c r="B11" i="108"/>
  <c r="N13" i="108"/>
  <c r="I13" i="108"/>
  <c r="M8" i="108"/>
  <c r="E13" i="108"/>
  <c r="B13" i="108"/>
  <c r="I29" i="107" l="1"/>
  <c r="I28" i="107"/>
  <c r="I27" i="107"/>
  <c r="G28" i="107"/>
  <c r="G27" i="107"/>
  <c r="E28" i="107"/>
  <c r="E27" i="107"/>
  <c r="E26" i="107"/>
  <c r="I26" i="107"/>
  <c r="I22" i="107"/>
  <c r="I23" i="107"/>
  <c r="G23" i="107"/>
  <c r="G22" i="107"/>
  <c r="E22" i="107"/>
  <c r="E23" i="107"/>
  <c r="B23" i="107"/>
  <c r="B22" i="107"/>
  <c r="I21" i="107"/>
  <c r="G21" i="107"/>
  <c r="I20" i="107"/>
  <c r="G20" i="107"/>
  <c r="E20" i="107"/>
  <c r="I19" i="107"/>
  <c r="G19" i="107"/>
  <c r="P22" i="107"/>
  <c r="D8" i="107"/>
  <c r="N11" i="107"/>
  <c r="G11" i="107"/>
  <c r="N13" i="107"/>
  <c r="I13" i="107"/>
  <c r="M8" i="107"/>
  <c r="E13" i="107"/>
  <c r="B13" i="107"/>
  <c r="I29" i="106" l="1"/>
  <c r="G29" i="106"/>
  <c r="E29" i="106"/>
  <c r="I28" i="106"/>
  <c r="I27" i="106"/>
  <c r="G28" i="106"/>
  <c r="G27" i="106"/>
  <c r="E28" i="106"/>
  <c r="E27" i="106"/>
  <c r="I26" i="106"/>
  <c r="I25" i="106"/>
  <c r="G26" i="106"/>
  <c r="G25" i="106"/>
  <c r="E25" i="106"/>
  <c r="E26" i="106"/>
  <c r="E21" i="106"/>
  <c r="I23" i="106"/>
  <c r="I22" i="106"/>
  <c r="G23" i="106"/>
  <c r="G22" i="106"/>
  <c r="E23" i="106"/>
  <c r="E22" i="106"/>
  <c r="I21" i="106"/>
  <c r="G21" i="106"/>
  <c r="I20" i="106"/>
  <c r="I19" i="106"/>
  <c r="G20" i="106"/>
  <c r="G19" i="106"/>
  <c r="E20" i="106"/>
  <c r="E19" i="106"/>
  <c r="D8" i="106"/>
  <c r="N11" i="106"/>
  <c r="G11" i="106"/>
  <c r="B11" i="106"/>
  <c r="N13" i="106"/>
  <c r="I13" i="106"/>
  <c r="M8" i="106"/>
  <c r="E13" i="106"/>
  <c r="B13" i="106"/>
  <c r="I29" i="105" l="1"/>
  <c r="I28" i="105"/>
  <c r="G29" i="105"/>
  <c r="G28" i="105"/>
  <c r="E29" i="105"/>
  <c r="E28" i="105"/>
  <c r="I27" i="105"/>
  <c r="I26" i="105"/>
  <c r="G27" i="105"/>
  <c r="G26" i="105"/>
  <c r="E27" i="105"/>
  <c r="E26" i="105"/>
  <c r="G25" i="105"/>
  <c r="E25" i="105"/>
  <c r="I23" i="105"/>
  <c r="G23" i="105"/>
  <c r="E23" i="105"/>
  <c r="I22" i="105"/>
  <c r="I21" i="105"/>
  <c r="G22" i="105"/>
  <c r="G21" i="105"/>
  <c r="E22" i="105"/>
  <c r="E21" i="105"/>
  <c r="P22" i="105"/>
  <c r="I20" i="105"/>
  <c r="I19" i="105"/>
  <c r="G20" i="105"/>
  <c r="G19" i="105"/>
  <c r="E20" i="105"/>
  <c r="E19" i="105"/>
  <c r="P23" i="105"/>
  <c r="P29" i="105" s="1"/>
  <c r="P20" i="105"/>
  <c r="P21" i="105"/>
  <c r="P19" i="105"/>
  <c r="D8" i="105"/>
  <c r="B11" i="105"/>
  <c r="M8" i="105"/>
  <c r="B13" i="105"/>
  <c r="P26" i="105" l="1"/>
  <c r="P28" i="105"/>
  <c r="P25" i="105"/>
  <c r="P27" i="105"/>
  <c r="I28" i="104"/>
  <c r="G28" i="104"/>
  <c r="E28" i="104"/>
  <c r="I27" i="104"/>
  <c r="G27" i="104"/>
  <c r="E27" i="104"/>
  <c r="I22" i="104" l="1"/>
  <c r="G22" i="104"/>
  <c r="E22" i="104"/>
  <c r="I21" i="104"/>
  <c r="G21" i="104"/>
  <c r="E21" i="104"/>
  <c r="I20" i="104"/>
  <c r="G20" i="104"/>
  <c r="E20" i="104"/>
  <c r="I19" i="104"/>
  <c r="G19" i="104"/>
  <c r="E19" i="104"/>
  <c r="A23" i="104"/>
  <c r="D8" i="104"/>
  <c r="N11" i="104"/>
  <c r="G11" i="104"/>
  <c r="N13" i="104"/>
  <c r="I13" i="104"/>
  <c r="M8" i="104"/>
  <c r="E13" i="104"/>
  <c r="B13" i="104"/>
  <c r="I27" i="103" l="1"/>
  <c r="I26" i="103"/>
  <c r="G27" i="103"/>
  <c r="G26" i="103"/>
  <c r="E27" i="103"/>
  <c r="E26" i="103"/>
  <c r="I25" i="103"/>
  <c r="G25" i="103"/>
  <c r="E25" i="103"/>
  <c r="I24" i="103"/>
  <c r="G24" i="103"/>
  <c r="E24" i="103"/>
  <c r="A23" i="103"/>
  <c r="A24" i="103"/>
  <c r="K24" i="103"/>
  <c r="A25" i="103"/>
  <c r="K25" i="103"/>
  <c r="I22" i="103"/>
  <c r="G22" i="103"/>
  <c r="G21" i="103"/>
  <c r="E22" i="103"/>
  <c r="E21" i="103"/>
  <c r="B22" i="103"/>
  <c r="B21" i="103"/>
  <c r="I20" i="103"/>
  <c r="G20" i="103"/>
  <c r="E20" i="103"/>
  <c r="I19" i="103"/>
  <c r="G19" i="103"/>
  <c r="E19" i="103"/>
  <c r="N11" i="103"/>
  <c r="G11" i="103"/>
  <c r="N13" i="103"/>
  <c r="I13" i="103"/>
  <c r="E13" i="103"/>
  <c r="B13" i="103"/>
  <c r="I27" i="102" l="1"/>
  <c r="G27" i="102"/>
  <c r="E27" i="102"/>
  <c r="I26" i="102"/>
  <c r="G26" i="102"/>
  <c r="G25" i="102"/>
  <c r="I23" i="102"/>
  <c r="I22" i="102"/>
  <c r="I21" i="102"/>
  <c r="G22" i="102"/>
  <c r="G23" i="102"/>
  <c r="E22" i="102"/>
  <c r="E21" i="102"/>
  <c r="G20" i="102"/>
  <c r="G19" i="102"/>
  <c r="I20" i="102"/>
  <c r="I19" i="102"/>
  <c r="M8" i="102"/>
  <c r="D8" i="102"/>
  <c r="G11" i="102"/>
  <c r="I13" i="102"/>
  <c r="N13" i="102"/>
  <c r="E13" i="102"/>
  <c r="B13" i="102"/>
  <c r="I27" i="41" l="1"/>
  <c r="I26" i="41"/>
  <c r="I25" i="41"/>
  <c r="I24" i="41"/>
  <c r="G27" i="41"/>
  <c r="G26" i="41"/>
  <c r="G25" i="41"/>
  <c r="G24" i="41"/>
  <c r="E27" i="41"/>
  <c r="E26" i="41"/>
  <c r="E25" i="41"/>
  <c r="E24" i="41"/>
  <c r="B25" i="41"/>
  <c r="B24" i="41"/>
  <c r="I21" i="41"/>
  <c r="G22" i="41"/>
  <c r="G21" i="41"/>
  <c r="E22" i="41"/>
  <c r="E21" i="41"/>
  <c r="I20" i="41"/>
  <c r="I19" i="41"/>
  <c r="G20" i="41"/>
  <c r="G19" i="41"/>
  <c r="E20" i="41"/>
  <c r="E19" i="41"/>
  <c r="D8" i="41"/>
  <c r="N11" i="41"/>
  <c r="B11" i="41"/>
  <c r="N13" i="41"/>
  <c r="I13" i="41"/>
  <c r="M8" i="41"/>
  <c r="E13" i="41"/>
  <c r="B13" i="41"/>
  <c r="I25" i="40" l="1"/>
  <c r="I24" i="40"/>
  <c r="I23" i="40"/>
  <c r="G25" i="40"/>
  <c r="G24" i="40"/>
  <c r="G23" i="40"/>
  <c r="E25" i="40"/>
  <c r="E24" i="40"/>
  <c r="E23" i="40"/>
  <c r="I21" i="40"/>
  <c r="G21" i="40"/>
  <c r="E21" i="40"/>
  <c r="I20" i="40"/>
  <c r="G20" i="40"/>
  <c r="E20" i="40"/>
  <c r="B20" i="40"/>
  <c r="I19" i="40"/>
  <c r="G19" i="40"/>
  <c r="E19" i="40"/>
  <c r="B19" i="40"/>
  <c r="D8" i="40"/>
  <c r="N11" i="40"/>
  <c r="G11" i="40"/>
  <c r="B11" i="40"/>
  <c r="M8" i="40"/>
  <c r="B13" i="40"/>
  <c r="I28" i="39" l="1"/>
  <c r="I27" i="39"/>
  <c r="G28" i="39"/>
  <c r="G27" i="39"/>
  <c r="E28" i="39"/>
  <c r="I26" i="39"/>
  <c r="G26" i="39"/>
  <c r="E26" i="39"/>
  <c r="I25" i="39"/>
  <c r="G25" i="39"/>
  <c r="E25" i="39"/>
  <c r="I23" i="39"/>
  <c r="G23" i="39"/>
  <c r="G22" i="39"/>
  <c r="G21" i="39"/>
  <c r="E23" i="39"/>
  <c r="E22" i="39"/>
  <c r="E21" i="39"/>
  <c r="B21" i="39"/>
  <c r="P22" i="39"/>
  <c r="I20" i="39"/>
  <c r="G20" i="39"/>
  <c r="I19" i="39"/>
  <c r="G19" i="39"/>
  <c r="D8" i="39"/>
  <c r="N11" i="39"/>
  <c r="G11" i="39"/>
  <c r="I13" i="39"/>
  <c r="M8" i="39"/>
  <c r="E13" i="39"/>
  <c r="B13" i="39"/>
  <c r="I20" i="38" l="1"/>
  <c r="I19" i="38"/>
  <c r="G20" i="38"/>
  <c r="G19" i="38"/>
  <c r="E20" i="38"/>
  <c r="E19" i="38"/>
  <c r="D8" i="38"/>
  <c r="G11" i="38"/>
  <c r="N13" i="38"/>
  <c r="I13" i="38"/>
  <c r="M8" i="38"/>
  <c r="E13" i="38"/>
  <c r="B13" i="38"/>
  <c r="I27" i="37" l="1"/>
  <c r="I26" i="37"/>
  <c r="G27" i="37"/>
  <c r="G26" i="37"/>
  <c r="E27" i="37"/>
  <c r="E26" i="37"/>
  <c r="I25" i="37"/>
  <c r="G25" i="37"/>
  <c r="E25" i="37"/>
  <c r="I24" i="37"/>
  <c r="G24" i="37"/>
  <c r="E24" i="37"/>
  <c r="I22" i="37"/>
  <c r="G22" i="37"/>
  <c r="E22" i="37"/>
  <c r="I21" i="37"/>
  <c r="G21" i="37"/>
  <c r="E21" i="37"/>
  <c r="I20" i="37"/>
  <c r="I19" i="37"/>
  <c r="G20" i="37"/>
  <c r="G19" i="37"/>
  <c r="E20" i="37"/>
  <c r="E19" i="37"/>
  <c r="D8" i="37"/>
  <c r="G11" i="37"/>
  <c r="B11" i="37"/>
  <c r="N13" i="37"/>
  <c r="I13" i="37"/>
  <c r="M8" i="37"/>
  <c r="E13" i="37"/>
  <c r="B13" i="37"/>
  <c r="I29" i="101" l="1"/>
  <c r="G29" i="101"/>
  <c r="E29" i="101"/>
  <c r="I28" i="101"/>
  <c r="G28" i="101"/>
  <c r="E28" i="101"/>
  <c r="I27" i="101"/>
  <c r="G27" i="101"/>
  <c r="I26" i="101"/>
  <c r="G26" i="101"/>
  <c r="P22" i="101"/>
  <c r="I23" i="101"/>
  <c r="I22" i="101"/>
  <c r="G23" i="101"/>
  <c r="G22" i="101"/>
  <c r="E23" i="101"/>
  <c r="E22" i="101"/>
  <c r="I21" i="101"/>
  <c r="G21" i="101"/>
  <c r="E21" i="101"/>
  <c r="I20" i="101"/>
  <c r="I19" i="101"/>
  <c r="G20" i="101"/>
  <c r="G19" i="101"/>
  <c r="E20" i="101"/>
  <c r="E19" i="101"/>
  <c r="D8" i="101"/>
  <c r="N11" i="101"/>
  <c r="G11" i="101"/>
  <c r="B11" i="101"/>
  <c r="N13" i="101"/>
  <c r="I13" i="101"/>
  <c r="M8" i="101"/>
  <c r="E13" i="101"/>
  <c r="B13" i="101"/>
  <c r="I27" i="100" l="1"/>
  <c r="G27" i="100"/>
  <c r="E27" i="100"/>
  <c r="B27" i="100"/>
  <c r="I26" i="100"/>
  <c r="G26" i="100"/>
  <c r="E26" i="100"/>
  <c r="B26" i="100"/>
  <c r="I25" i="100"/>
  <c r="G25" i="100"/>
  <c r="E25" i="100"/>
  <c r="B25" i="100"/>
  <c r="I24" i="100"/>
  <c r="G24" i="100"/>
  <c r="E24" i="100"/>
  <c r="B24" i="100"/>
  <c r="I22" i="100"/>
  <c r="G22" i="100"/>
  <c r="E22" i="100"/>
  <c r="I21" i="100" l="1"/>
  <c r="G21" i="100"/>
  <c r="E21" i="100"/>
  <c r="I20" i="100"/>
  <c r="I19" i="100"/>
  <c r="G20" i="100"/>
  <c r="G19" i="100"/>
  <c r="E20" i="100"/>
  <c r="E19" i="100"/>
  <c r="D8" i="100"/>
  <c r="N11" i="100"/>
  <c r="G11" i="100"/>
  <c r="B11" i="100"/>
  <c r="I13" i="100"/>
  <c r="M8" i="100"/>
  <c r="B13" i="100"/>
  <c r="I28" i="99" l="1"/>
  <c r="I29" i="99"/>
  <c r="G29" i="99"/>
  <c r="E29" i="99"/>
  <c r="G28" i="99"/>
  <c r="E28" i="99"/>
  <c r="I27" i="99"/>
  <c r="G27" i="99"/>
  <c r="E27" i="99"/>
  <c r="I26" i="99"/>
  <c r="G26" i="99"/>
  <c r="E26" i="99"/>
  <c r="I25" i="99"/>
  <c r="G25" i="99"/>
  <c r="E25" i="99"/>
  <c r="I21" i="99" l="1"/>
  <c r="G21" i="99"/>
  <c r="E21" i="99"/>
  <c r="I22" i="99"/>
  <c r="G22" i="99"/>
  <c r="E22" i="99"/>
  <c r="I23" i="99"/>
  <c r="G23" i="99"/>
  <c r="E23" i="99"/>
  <c r="P22" i="99"/>
  <c r="D8" i="99"/>
  <c r="G11" i="99"/>
  <c r="N13" i="99"/>
  <c r="I13" i="99"/>
  <c r="M8" i="99"/>
  <c r="E13" i="99"/>
  <c r="B13" i="99"/>
  <c r="I36" i="98" l="1"/>
  <c r="I35" i="98"/>
  <c r="G36" i="98"/>
  <c r="G35" i="98"/>
  <c r="E36" i="98"/>
  <c r="E35" i="98"/>
  <c r="I34" i="98"/>
  <c r="I33" i="98"/>
  <c r="I32" i="98"/>
  <c r="G34" i="98"/>
  <c r="G33" i="98"/>
  <c r="G32" i="98"/>
  <c r="E34" i="98"/>
  <c r="E33" i="98"/>
  <c r="E32" i="98"/>
  <c r="I31" i="98"/>
  <c r="I30" i="98"/>
  <c r="I29" i="98"/>
  <c r="G31" i="98"/>
  <c r="G30" i="98"/>
  <c r="G29" i="98"/>
  <c r="E31" i="98"/>
  <c r="E30" i="98"/>
  <c r="E29" i="98"/>
  <c r="I28" i="98"/>
  <c r="I27" i="98"/>
  <c r="G28" i="98"/>
  <c r="G27" i="98"/>
  <c r="E28" i="98"/>
  <c r="E27" i="98"/>
  <c r="I26" i="98"/>
  <c r="G26" i="98"/>
  <c r="E26" i="98"/>
  <c r="I25" i="98"/>
  <c r="G25" i="98"/>
  <c r="E25" i="98"/>
  <c r="I24" i="98"/>
  <c r="G24" i="98"/>
  <c r="E24" i="98"/>
  <c r="I23" i="98"/>
  <c r="G23" i="98"/>
  <c r="E23" i="98"/>
  <c r="I21" i="98"/>
  <c r="G21" i="98"/>
  <c r="E21" i="98"/>
  <c r="I20" i="98"/>
  <c r="I19" i="98"/>
  <c r="G20" i="98"/>
  <c r="G19" i="98"/>
  <c r="E20" i="98"/>
  <c r="E19" i="98"/>
  <c r="N13" i="98"/>
  <c r="I13" i="98"/>
  <c r="N11" i="98"/>
  <c r="G11" i="98"/>
  <c r="D8" i="98"/>
  <c r="M8" i="98"/>
  <c r="E13" i="98"/>
  <c r="B13" i="98"/>
  <c r="I27" i="97" l="1"/>
  <c r="G30" i="97"/>
  <c r="G28" i="97"/>
  <c r="G27" i="97"/>
  <c r="E30" i="97"/>
  <c r="E29" i="97"/>
  <c r="E28" i="97"/>
  <c r="E27" i="97"/>
  <c r="I26" i="97"/>
  <c r="I25" i="97"/>
  <c r="I24" i="97"/>
  <c r="G26" i="97"/>
  <c r="G25" i="97"/>
  <c r="G24" i="97"/>
  <c r="E26" i="97"/>
  <c r="E25" i="97"/>
  <c r="E24" i="97"/>
  <c r="I29" i="97"/>
  <c r="I30" i="97"/>
  <c r="I28" i="97"/>
  <c r="I22" i="97"/>
  <c r="I21" i="97"/>
  <c r="G22" i="97"/>
  <c r="G21" i="97"/>
  <c r="E22" i="97"/>
  <c r="E21" i="97"/>
  <c r="I20" i="97"/>
  <c r="G20" i="97"/>
  <c r="E20" i="97"/>
  <c r="I19" i="97"/>
  <c r="G19" i="97"/>
  <c r="E19" i="97"/>
  <c r="D8" i="97"/>
  <c r="N13" i="97"/>
  <c r="I13" i="97"/>
  <c r="M8" i="97"/>
  <c r="E13" i="97"/>
  <c r="B13" i="97"/>
  <c r="I30" i="96" l="1"/>
  <c r="I29" i="96"/>
  <c r="G30" i="96"/>
  <c r="G29" i="96"/>
  <c r="E29" i="96"/>
  <c r="I28" i="96"/>
  <c r="I27" i="96"/>
  <c r="I26" i="96"/>
  <c r="G26" i="96"/>
  <c r="G25" i="96"/>
  <c r="E27" i="96"/>
  <c r="I22" i="96"/>
  <c r="G23" i="96"/>
  <c r="G22" i="96"/>
  <c r="E23" i="96"/>
  <c r="E22" i="96"/>
  <c r="I21" i="96"/>
  <c r="G21" i="96"/>
  <c r="E21" i="96"/>
  <c r="P22" i="96"/>
  <c r="I20" i="96"/>
  <c r="G20" i="96"/>
  <c r="E20" i="96"/>
  <c r="I19" i="96"/>
  <c r="G19" i="96"/>
  <c r="E19" i="96"/>
  <c r="D8" i="96"/>
  <c r="N11" i="96"/>
  <c r="G11" i="96"/>
  <c r="B11" i="96"/>
  <c r="P8" i="96"/>
  <c r="M8" i="96"/>
  <c r="B13" i="96"/>
  <c r="I29" i="95" l="1"/>
  <c r="I28" i="95"/>
  <c r="G29" i="95"/>
  <c r="G28" i="95"/>
  <c r="E29" i="95"/>
  <c r="E28" i="95"/>
  <c r="B29" i="95"/>
  <c r="B28" i="95"/>
  <c r="I27" i="95"/>
  <c r="G27" i="95"/>
  <c r="E27" i="95"/>
  <c r="I26" i="95"/>
  <c r="G26" i="95"/>
  <c r="E26" i="95"/>
  <c r="I25" i="95"/>
  <c r="G25" i="95"/>
  <c r="E25" i="95"/>
  <c r="I24" i="95"/>
  <c r="G24" i="95"/>
  <c r="E24" i="95"/>
  <c r="I22" i="95"/>
  <c r="G22" i="95"/>
  <c r="I21" i="95"/>
  <c r="G21" i="95"/>
  <c r="I20" i="95"/>
  <c r="G20" i="95"/>
  <c r="E20" i="95"/>
  <c r="I19" i="95"/>
  <c r="G19" i="95"/>
  <c r="E19" i="95"/>
  <c r="D8" i="95"/>
  <c r="P8" i="95"/>
  <c r="M8" i="95" s="1"/>
  <c r="B13" i="95"/>
  <c r="I33" i="94" l="1"/>
  <c r="I32" i="94"/>
  <c r="G33" i="94"/>
  <c r="G32" i="94"/>
  <c r="E33" i="94"/>
  <c r="E32" i="94"/>
  <c r="B33" i="94"/>
  <c r="B32" i="94"/>
  <c r="I31" i="94"/>
  <c r="G31" i="94"/>
  <c r="E31" i="94"/>
  <c r="B31" i="94"/>
  <c r="G30" i="94"/>
  <c r="E30" i="94"/>
  <c r="B30" i="94"/>
  <c r="I29" i="94"/>
  <c r="G29" i="94"/>
  <c r="E29" i="94"/>
  <c r="B29" i="94"/>
  <c r="G28" i="94"/>
  <c r="E28" i="94"/>
  <c r="B28" i="94"/>
  <c r="G27" i="94"/>
  <c r="E27" i="94"/>
  <c r="B27" i="94"/>
  <c r="G26" i="94"/>
  <c r="E26" i="94"/>
  <c r="B26" i="94"/>
  <c r="G25" i="94"/>
  <c r="I25" i="94"/>
  <c r="I26" i="94" s="1"/>
  <c r="I27" i="94" s="1"/>
  <c r="I28" i="94" s="1"/>
  <c r="I30" i="94" s="1"/>
  <c r="E25" i="94"/>
  <c r="B25" i="94"/>
  <c r="B23" i="94"/>
  <c r="G22" i="94"/>
  <c r="E23" i="94"/>
  <c r="I22" i="94" l="1"/>
  <c r="I23" i="94" s="1"/>
  <c r="E22" i="94"/>
  <c r="B22" i="94"/>
  <c r="I21" i="94"/>
  <c r="G21" i="94"/>
  <c r="E21" i="94"/>
  <c r="B21" i="94"/>
  <c r="G20" i="94"/>
  <c r="E20" i="94"/>
  <c r="B20" i="94"/>
  <c r="I19" i="94"/>
  <c r="G19" i="94"/>
  <c r="E19" i="94"/>
  <c r="B19" i="94"/>
  <c r="I20" i="94"/>
  <c r="D8" i="94"/>
  <c r="P8" i="94"/>
  <c r="I21" i="93" l="1"/>
  <c r="G21" i="93"/>
  <c r="I22" i="93"/>
  <c r="G22" i="93"/>
  <c r="E22" i="93"/>
  <c r="B22" i="93"/>
  <c r="I23" i="93"/>
  <c r="G23" i="93"/>
  <c r="E23" i="93"/>
  <c r="B23" i="93"/>
  <c r="I31" i="93"/>
  <c r="G31" i="93"/>
  <c r="E31" i="93"/>
  <c r="B31" i="93"/>
  <c r="B30" i="93"/>
  <c r="I29" i="93"/>
  <c r="I28" i="93"/>
  <c r="G29" i="93"/>
  <c r="G28" i="93"/>
  <c r="E29" i="93"/>
  <c r="E28" i="93"/>
  <c r="B29" i="93"/>
  <c r="B28" i="93"/>
  <c r="I27" i="93"/>
  <c r="I26" i="93"/>
  <c r="I25" i="93"/>
  <c r="G27" i="93"/>
  <c r="G26" i="93"/>
  <c r="G25" i="93"/>
  <c r="E27" i="93"/>
  <c r="E26" i="93"/>
  <c r="E25" i="93"/>
  <c r="B27" i="93"/>
  <c r="B26" i="93"/>
  <c r="B25" i="93"/>
  <c r="D8" i="93"/>
  <c r="P8" i="93"/>
  <c r="I40" i="92" l="1"/>
  <c r="I39" i="92"/>
  <c r="I38" i="92"/>
  <c r="G40" i="92"/>
  <c r="G39" i="92"/>
  <c r="G38" i="92"/>
  <c r="E40" i="92"/>
  <c r="E39" i="92"/>
  <c r="E38" i="92"/>
  <c r="B40" i="92"/>
  <c r="B39" i="92"/>
  <c r="B38" i="92"/>
  <c r="I37" i="92"/>
  <c r="G37" i="92"/>
  <c r="I28" i="92"/>
  <c r="I27" i="92"/>
  <c r="G27" i="92"/>
  <c r="E27" i="92"/>
  <c r="I25" i="92"/>
  <c r="G25" i="92"/>
  <c r="E25" i="92"/>
  <c r="I21" i="92"/>
  <c r="G21" i="92"/>
  <c r="E21" i="92"/>
  <c r="I22" i="92"/>
  <c r="G22" i="92"/>
  <c r="E22" i="92"/>
  <c r="I23" i="92"/>
  <c r="G23" i="92"/>
  <c r="I20" i="92"/>
  <c r="G20" i="92"/>
  <c r="E20" i="92"/>
  <c r="I19" i="92"/>
  <c r="G19" i="92"/>
  <c r="E19" i="92"/>
  <c r="D8" i="92"/>
  <c r="N11" i="92"/>
  <c r="G11" i="92"/>
  <c r="B11" i="92"/>
  <c r="P8" i="92"/>
  <c r="P22" i="92"/>
  <c r="P23" i="92"/>
  <c r="P36" i="92" s="1"/>
  <c r="P20" i="92"/>
  <c r="P21" i="92"/>
  <c r="P19" i="92"/>
  <c r="P37" i="92" l="1"/>
  <c r="P39" i="92"/>
  <c r="P38" i="92"/>
  <c r="P40" i="92"/>
  <c r="P27" i="92"/>
  <c r="P28" i="92"/>
  <c r="P32" i="92"/>
  <c r="P33" i="92"/>
  <c r="P34" i="92"/>
  <c r="P25" i="92"/>
  <c r="P26" i="92"/>
  <c r="P29" i="92"/>
  <c r="P30" i="92"/>
  <c r="P31" i="92"/>
  <c r="P35" i="92"/>
  <c r="I28" i="91" l="1"/>
  <c r="E28" i="91"/>
  <c r="I27" i="91"/>
  <c r="I25" i="91"/>
  <c r="G25" i="91"/>
  <c r="E25" i="91"/>
  <c r="I23" i="91"/>
  <c r="G23" i="91"/>
  <c r="E23" i="91"/>
  <c r="I22" i="91"/>
  <c r="G22" i="91"/>
  <c r="E22" i="91"/>
  <c r="D8" i="91"/>
  <c r="B11" i="91"/>
  <c r="P8" i="91"/>
  <c r="I27" i="90" l="1"/>
  <c r="G27" i="90"/>
  <c r="I26" i="90"/>
  <c r="E26" i="90"/>
  <c r="I25" i="90"/>
  <c r="G25" i="90"/>
  <c r="I23" i="90"/>
  <c r="I22" i="90"/>
  <c r="G23" i="90"/>
  <c r="G22" i="90"/>
  <c r="E23" i="90"/>
  <c r="E22" i="90"/>
  <c r="P22" i="90"/>
  <c r="I21" i="90"/>
  <c r="G21" i="90"/>
  <c r="E21" i="90"/>
  <c r="I20" i="90"/>
  <c r="G20" i="90"/>
  <c r="E20" i="90"/>
  <c r="I19" i="90"/>
  <c r="G19" i="90"/>
  <c r="E19" i="90"/>
  <c r="D8" i="90"/>
  <c r="N11" i="90"/>
  <c r="G11" i="90"/>
  <c r="B11" i="90"/>
  <c r="P8" i="90"/>
  <c r="P20" i="90"/>
  <c r="P21" i="90"/>
  <c r="P23" i="90"/>
  <c r="P19" i="90"/>
  <c r="P27" i="90" l="1"/>
  <c r="P26" i="90"/>
  <c r="P25" i="90"/>
  <c r="I29" i="89"/>
  <c r="G29" i="89"/>
  <c r="E29" i="89"/>
  <c r="B29" i="89"/>
  <c r="I28" i="89"/>
  <c r="G28" i="89"/>
  <c r="E28" i="89"/>
  <c r="B28" i="89"/>
  <c r="I27" i="89"/>
  <c r="G27" i="89"/>
  <c r="E27" i="89"/>
  <c r="B27" i="89"/>
  <c r="I26" i="89"/>
  <c r="E26" i="89"/>
  <c r="I24" i="89"/>
  <c r="G24" i="89"/>
  <c r="E24" i="89"/>
  <c r="I23" i="89"/>
  <c r="G23" i="89"/>
  <c r="E23" i="89"/>
  <c r="B23" i="89"/>
  <c r="I22" i="89"/>
  <c r="G22" i="89"/>
  <c r="E22" i="89"/>
  <c r="I21" i="89"/>
  <c r="G21" i="89"/>
  <c r="E21" i="89"/>
  <c r="I20" i="89"/>
  <c r="G20" i="89"/>
  <c r="E20" i="89"/>
  <c r="I19" i="89"/>
  <c r="G19" i="89"/>
  <c r="E19" i="89"/>
  <c r="P8" i="89"/>
  <c r="I27" i="88" l="1"/>
  <c r="G27" i="88"/>
  <c r="E27" i="88"/>
  <c r="I26" i="88"/>
  <c r="G26" i="88"/>
  <c r="E26" i="88"/>
  <c r="I25" i="88"/>
  <c r="G25" i="88"/>
  <c r="E25" i="88"/>
  <c r="P27" i="88"/>
  <c r="I23" i="88"/>
  <c r="G23" i="88"/>
  <c r="E23" i="88"/>
  <c r="I22" i="88"/>
  <c r="G22" i="88"/>
  <c r="E22" i="88"/>
  <c r="E21" i="88"/>
  <c r="I21" i="88"/>
  <c r="G21" i="88"/>
  <c r="I20" i="88"/>
  <c r="G20" i="88"/>
  <c r="E20" i="88"/>
  <c r="I19" i="88"/>
  <c r="G19" i="88"/>
  <c r="E19" i="88"/>
  <c r="D8" i="88"/>
  <c r="G11" i="88"/>
  <c r="B11" i="88"/>
  <c r="P8" i="88"/>
  <c r="D8" i="34" l="1"/>
  <c r="N11" i="34"/>
  <c r="G11" i="34"/>
  <c r="B11" i="34"/>
  <c r="P8" i="34"/>
  <c r="I21" i="87" l="1"/>
  <c r="G21" i="87"/>
  <c r="E21" i="87"/>
  <c r="I20" i="87"/>
  <c r="G20" i="87"/>
  <c r="E20" i="87"/>
  <c r="I19" i="87"/>
  <c r="G19" i="87"/>
  <c r="E19" i="87"/>
  <c r="D8" i="87"/>
  <c r="N11" i="87"/>
  <c r="G11" i="87"/>
  <c r="B11" i="87"/>
  <c r="P8" i="87"/>
  <c r="I27" i="86" l="1"/>
  <c r="I26" i="86"/>
  <c r="G27" i="86"/>
  <c r="G26" i="86"/>
  <c r="E27" i="86"/>
  <c r="E26" i="86"/>
  <c r="B27" i="86"/>
  <c r="B26" i="86"/>
  <c r="I25" i="86"/>
  <c r="G25" i="86"/>
  <c r="E25" i="86"/>
  <c r="B25" i="86"/>
  <c r="I24" i="86"/>
  <c r="G24" i="86"/>
  <c r="E24" i="86"/>
  <c r="B24" i="86"/>
  <c r="I22" i="86"/>
  <c r="I21" i="86"/>
  <c r="G22" i="86"/>
  <c r="G21" i="86"/>
  <c r="E22" i="86"/>
  <c r="E21" i="86"/>
  <c r="B22" i="86"/>
  <c r="B21" i="86"/>
  <c r="I20" i="86"/>
  <c r="G20" i="86"/>
  <c r="E20" i="86"/>
  <c r="B20" i="86"/>
  <c r="I19" i="86"/>
  <c r="G19" i="86"/>
  <c r="E19" i="86"/>
  <c r="B19" i="86"/>
  <c r="N11" i="86"/>
  <c r="G11" i="86"/>
  <c r="B11" i="86"/>
  <c r="P8" i="86"/>
  <c r="I31" i="85" l="1"/>
  <c r="I30" i="85"/>
  <c r="I29" i="85"/>
  <c r="G31" i="85"/>
  <c r="G30" i="85"/>
  <c r="G29" i="85"/>
  <c r="E31" i="85"/>
  <c r="I28" i="85"/>
  <c r="I27" i="85"/>
  <c r="G28" i="85"/>
  <c r="G27" i="85"/>
  <c r="I26" i="85"/>
  <c r="I25" i="85"/>
  <c r="G26" i="85"/>
  <c r="G25" i="85"/>
  <c r="N11" i="85"/>
  <c r="G11" i="85"/>
  <c r="B19" i="84" l="1"/>
  <c r="N13" i="84"/>
  <c r="I13" i="84"/>
  <c r="E13" i="84"/>
  <c r="N11" i="84"/>
  <c r="G11" i="84"/>
  <c r="B11" i="84"/>
  <c r="P8" i="84"/>
  <c r="I27" i="33" l="1"/>
  <c r="G27" i="33"/>
  <c r="E27" i="33"/>
  <c r="B27" i="33"/>
  <c r="I26" i="33"/>
  <c r="G26" i="33"/>
  <c r="E26" i="33"/>
  <c r="B26" i="33"/>
  <c r="I25" i="33"/>
  <c r="G25" i="33"/>
  <c r="E25" i="33"/>
  <c r="B25" i="33"/>
  <c r="I24" i="33"/>
  <c r="G24" i="33"/>
  <c r="E24" i="33"/>
  <c r="B24" i="33"/>
  <c r="I22" i="33"/>
  <c r="G22" i="33"/>
  <c r="E22" i="33"/>
  <c r="B22" i="33"/>
  <c r="I21" i="33"/>
  <c r="G21" i="33"/>
  <c r="E21" i="33"/>
  <c r="B21" i="33"/>
  <c r="I20" i="33"/>
  <c r="E20" i="33"/>
  <c r="B20" i="33"/>
  <c r="I19" i="33"/>
  <c r="G19" i="33"/>
  <c r="E19" i="33"/>
  <c r="B19" i="33"/>
  <c r="B21" i="31" l="1"/>
  <c r="B20" i="31"/>
  <c r="E19" i="31"/>
  <c r="B19" i="31"/>
  <c r="I29" i="27" l="1"/>
  <c r="I28" i="27"/>
  <c r="G29" i="27"/>
  <c r="G28" i="27"/>
  <c r="E29" i="27"/>
  <c r="E28" i="27"/>
  <c r="B29" i="27"/>
  <c r="B28" i="27"/>
  <c r="I27" i="27"/>
  <c r="G27" i="27"/>
  <c r="E27" i="27"/>
  <c r="B27" i="27"/>
  <c r="I26" i="27"/>
  <c r="G26" i="27"/>
  <c r="E26" i="27"/>
  <c r="B26" i="27"/>
  <c r="I25" i="27"/>
  <c r="G25" i="27"/>
  <c r="E25" i="27"/>
  <c r="B25" i="27"/>
  <c r="I23" i="27"/>
  <c r="G23" i="27"/>
  <c r="E23" i="27"/>
  <c r="B23" i="27"/>
  <c r="I22" i="27"/>
  <c r="G22" i="27"/>
  <c r="E22" i="27"/>
  <c r="B22" i="27"/>
  <c r="E21" i="27"/>
  <c r="B21" i="27"/>
  <c r="I21" i="27"/>
  <c r="G21" i="27"/>
  <c r="I20" i="27"/>
  <c r="G20" i="27"/>
  <c r="E20" i="27"/>
  <c r="B20" i="27"/>
  <c r="I19" i="27"/>
  <c r="G19" i="27"/>
  <c r="E19" i="27"/>
  <c r="B19" i="27"/>
  <c r="P8" i="27"/>
  <c r="B20" i="32" l="1"/>
  <c r="G28" i="32"/>
  <c r="I28" i="32"/>
  <c r="G29" i="32"/>
  <c r="E28" i="32"/>
  <c r="E29" i="32"/>
  <c r="B29" i="32"/>
  <c r="B28" i="32"/>
  <c r="B27" i="32"/>
  <c r="B26" i="32"/>
  <c r="B25" i="32"/>
  <c r="I23" i="32"/>
  <c r="I22" i="32"/>
  <c r="G23" i="32"/>
  <c r="G22" i="32"/>
  <c r="E23" i="32"/>
  <c r="E22" i="32"/>
  <c r="B23" i="32"/>
  <c r="B22" i="32"/>
  <c r="B21" i="32"/>
  <c r="G19" i="32"/>
  <c r="B19" i="32"/>
  <c r="P8" i="32"/>
  <c r="D8" i="32"/>
  <c r="E25" i="29" l="1"/>
  <c r="E24" i="29"/>
  <c r="B20" i="29"/>
  <c r="G19" i="29"/>
  <c r="E19" i="29"/>
  <c r="B19" i="29"/>
  <c r="P8" i="29"/>
  <c r="D8" i="29"/>
  <c r="G11" i="29"/>
  <c r="B11" i="29"/>
  <c r="N13" i="29"/>
  <c r="I13" i="29"/>
  <c r="E13" i="29"/>
  <c r="I28" i="28" l="1"/>
  <c r="G28" i="28"/>
  <c r="E28" i="28"/>
  <c r="I27" i="28"/>
  <c r="G27" i="28"/>
  <c r="E27" i="28"/>
  <c r="B27" i="28"/>
  <c r="I26" i="28"/>
  <c r="G26" i="28"/>
  <c r="E26" i="28"/>
  <c r="B26" i="28"/>
  <c r="I25" i="28"/>
  <c r="G25" i="28"/>
  <c r="E25" i="28"/>
  <c r="B25" i="28"/>
  <c r="I23" i="28"/>
  <c r="G23" i="28"/>
  <c r="E23" i="28"/>
  <c r="B23" i="28"/>
  <c r="I22" i="28"/>
  <c r="G22" i="28"/>
  <c r="E22" i="28"/>
  <c r="B22" i="28"/>
  <c r="E21" i="28"/>
  <c r="B21" i="28"/>
  <c r="P22" i="28" l="1"/>
  <c r="I21" i="28"/>
  <c r="G21" i="28"/>
  <c r="I20" i="28"/>
  <c r="G20" i="28"/>
  <c r="E20" i="28"/>
  <c r="B20" i="28"/>
  <c r="B19" i="28"/>
  <c r="I19" i="28"/>
  <c r="G19" i="28"/>
  <c r="E19" i="28"/>
  <c r="I30" i="128" l="1"/>
  <c r="I29" i="128"/>
  <c r="G30" i="128"/>
  <c r="G29" i="128"/>
  <c r="E30" i="128"/>
  <c r="E29" i="128"/>
  <c r="B30" i="128"/>
  <c r="B29" i="128"/>
  <c r="I28" i="128"/>
  <c r="G28" i="128"/>
  <c r="E28" i="128"/>
  <c r="B28" i="128"/>
  <c r="I27" i="128"/>
  <c r="G27" i="128"/>
  <c r="E27" i="128"/>
  <c r="B27" i="128"/>
  <c r="I26" i="128"/>
  <c r="G26" i="128"/>
  <c r="E26" i="128"/>
  <c r="B26" i="128"/>
  <c r="I25" i="128"/>
  <c r="G25" i="128"/>
  <c r="E25" i="128"/>
  <c r="B25" i="128"/>
  <c r="E23" i="128"/>
  <c r="E22" i="128"/>
  <c r="I29" i="26" l="1"/>
  <c r="I28" i="26"/>
  <c r="G29" i="26"/>
  <c r="G28" i="26"/>
  <c r="E29" i="26"/>
  <c r="E28" i="26"/>
  <c r="B29" i="26"/>
  <c r="B28" i="26"/>
  <c r="I27" i="26"/>
  <c r="G27" i="26"/>
  <c r="E27" i="26"/>
  <c r="B27" i="26"/>
  <c r="I26" i="26"/>
  <c r="G26" i="26"/>
  <c r="E26" i="26"/>
  <c r="B26" i="26"/>
  <c r="I25" i="26"/>
  <c r="G25" i="26"/>
  <c r="E25" i="26"/>
  <c r="B25" i="26"/>
  <c r="I23" i="26"/>
  <c r="G23" i="26"/>
  <c r="E23" i="26"/>
  <c r="I22" i="26"/>
  <c r="G22" i="26"/>
  <c r="E22" i="26"/>
  <c r="P22" i="26"/>
  <c r="I29" i="25" l="1"/>
  <c r="I28" i="25"/>
  <c r="G29" i="25"/>
  <c r="G28" i="25"/>
  <c r="E29" i="25"/>
  <c r="E28" i="25"/>
  <c r="B29" i="25"/>
  <c r="B28" i="25"/>
  <c r="I27" i="25"/>
  <c r="G27" i="25"/>
  <c r="E27" i="25"/>
  <c r="B27" i="25"/>
  <c r="I26" i="25"/>
  <c r="G26" i="25"/>
  <c r="E26" i="25"/>
  <c r="B26" i="25"/>
  <c r="I25" i="25"/>
  <c r="G25" i="25"/>
  <c r="E25" i="25"/>
  <c r="B25" i="25"/>
  <c r="I22" i="25"/>
  <c r="G22" i="25"/>
  <c r="G23" i="25"/>
  <c r="E23" i="25"/>
  <c r="E22" i="25"/>
  <c r="B22" i="25"/>
  <c r="I23" i="25"/>
  <c r="B23" i="25"/>
  <c r="I21" i="25"/>
  <c r="G21" i="25"/>
  <c r="E21" i="25"/>
  <c r="B21" i="25"/>
  <c r="I20" i="25"/>
  <c r="G20" i="25"/>
  <c r="E20" i="25"/>
  <c r="B20" i="25"/>
  <c r="G19" i="25"/>
  <c r="B19" i="25"/>
  <c r="I19" i="25" l="1"/>
  <c r="E19" i="25"/>
  <c r="G27" i="1" l="1"/>
  <c r="G26" i="1"/>
  <c r="G25" i="1"/>
  <c r="G24" i="1"/>
  <c r="I22" i="1"/>
  <c r="I26" i="1" s="1"/>
  <c r="G22" i="1"/>
  <c r="E22" i="1"/>
  <c r="I21" i="1"/>
  <c r="G21" i="1"/>
  <c r="E21" i="1"/>
  <c r="G20" i="1"/>
  <c r="I19" i="1"/>
  <c r="G19" i="1"/>
  <c r="E19" i="1"/>
  <c r="I24" i="1" l="1"/>
  <c r="I25" i="1"/>
  <c r="I27" i="1"/>
  <c r="P20" i="96"/>
  <c r="P21" i="96"/>
  <c r="P23" i="96"/>
  <c r="P19" i="96"/>
  <c r="P26" i="96" l="1"/>
  <c r="P31" i="96"/>
  <c r="P29" i="96"/>
  <c r="P27" i="96"/>
  <c r="P25" i="96"/>
  <c r="P32" i="96"/>
  <c r="P30" i="96"/>
  <c r="P28" i="96"/>
  <c r="P26" i="88" l="1"/>
  <c r="P20" i="28" l="1"/>
  <c r="P21" i="28"/>
  <c r="P23" i="28"/>
  <c r="P26" i="28" s="1"/>
  <c r="P19" i="28"/>
  <c r="P20" i="29"/>
  <c r="P21" i="29"/>
  <c r="P22" i="29"/>
  <c r="P27" i="29" s="1"/>
  <c r="P19" i="29"/>
  <c r="P20" i="31"/>
  <c r="P21" i="31"/>
  <c r="P22" i="31"/>
  <c r="P27" i="31" s="1"/>
  <c r="P19" i="31"/>
  <c r="P20" i="26"/>
  <c r="P21" i="26"/>
  <c r="P23" i="26"/>
  <c r="P19" i="26"/>
  <c r="P26" i="31" l="1"/>
  <c r="P26" i="29"/>
  <c r="P25" i="31"/>
  <c r="P27" i="26"/>
  <c r="P29" i="26"/>
  <c r="P25" i="29"/>
  <c r="P26" i="26"/>
  <c r="P24" i="31"/>
  <c r="P24" i="29"/>
  <c r="P25" i="28"/>
  <c r="P25" i="26"/>
  <c r="P28" i="28"/>
  <c r="P27" i="28"/>
  <c r="P28" i="26"/>
  <c r="M8" i="118"/>
  <c r="I21" i="50" l="1"/>
  <c r="I23" i="50" s="1"/>
  <c r="G21" i="50"/>
  <c r="E21" i="50"/>
  <c r="I20" i="50"/>
  <c r="G20" i="50"/>
  <c r="I19" i="50"/>
  <c r="G19" i="50"/>
  <c r="I25" i="51" l="1"/>
  <c r="G25" i="51"/>
  <c r="E25" i="51"/>
  <c r="I24" i="51"/>
  <c r="G24" i="51"/>
  <c r="E24" i="51"/>
  <c r="E21" i="51"/>
  <c r="I20" i="51"/>
  <c r="G20" i="51"/>
  <c r="E20" i="51"/>
  <c r="I19" i="51"/>
  <c r="G19" i="51"/>
  <c r="P20" i="51" l="1"/>
  <c r="P21" i="51"/>
  <c r="P22" i="51"/>
  <c r="P25" i="51" s="1"/>
  <c r="P19" i="51"/>
  <c r="P23" i="127"/>
  <c r="P20" i="127"/>
  <c r="P21" i="127"/>
  <c r="P19" i="127"/>
  <c r="I28" i="127"/>
  <c r="G28" i="127"/>
  <c r="J8" i="125"/>
  <c r="N11" i="122"/>
  <c r="I25" i="119"/>
  <c r="I24" i="119"/>
  <c r="G11" i="117"/>
  <c r="B11" i="117"/>
  <c r="P27" i="114"/>
  <c r="P26" i="114"/>
  <c r="P25" i="114"/>
  <c r="P24" i="114"/>
  <c r="P22" i="114"/>
  <c r="P20" i="114"/>
  <c r="P19" i="114"/>
  <c r="P23" i="111"/>
  <c r="P27" i="111" s="1"/>
  <c r="P21" i="111"/>
  <c r="P20" i="111"/>
  <c r="P19" i="111"/>
  <c r="P20" i="110"/>
  <c r="P27" i="110" s="1"/>
  <c r="P21" i="110"/>
  <c r="P28" i="110" s="1"/>
  <c r="P23" i="110"/>
  <c r="P19" i="110"/>
  <c r="P25" i="110" s="1"/>
  <c r="P24" i="108"/>
  <c r="P22" i="108"/>
  <c r="P27" i="108" s="1"/>
  <c r="P21" i="108"/>
  <c r="P20" i="108"/>
  <c r="P19" i="108"/>
  <c r="P29" i="107"/>
  <c r="P28" i="107"/>
  <c r="P27" i="107"/>
  <c r="P26" i="107"/>
  <c r="P23" i="107"/>
  <c r="P21" i="107"/>
  <c r="P20" i="107"/>
  <c r="P19" i="107"/>
  <c r="P20" i="104"/>
  <c r="P21" i="104"/>
  <c r="P22" i="104"/>
  <c r="P19" i="104"/>
  <c r="K28" i="104"/>
  <c r="K27" i="104"/>
  <c r="K26" i="104"/>
  <c r="K25" i="104"/>
  <c r="K24" i="104"/>
  <c r="K22" i="104"/>
  <c r="A22" i="104"/>
  <c r="K21" i="104"/>
  <c r="A21" i="104"/>
  <c r="K20" i="104"/>
  <c r="A20" i="104"/>
  <c r="K19" i="104"/>
  <c r="A19" i="104"/>
  <c r="M18" i="104"/>
  <c r="L18" i="104"/>
  <c r="O17" i="104"/>
  <c r="N17" i="104"/>
  <c r="L17" i="104"/>
  <c r="K17" i="104"/>
  <c r="I17" i="104"/>
  <c r="G17" i="104"/>
  <c r="E17" i="104"/>
  <c r="P16" i="104"/>
  <c r="N16" i="104"/>
  <c r="E16" i="104"/>
  <c r="B16" i="104"/>
  <c r="A16" i="104"/>
  <c r="A15" i="104"/>
  <c r="M13" i="104"/>
  <c r="H13" i="104"/>
  <c r="D13" i="104"/>
  <c r="A13" i="104"/>
  <c r="A12" i="104"/>
  <c r="M11" i="104"/>
  <c r="F11" i="104"/>
  <c r="B11" i="104"/>
  <c r="A11" i="104"/>
  <c r="A10" i="104"/>
  <c r="P8" i="104"/>
  <c r="O8" i="104"/>
  <c r="L8" i="104"/>
  <c r="I8" i="104"/>
  <c r="A8" i="104"/>
  <c r="A7" i="104"/>
  <c r="Q6" i="104"/>
  <c r="P6" i="104"/>
  <c r="O6" i="104"/>
  <c r="N6" i="104"/>
  <c r="M6" i="104"/>
  <c r="L6" i="104"/>
  <c r="K6" i="104"/>
  <c r="J6" i="104"/>
  <c r="I6" i="104"/>
  <c r="H6" i="104"/>
  <c r="G6" i="104"/>
  <c r="F6" i="104"/>
  <c r="E6" i="104"/>
  <c r="D6" i="104"/>
  <c r="C6" i="104"/>
  <c r="B6" i="104"/>
  <c r="A6" i="104"/>
  <c r="B2" i="104"/>
  <c r="N1" i="104"/>
  <c r="C1" i="104"/>
  <c r="K27" i="103"/>
  <c r="A27" i="103"/>
  <c r="K26" i="103"/>
  <c r="A26" i="103"/>
  <c r="K22" i="103"/>
  <c r="A22" i="103"/>
  <c r="K21" i="103"/>
  <c r="A21" i="103"/>
  <c r="K20" i="103"/>
  <c r="A20" i="103"/>
  <c r="K19" i="103"/>
  <c r="A19" i="103"/>
  <c r="M18" i="103"/>
  <c r="O17" i="103"/>
  <c r="N17" i="103"/>
  <c r="L17" i="103"/>
  <c r="K17" i="103"/>
  <c r="I17" i="103"/>
  <c r="G17" i="103"/>
  <c r="E17" i="103"/>
  <c r="P16" i="103"/>
  <c r="N16" i="103"/>
  <c r="E16" i="103"/>
  <c r="B16" i="103"/>
  <c r="A16" i="103"/>
  <c r="A15" i="103"/>
  <c r="M13" i="103"/>
  <c r="H13" i="103"/>
  <c r="D13" i="103"/>
  <c r="A13" i="103"/>
  <c r="A12" i="103"/>
  <c r="M11" i="103"/>
  <c r="F11" i="103"/>
  <c r="B11" i="103"/>
  <c r="A11" i="103"/>
  <c r="A10" i="103"/>
  <c r="A7" i="103"/>
  <c r="Q6" i="103"/>
  <c r="P6" i="103"/>
  <c r="O6" i="103"/>
  <c r="N6" i="103"/>
  <c r="M6" i="103"/>
  <c r="L6" i="103"/>
  <c r="K6" i="103"/>
  <c r="J6" i="103"/>
  <c r="I6" i="103"/>
  <c r="H6" i="103"/>
  <c r="G6" i="103"/>
  <c r="F6" i="103"/>
  <c r="E6" i="103"/>
  <c r="D6" i="103"/>
  <c r="C6" i="103"/>
  <c r="B6" i="103"/>
  <c r="A6" i="103"/>
  <c r="B2" i="103"/>
  <c r="N1" i="103"/>
  <c r="C1" i="103"/>
  <c r="P23" i="101"/>
  <c r="P27" i="101" s="1"/>
  <c r="P21" i="101"/>
  <c r="P20" i="101"/>
  <c r="P19" i="101"/>
  <c r="P29" i="99"/>
  <c r="P28" i="99"/>
  <c r="P27" i="99"/>
  <c r="P26" i="99"/>
  <c r="P25" i="99"/>
  <c r="P23" i="99"/>
  <c r="P21" i="99"/>
  <c r="P20" i="99"/>
  <c r="P19" i="99"/>
  <c r="G11" i="95"/>
  <c r="G11" i="94"/>
  <c r="A19" i="93"/>
  <c r="I26" i="91"/>
  <c r="P26" i="108" l="1"/>
  <c r="P26" i="127"/>
  <c r="P30" i="127"/>
  <c r="P29" i="127"/>
  <c r="P31" i="127"/>
  <c r="P28" i="101"/>
  <c r="P29" i="101"/>
  <c r="P24" i="51"/>
  <c r="P23" i="125"/>
  <c r="P28" i="125" s="1"/>
  <c r="P22" i="125"/>
  <c r="P28" i="127"/>
  <c r="P25" i="127"/>
  <c r="P27" i="51"/>
  <c r="P25" i="101"/>
  <c r="P25" i="111"/>
  <c r="P27" i="127"/>
  <c r="P26" i="51"/>
  <c r="P19" i="125"/>
  <c r="P21" i="125"/>
  <c r="P20" i="125"/>
  <c r="P26" i="111"/>
  <c r="P25" i="108"/>
  <c r="P26" i="101"/>
  <c r="P25" i="125" l="1"/>
  <c r="P26" i="125"/>
  <c r="P27" i="125"/>
  <c r="P30" i="125"/>
  <c r="P29" i="125"/>
  <c r="P32" i="125"/>
  <c r="P31" i="125"/>
  <c r="P29" i="89"/>
  <c r="K29" i="89"/>
  <c r="A29" i="89"/>
  <c r="P28" i="89"/>
  <c r="K28" i="89"/>
  <c r="A28" i="89"/>
  <c r="P27" i="89"/>
  <c r="K27" i="89"/>
  <c r="P26" i="89"/>
  <c r="K26" i="89"/>
  <c r="A26" i="89"/>
  <c r="A25" i="89"/>
  <c r="P24" i="89"/>
  <c r="K24" i="89"/>
  <c r="A24" i="89"/>
  <c r="P23" i="89"/>
  <c r="K23" i="89"/>
  <c r="A23" i="89"/>
  <c r="P22" i="89"/>
  <c r="K22" i="89"/>
  <c r="A22" i="89"/>
  <c r="P21" i="89"/>
  <c r="K21" i="89"/>
  <c r="A21" i="89"/>
  <c r="P20" i="89"/>
  <c r="K20" i="89"/>
  <c r="A20" i="89"/>
  <c r="P19" i="89"/>
  <c r="K19" i="89"/>
  <c r="A19" i="89"/>
  <c r="M18" i="89"/>
  <c r="L18" i="89"/>
  <c r="O17" i="89"/>
  <c r="N17" i="89"/>
  <c r="L17" i="89"/>
  <c r="K17" i="89"/>
  <c r="I17" i="89"/>
  <c r="G17" i="89"/>
  <c r="E17" i="89"/>
  <c r="P16" i="89"/>
  <c r="N16" i="89"/>
  <c r="E16" i="89"/>
  <c r="B16" i="89"/>
  <c r="A16" i="89"/>
  <c r="A15" i="89"/>
  <c r="M13" i="89"/>
  <c r="H13" i="89"/>
  <c r="D13" i="89"/>
  <c r="A13" i="89"/>
  <c r="A12" i="89"/>
  <c r="M11" i="89"/>
  <c r="G11" i="89"/>
  <c r="F11" i="89"/>
  <c r="B11" i="89"/>
  <c r="A11" i="89"/>
  <c r="A10" i="89"/>
  <c r="O8" i="89"/>
  <c r="L8" i="89"/>
  <c r="J8" i="89"/>
  <c r="I8" i="89"/>
  <c r="A8" i="89"/>
  <c r="A7" i="89"/>
  <c r="Q6" i="89"/>
  <c r="P6" i="89"/>
  <c r="O6" i="89"/>
  <c r="N6" i="89"/>
  <c r="M6" i="89"/>
  <c r="L6" i="89"/>
  <c r="K6" i="89"/>
  <c r="J6" i="89"/>
  <c r="I6" i="89"/>
  <c r="H6" i="89"/>
  <c r="G6" i="89"/>
  <c r="F6" i="89"/>
  <c r="E6" i="89"/>
  <c r="D6" i="89"/>
  <c r="C6" i="89"/>
  <c r="B6" i="89"/>
  <c r="A6" i="89"/>
  <c r="B2" i="89"/>
  <c r="N1" i="89"/>
  <c r="C1" i="89"/>
  <c r="I27" i="84"/>
  <c r="G27" i="84"/>
  <c r="E27" i="84"/>
  <c r="B27" i="84"/>
  <c r="I26" i="84"/>
  <c r="G26" i="84"/>
  <c r="E26" i="84"/>
  <c r="B26" i="84"/>
  <c r="I25" i="84"/>
  <c r="G25" i="84"/>
  <c r="E25" i="84"/>
  <c r="B25" i="84"/>
  <c r="I24" i="84"/>
  <c r="G24" i="84"/>
  <c r="E24" i="84"/>
  <c r="B24" i="84"/>
  <c r="I22" i="84"/>
  <c r="G22" i="84"/>
  <c r="E22" i="84"/>
  <c r="B22" i="84"/>
  <c r="I21" i="84"/>
  <c r="G21" i="84"/>
  <c r="E21" i="84"/>
  <c r="B21" i="84"/>
  <c r="I20" i="84"/>
  <c r="G20" i="84"/>
  <c r="E20" i="84"/>
  <c r="B20" i="84"/>
  <c r="I19" i="84"/>
  <c r="G19" i="84"/>
  <c r="E19" i="84"/>
  <c r="B24" i="40" l="1"/>
  <c r="I30" i="43" l="1"/>
  <c r="K27" i="39" l="1"/>
  <c r="I27" i="38" l="1"/>
  <c r="G27" i="38"/>
  <c r="E27" i="38"/>
  <c r="I26" i="38"/>
  <c r="G26" i="38"/>
  <c r="E26" i="38"/>
  <c r="I25" i="38"/>
  <c r="G25" i="38"/>
  <c r="E25" i="38"/>
  <c r="I24" i="38"/>
  <c r="G24" i="38"/>
  <c r="E24" i="38"/>
  <c r="I22" i="38"/>
  <c r="I21" i="38" s="1"/>
  <c r="G22" i="38"/>
  <c r="E27" i="32" l="1"/>
  <c r="E26" i="32"/>
  <c r="E25" i="32"/>
  <c r="E21" i="32"/>
  <c r="E20" i="32"/>
  <c r="E19" i="32"/>
  <c r="E27" i="31" l="1"/>
  <c r="E26" i="31"/>
  <c r="B26" i="31"/>
  <c r="E25" i="31"/>
  <c r="B25" i="31"/>
  <c r="E24" i="31"/>
  <c r="B24" i="31"/>
  <c r="E22" i="31"/>
  <c r="B22" i="31"/>
  <c r="E21" i="31"/>
  <c r="G20" i="31"/>
  <c r="E20" i="31"/>
  <c r="G19" i="31"/>
  <c r="E26" i="29" l="1"/>
  <c r="B26" i="29"/>
  <c r="B25" i="29"/>
  <c r="B24" i="29"/>
  <c r="E27" i="29"/>
  <c r="B27" i="29"/>
  <c r="E22" i="29"/>
  <c r="B22" i="29"/>
  <c r="E21" i="29"/>
  <c r="B21" i="29"/>
  <c r="E20" i="29"/>
  <c r="G19" i="26" l="1"/>
  <c r="E25" i="1" l="1"/>
  <c r="E24" i="1"/>
  <c r="E27" i="1"/>
  <c r="K28" i="39" l="1"/>
  <c r="K26" i="39"/>
  <c r="K25" i="39"/>
  <c r="P28" i="39"/>
  <c r="P27" i="39"/>
  <c r="P26" i="39"/>
  <c r="P25" i="39"/>
  <c r="P23" i="39"/>
  <c r="P21" i="39"/>
  <c r="P20" i="39"/>
  <c r="E26" i="1" l="1"/>
  <c r="K20" i="1" l="1"/>
  <c r="I20" i="1"/>
  <c r="E20" i="1"/>
  <c r="K19" i="1"/>
  <c r="E26" i="114" l="1"/>
</calcChain>
</file>

<file path=xl/sharedStrings.xml><?xml version="1.0" encoding="utf-8"?>
<sst xmlns="http://schemas.openxmlformats.org/spreadsheetml/2006/main" count="4929" uniqueCount="243">
  <si>
    <t>Programa Presupuestario:</t>
  </si>
  <si>
    <t>Unidad Responsable:</t>
  </si>
  <si>
    <t>Programa:</t>
  </si>
  <si>
    <t>Subprograma:</t>
  </si>
  <si>
    <t>Finalidad:</t>
  </si>
  <si>
    <t>Función:</t>
  </si>
  <si>
    <t>Subfunción:</t>
  </si>
  <si>
    <t>Eje Rector:</t>
  </si>
  <si>
    <t>Objetivo:</t>
  </si>
  <si>
    <t>Estrategia:</t>
  </si>
  <si>
    <t>Líneas de Acción:</t>
  </si>
  <si>
    <t>Lógica Vertical</t>
  </si>
  <si>
    <t>Resumen Narrativo</t>
  </si>
  <si>
    <t>Denominación</t>
  </si>
  <si>
    <t>Método de Cálculo</t>
  </si>
  <si>
    <t>Unidad de Medida</t>
  </si>
  <si>
    <t>Tipo- Dimensión - Frecuencia</t>
  </si>
  <si>
    <t>Meta Programada</t>
  </si>
  <si>
    <t>Al Período</t>
  </si>
  <si>
    <t>Realizado al período</t>
  </si>
  <si>
    <t>Avance % al período</t>
  </si>
  <si>
    <t>Responsable del Registro del Avance</t>
  </si>
  <si>
    <t>INDICADORES ESTRATÉGICOS</t>
  </si>
  <si>
    <t>AVANCE</t>
  </si>
  <si>
    <t>RESULTADOS</t>
  </si>
  <si>
    <t>PLAN MUNICIPAL DE DESARROLLO</t>
  </si>
  <si>
    <t>CLASIFICACIÓN PROGRAMÁTICA</t>
  </si>
  <si>
    <t>CLASIFICACIÓN FUNCIONAL</t>
  </si>
  <si>
    <t>FIN</t>
  </si>
  <si>
    <t>Propósito</t>
  </si>
  <si>
    <t>INDICADORES DE GESTIÓN</t>
  </si>
  <si>
    <t>Presidencia</t>
  </si>
  <si>
    <t>Instrumentar y dar seguimiento a la estrategia para la integriadadde la gestion publica.</t>
  </si>
  <si>
    <t xml:space="preserve"> </t>
  </si>
  <si>
    <t>PRESIDENCIA</t>
  </si>
  <si>
    <t>REGIDURIA DE DESARROLLO URBANO, OBRAS PÚBLICAS Y  DEPORTES.</t>
  </si>
  <si>
    <t>REGIDURIA DE EDUCACIÓN Y GRUPOS VULNERABLES.</t>
  </si>
  <si>
    <t>REGIDURIA DE SALUD Y JUVENTUD.</t>
  </si>
  <si>
    <t>REGIDURIA DE CULTURA, RECREACIÓN, ESPECTACULOS Y DE EQUIDAD DE GENERO.</t>
  </si>
  <si>
    <t>SINDICATURA.</t>
  </si>
  <si>
    <t>ORGANO DE CONTROL INTERNO.</t>
  </si>
  <si>
    <t>SECRETARIA GENERAL DE GOBIERNO.</t>
  </si>
  <si>
    <t>DIRECCIÓN DE RECURSOS HUMANOS.</t>
  </si>
  <si>
    <t>DIRECCIÓN DE CUENTA PÚBLICA.</t>
  </si>
  <si>
    <t>DIRECCIÓN DE CONTABILIDAD.</t>
  </si>
  <si>
    <t>DIRECCIÓN DE CATRASTO.</t>
  </si>
  <si>
    <t>DIRECCIÓN DE CONTROL PATRIMONIAL.</t>
  </si>
  <si>
    <t>DIRECCIÓN DE ECOLOGIA Y MEDIO AMBIENTE.</t>
  </si>
  <si>
    <t>DIRECCIÓN DE DESARROLLO ECONOMICO.</t>
  </si>
  <si>
    <t>DIRECCIÓN DE SERVICIOS GENERALES.</t>
  </si>
  <si>
    <t>DIRECCIÓN DE COMUNICACIÓN SOCIAL.</t>
  </si>
  <si>
    <t>DIRECCIÓN DE OFICIALIA DE REGISTRO CIVIL.</t>
  </si>
  <si>
    <t xml:space="preserve">DIRECCIÓN DE ATENCIÓN A COMUNIDADES Y ASUNTOS INDIGENAS. </t>
  </si>
  <si>
    <t>DIRECCIÓN DE DESARROLLO RURAL.</t>
  </si>
  <si>
    <t>DIRECCIÓN GENERAL DEL DIF.</t>
  </si>
  <si>
    <t>DIRECCIÓN DE LA DIVERCIDAD SEXUAL.</t>
  </si>
  <si>
    <t>DIRECCIÓN DE SEGURIDAD PÚBLICA.</t>
  </si>
  <si>
    <t>DIRECCIÓN DE PREVENCIÓN SOCIAL DEL DELITO.</t>
  </si>
  <si>
    <t>DIRECCIÓN DE ASUNTOS JURIDICOS.</t>
  </si>
  <si>
    <t>DIRECCIÓN DE PROTECCIÓN CIVIL.</t>
  </si>
  <si>
    <t>DIRECCIÓN DE REGLAMENTOS.</t>
  </si>
  <si>
    <t>Componente 1</t>
  </si>
  <si>
    <t>Componente 2</t>
  </si>
  <si>
    <t xml:space="preserve">Actividad 1.1 </t>
  </si>
  <si>
    <t>Actividad 1.2</t>
  </si>
  <si>
    <t>Actividad 1.3</t>
  </si>
  <si>
    <t>Semestral</t>
  </si>
  <si>
    <t>Actividad 2.1</t>
  </si>
  <si>
    <t>Actividad 1.1</t>
  </si>
  <si>
    <t xml:space="preserve">Actividad 1.2 </t>
  </si>
  <si>
    <t xml:space="preserve">Actividad 2.1 </t>
  </si>
  <si>
    <t>2.7.1 Otros Asuntos Sociales</t>
  </si>
  <si>
    <t>2.7 Otros Asuntos Sociales</t>
  </si>
  <si>
    <t>2. Desarrollo Social</t>
  </si>
  <si>
    <t>2. Desarrollo social</t>
  </si>
  <si>
    <t>3. Desarrollo Economico</t>
  </si>
  <si>
    <t>Actividad  1.1</t>
  </si>
  <si>
    <t>Actividad 2.2</t>
  </si>
  <si>
    <t>Porcentaje de Integración = No. De Documentos Integrados / No. De Total de Documentos * 100            PC= (NDE/NTD) *100</t>
  </si>
  <si>
    <t>Expedientes.</t>
  </si>
  <si>
    <t>1. Gobierno</t>
  </si>
  <si>
    <t>Sindicatura</t>
  </si>
  <si>
    <t>Registro de Asistencia, Minutas de Trabajo y Evidencias Fotográficas</t>
  </si>
  <si>
    <t>Sria. General</t>
  </si>
  <si>
    <t>Componente 3</t>
  </si>
  <si>
    <t>Actividad 3.1</t>
  </si>
  <si>
    <t>Direccion de Recursos Humanos</t>
  </si>
  <si>
    <t>1.8 Otros Servicios Generales</t>
  </si>
  <si>
    <t>Prestación de Servicios Públicos</t>
  </si>
  <si>
    <t>Actividad 1.4</t>
  </si>
  <si>
    <t>2. Desarrollo  Social</t>
  </si>
  <si>
    <t>Dirección de la Diversidad Sexual</t>
  </si>
  <si>
    <t>Actividad 2.3</t>
  </si>
  <si>
    <t>1.3.5 Asuntos Juridicos</t>
  </si>
  <si>
    <t>Registro de asistencia, minutas de trabajo y evidencias fotograficas.</t>
  </si>
  <si>
    <t>1.1 Legislación</t>
  </si>
  <si>
    <t>1.1.1 Legislación</t>
  </si>
  <si>
    <t xml:space="preserve">Componente 2 </t>
  </si>
  <si>
    <t>Porcentaje de Efectividad = No. De Acciones Realizadas / No. De Acciones Programadas * 100             PAI=NAR/NAP *100</t>
  </si>
  <si>
    <t>Porcentaje de Resoluciones = (No. De Áreas inspeccionadas / No. Total de Áreas Programadas) * 100                                  PA= (NAi/NTAP) * 100</t>
  </si>
  <si>
    <t>Regiduria de Desarrollo Urbano Obras Públicas y Deportes.</t>
  </si>
  <si>
    <t>Porcentaje de Acciones = (No. De Acciones progradas / No. Acciones Realizadas) * 100                               PC= (NAP/NAR) * 100</t>
  </si>
  <si>
    <t>Porcentaje  de Acciones =( No. De Acciones realizadas / No. Acciones Programados) * 100      PA=(NAR/NAP) * 100</t>
  </si>
  <si>
    <t>1.1.1  Legislación</t>
  </si>
  <si>
    <t xml:space="preserve">Actividad 1.3 </t>
  </si>
  <si>
    <t>1.  Gobierno</t>
  </si>
  <si>
    <t>1.1 Legisalción</t>
  </si>
  <si>
    <t>1.3 Coordinación de la politica de gobierno</t>
  </si>
  <si>
    <t>Actividad 1.5</t>
  </si>
  <si>
    <t>2. Desarrollo  social</t>
  </si>
  <si>
    <t>2.1  Protección Ambiental</t>
  </si>
  <si>
    <t>Porcentaje de Movilidad</t>
  </si>
  <si>
    <t>Porcentaje de Atención = (No. De Áreas Atendidas / No. Total de Áreas) * 100. PA=(NAA/NTA)*100</t>
  </si>
  <si>
    <t>Actividad 2.4</t>
  </si>
  <si>
    <t>Actividad 1.6</t>
  </si>
  <si>
    <t>1.8.1 Servicios registrales, Administrativos y Patrimoniales.</t>
  </si>
  <si>
    <t>1.5.1 Asuntos Financieros</t>
  </si>
  <si>
    <t>2.3 Salud</t>
  </si>
  <si>
    <t>2.3.1 Prestación de servicios de salud a l a comunidad.</t>
  </si>
  <si>
    <t>1.7.1 Policia</t>
  </si>
  <si>
    <t>1.8 Otros  Servicios Generales</t>
  </si>
  <si>
    <t>1.8.5 Otros</t>
  </si>
  <si>
    <t>Somos Diversos</t>
  </si>
  <si>
    <t>Gobierno Humano</t>
  </si>
  <si>
    <t>Comunidades Integradas</t>
  </si>
  <si>
    <t>18.5 Otros</t>
  </si>
  <si>
    <t>2.2 Vivienda y Servicios a la Comunidad</t>
  </si>
  <si>
    <t>2.2.3. Abastecimiento de Agua</t>
  </si>
  <si>
    <t>Desarrollo Social</t>
  </si>
  <si>
    <t>2.6.8 Otros Grupos Vulnerables</t>
  </si>
  <si>
    <t>Actividad 1.7</t>
  </si>
  <si>
    <t>Actividad 2.5</t>
  </si>
  <si>
    <t>Porcentaje de Atención = No. De Población Atendida / No. Total Objetivo de la Población por Atender * 100</t>
  </si>
  <si>
    <t>Componente  1</t>
  </si>
  <si>
    <t>Innovación Digital y Administración Eficiente</t>
  </si>
  <si>
    <t>Gestión Pública y Rendición de Cuentas</t>
  </si>
  <si>
    <t>Municipio Limpio y Sustentable</t>
  </si>
  <si>
    <t>Libre Comercio con exterior de inversión extranjera</t>
  </si>
  <si>
    <t>Productores y el empleo rural</t>
  </si>
  <si>
    <t>1.3.9 Otros</t>
  </si>
  <si>
    <t>Finanzas eficaces</t>
  </si>
  <si>
    <t xml:space="preserve"> Manejo eficiente y sustentable del agua y previncion de inundaciones</t>
  </si>
  <si>
    <t xml:space="preserve">Administración  </t>
  </si>
  <si>
    <t>Negocio en orden</t>
  </si>
  <si>
    <t>Protección para todos</t>
  </si>
  <si>
    <t>Apoyo juridico</t>
  </si>
  <si>
    <t>Seguridad integral</t>
  </si>
  <si>
    <t>Funciones eficientes y transparentes</t>
  </si>
  <si>
    <t>Instrumentar y dar seguimiento a la integridad a gestión púbilca</t>
  </si>
  <si>
    <t>Anual</t>
  </si>
  <si>
    <t>Trimestral</t>
  </si>
  <si>
    <t>Tirimestral</t>
  </si>
  <si>
    <t>Trimestal</t>
  </si>
  <si>
    <t>Mensual</t>
  </si>
  <si>
    <t>INDICADORES DE GESTION:</t>
  </si>
  <si>
    <t>Dirección de Contabilidad</t>
  </si>
  <si>
    <t>DIRECCIÓN DE DEPORTES.</t>
  </si>
  <si>
    <t>Prestación de Servicios Públicos.</t>
  </si>
  <si>
    <t>2. Desarrollo Social.</t>
  </si>
  <si>
    <t>DIRECCIÓN DE  DEPORTES.</t>
  </si>
  <si>
    <t>Actividad  2.1</t>
  </si>
  <si>
    <t>Funciones de comunicación eficientes</t>
  </si>
  <si>
    <t>TESORERIA MUNICIPAL</t>
  </si>
  <si>
    <t>DIRECCIÓN GENERAL   DE SALUD .</t>
  </si>
  <si>
    <t>DIRECCION GENERAL DE SALUD</t>
  </si>
  <si>
    <t>DIRECCIÓN GENERAL DE  SALUD.</t>
  </si>
  <si>
    <t>DIRECCIÓN DE PLANEACIÓN PARA EL DESARROLLO MUNICIPAL.</t>
  </si>
  <si>
    <t xml:space="preserve"> UNIDAD DE TRANSPARENCIA.</t>
  </si>
  <si>
    <t>DIRECCIÓN GENERAL DE SEGURIDAD PÚBLICA.</t>
  </si>
  <si>
    <t xml:space="preserve"> Instancia Técnica de Evaluacion del Desempeño</t>
  </si>
  <si>
    <t>DIRECCIÓN DE ALUMBRADO PUBLICO</t>
  </si>
  <si>
    <t>DIRECCIÓN DE  ALUMBRADO PUBLICO.</t>
  </si>
  <si>
    <t>DIRECCIÓN DE SERVICIO MEDICO</t>
  </si>
  <si>
    <t>DIRECCIÓN DE CASA DE LA CULTURA</t>
  </si>
  <si>
    <t>DIRECCIÓN DE JUVENTUD Y LA NIÑEZ.</t>
  </si>
  <si>
    <t>DIRECCIÓN DE PROGRAMAS SOCIALES.</t>
  </si>
  <si>
    <t>DIRECCIÓN DE PANTEONES.</t>
  </si>
  <si>
    <t>DIRECCIÓN DE MOVILIDAD.</t>
  </si>
  <si>
    <t>DIRECCIÓN DE MERCADO.</t>
  </si>
  <si>
    <t>DIRECCIÓN DE PARQUES Y JARDINES</t>
  </si>
  <si>
    <t>DIRECCIÓN DE LIMPIA.</t>
  </si>
  <si>
    <t>DIRECCIÓN DE  CASA DE LA CULTURA</t>
  </si>
  <si>
    <t>DIRECCIÓN DE  SERVICIO MEDICO.</t>
  </si>
  <si>
    <t>INDICADORES ESTRATÉGICOS Y DE GESTIÓN 2025.</t>
  </si>
  <si>
    <t>DIRECCION DE DESARROLLO URBANO</t>
  </si>
  <si>
    <t>DIRECCIÓN DE RASTRO</t>
  </si>
  <si>
    <t>DIRECCIÓN DE ASISTENCIA ALIMENTARIA Y DESARROLLO COMUNITARIO</t>
  </si>
  <si>
    <t>DIRECCIÓN DE  CLUB DE LA TERCERA EDAD</t>
  </si>
  <si>
    <t>eñ{</t>
  </si>
  <si>
    <t>REGIDURIA DE MEDIO AMBIENTE Y RECURSOS NATURALES.</t>
  </si>
  <si>
    <t>REGIDURIA DE LOS DERECHO DE LAS NIÑAS, NIÑOS Y ADOLECENTES Y ATENCION, PARTICIPACION SOCIAL DE MIGRANTES Y FOMENTO AL EMPLEO.</t>
  </si>
  <si>
    <t>REGIDURIA DE COMERCIO Y ABASTO POPULAR.</t>
  </si>
  <si>
    <t>REGIDURIA DE DESARROLLO RURAL Y ASUNTOS INDIGENAS Y AFROAMEXICANOS</t>
  </si>
  <si>
    <t>DIRECCIÓN DE POLICIA VIAL.</t>
  </si>
  <si>
    <t xml:space="preserve">Componente 3 </t>
  </si>
  <si>
    <t>Actividad 3.2</t>
  </si>
  <si>
    <t>Actividad  3.1</t>
  </si>
  <si>
    <t xml:space="preserve">Actividad 3.1 </t>
  </si>
  <si>
    <t>Actividad 3.3</t>
  </si>
  <si>
    <t>Actividad 3.4</t>
  </si>
  <si>
    <t>DIRECCIÓN GENERAL DE SERVICIOS PUBLICOS</t>
  </si>
  <si>
    <t>DIRECCIÓN GENERAL DE EDUCACIÓN.</t>
  </si>
  <si>
    <t>Actividad 2.6</t>
  </si>
  <si>
    <t>Actividad 2.7</t>
  </si>
  <si>
    <t>Actividad 2.8</t>
  </si>
  <si>
    <t>Actividad  3.2</t>
  </si>
  <si>
    <t>Actividad 1.8</t>
  </si>
  <si>
    <t>Actividad 1.9</t>
  </si>
  <si>
    <t>Actividad 1.10</t>
  </si>
  <si>
    <t>Actividad 1.11</t>
  </si>
  <si>
    <t>Actividad 1.12</t>
  </si>
  <si>
    <t>Actividad 1.13</t>
  </si>
  <si>
    <t>Actividad 1.14</t>
  </si>
  <si>
    <t>DIRECCION DE AGUA POTABLE Y ALCANTARILLADO.</t>
  </si>
  <si>
    <t>DIRECCION DE OBRAS PUBICAS</t>
  </si>
  <si>
    <t>DIRECCIÓN DE APOYO INSTITUCIONES EDUCATIVAS.</t>
  </si>
  <si>
    <t>DICIEMBRE</t>
  </si>
  <si>
    <t>OCTUBRE-DICIEMBRE</t>
  </si>
  <si>
    <t>DIRECCIÓN DE GENERAL DESARROLLO SOCIAL.</t>
  </si>
  <si>
    <t>INDICADORES ESTRATÉGICOS Y DE GESTIÓN 2026.</t>
  </si>
  <si>
    <t>MARZO</t>
  </si>
  <si>
    <t>ENERO-DICIEMBRE</t>
  </si>
  <si>
    <t>ENERO.MARZO</t>
  </si>
  <si>
    <t>ENERO-MARZO</t>
  </si>
  <si>
    <t>Compronente 2</t>
  </si>
  <si>
    <t>Direccion de Desarrollo Rural</t>
  </si>
  <si>
    <t>ENERO</t>
  </si>
  <si>
    <t>FEBRERO</t>
  </si>
  <si>
    <t>Verificar que la fauna domestica es llevada por sus dueños y si defecan, sus heces son levantadas.</t>
  </si>
  <si>
    <t>Mejoramiento de la imagen de calles, parques y jardines</t>
  </si>
  <si>
    <t>´1</t>
  </si>
  <si>
    <t>INDICADORES ESTRATEGICOS Y DE GESTION 2026</t>
  </si>
  <si>
    <t xml:space="preserve"> INDICADORES ESTRATEGICOS Y  DE GESTIÓN 2026</t>
  </si>
  <si>
    <t xml:space="preserve">Fin </t>
  </si>
  <si>
    <t>ENERO-MARO</t>
  </si>
  <si>
    <t>}</t>
  </si>
  <si>
    <t>Fortalecer la coordinación entre el sector educativo y de salud para garantizar la atención integral de niñas, niños y personas con discapacidad.</t>
  </si>
  <si>
    <t>Actividad 2.9</t>
  </si>
  <si>
    <t>Componente 4</t>
  </si>
  <si>
    <t>Actividad 4.1</t>
  </si>
  <si>
    <t>Actividad 4.2</t>
  </si>
  <si>
    <t>Actividad 4.3</t>
  </si>
  <si>
    <t>INDICADORES ESTRATÉGICOS Y DE GESTIÓN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</si>
</sst>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1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1"/>
      <color theme="1"/>
      <name val="Calibri"/>
      <family val="2"/>
      <scheme val="minor"/>
    </font>
    <font>
      <sz val="11"/>
      <color rgb="FF000000"/>
      <name val="Calibri"/>
      <family val="2"/>
      <charset val="1"/>
    </font>
    <font>
      <b/>
      <sz val="11"/>
      <color theme="1"/>
      <name val="Calibri"/>
      <family val="2"/>
      <scheme val="minor"/>
    </font>
    <font>
      <b/>
      <sz val="12"/>
      <color theme="1"/>
      <name val="Arial"/>
      <family val="2"/>
    </font>
    <font>
      <sz val="10"/>
      <color theme="1"/>
      <name val="Arial"/>
      <family val="2"/>
    </font>
    <font>
      <sz val="11"/>
      <color theme="1"/>
      <name val="Arial"/>
      <family val="2"/>
    </font>
    <font>
      <b/>
      <sz val="14"/>
      <color theme="1"/>
      <name val="Calibri"/>
      <family val="2"/>
      <scheme val="minor"/>
    </font>
    <font>
      <sz val="11"/>
      <color rgb="FF000000"/>
      <name val="Calibri"/>
      <family val="2"/>
    </font>
    <font>
      <sz val="11"/>
      <name val="Arial"/>
      <family val="2"/>
      <charset val="1"/>
    </font>
    <font>
      <sz val="9"/>
      <color theme="1"/>
      <name val="Calibri"/>
      <family val="2"/>
      <scheme val="minor"/>
    </font>
    <font>
      <sz val="10"/>
      <color theme="1"/>
      <name val="Calibri"/>
      <family val="2"/>
      <scheme val="minor"/>
    </font>
    <font>
      <sz val="12"/>
      <color theme="1"/>
      <name val="Arial"/>
      <family val="2"/>
    </font>
    <font>
      <b/>
      <sz val="12"/>
      <color rgb="FF000000"/>
      <name val="Arial"/>
      <family val="2"/>
    </font>
    <font>
      <sz val="11"/>
      <color rgb="FF3F3F76"/>
      <name val="Calibri"/>
      <family val="2"/>
      <scheme val="minor"/>
    </font>
    <font>
      <b/>
      <sz val="11"/>
      <color rgb="FFFA7D00"/>
      <name val="Calibri"/>
      <family val="2"/>
      <scheme val="minor"/>
    </font>
    <font>
      <sz val="12"/>
      <name val="Arial"/>
      <family val="2"/>
      <charset val="1"/>
    </font>
    <font>
      <sz val="16"/>
      <name val="Arial"/>
      <family val="2"/>
    </font>
    <font>
      <sz val="14"/>
      <color rgb="FF000000"/>
      <name val="Arial"/>
      <family val="2"/>
      <charset val="1"/>
    </font>
    <font>
      <sz val="11"/>
      <name val="Calibri"/>
      <family val="2"/>
    </font>
    <font>
      <sz val="11"/>
      <name val="Arial"/>
      <family val="2"/>
    </font>
    <font>
      <sz val="14"/>
      <name val="Calibri"/>
      <family val="2"/>
      <scheme val="minor"/>
    </font>
    <font>
      <sz val="11"/>
      <name val="Calibri"/>
      <family val="2"/>
      <scheme val="minor"/>
    </font>
    <font>
      <sz val="11"/>
      <color theme="1"/>
      <name val="Calibri"/>
      <family val="2"/>
      <charset val="1"/>
      <scheme val="minor"/>
    </font>
    <font>
      <sz val="11"/>
      <color rgb="FF000000"/>
      <name val="Calibri"/>
      <family val="2"/>
      <charset val="1"/>
      <scheme val="minor"/>
    </font>
    <font>
      <u/>
      <sz val="12"/>
      <color theme="1"/>
      <name val="Calibri"/>
      <family val="2"/>
      <scheme val="minor"/>
    </font>
    <font>
      <sz val="12"/>
      <name val="Calibri"/>
      <family val="2"/>
      <scheme val="minor"/>
    </font>
  </fonts>
  <fills count="7">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C99"/>
      </patternFill>
    </fill>
    <fill>
      <patternFill patternType="solid">
        <fgColor rgb="FFF2F2F2"/>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s>
  <cellStyleXfs count="8">
    <xf numFmtId="0" fontId="0" fillId="0" borderId="0"/>
    <xf numFmtId="0" fontId="92" fillId="0" borderId="0"/>
    <xf numFmtId="0" fontId="98" fillId="0" borderId="0"/>
    <xf numFmtId="0" fontId="55" fillId="0" borderId="0"/>
    <xf numFmtId="0" fontId="105" fillId="6" borderId="16" applyNumberFormat="0" applyAlignment="0" applyProtection="0"/>
    <xf numFmtId="0" fontId="104" fillId="5" borderId="16" applyNumberFormat="0" applyAlignment="0" applyProtection="0"/>
    <xf numFmtId="0" fontId="20" fillId="0" borderId="0"/>
    <xf numFmtId="0" fontId="14" fillId="0" borderId="0"/>
  </cellStyleXfs>
  <cellXfs count="465">
    <xf numFmtId="0" fontId="0" fillId="0" borderId="0" xfId="0"/>
    <xf numFmtId="0" fontId="0" fillId="2" borderId="0" xfId="0" applyFill="1"/>
    <xf numFmtId="0" fontId="0" fillId="0" borderId="1" xfId="0" applyBorder="1" applyAlignment="1">
      <alignment horizontal="center" vertical="center"/>
    </xf>
    <xf numFmtId="0" fontId="0" fillId="0" borderId="1" xfId="0" applyBorder="1" applyAlignment="1">
      <alignment vertical="center"/>
    </xf>
    <xf numFmtId="0" fontId="91" fillId="0" borderId="1" xfId="0" applyFont="1" applyBorder="1" applyAlignment="1">
      <alignment horizontal="center" vertical="center"/>
    </xf>
    <xf numFmtId="9" fontId="91" fillId="0" borderId="1" xfId="0" applyNumberFormat="1" applyFont="1" applyBorder="1" applyAlignment="1">
      <alignment horizontal="center" vertical="center"/>
    </xf>
    <xf numFmtId="0" fontId="90" fillId="3" borderId="1" xfId="0" applyFont="1" applyFill="1" applyBorder="1" applyAlignment="1">
      <alignment horizontal="center" vertical="center"/>
    </xf>
    <xf numFmtId="0" fontId="90" fillId="3" borderId="1" xfId="0" applyFont="1" applyFill="1" applyBorder="1" applyAlignment="1">
      <alignment vertical="center"/>
    </xf>
    <xf numFmtId="0" fontId="91" fillId="0" borderId="1" xfId="0" applyFont="1" applyBorder="1" applyAlignment="1">
      <alignment horizontal="center" vertical="center"/>
    </xf>
    <xf numFmtId="0" fontId="90" fillId="3" borderId="1" xfId="0" applyFont="1" applyFill="1" applyBorder="1" applyAlignment="1">
      <alignment horizontal="center" vertical="center"/>
    </xf>
    <xf numFmtId="0" fontId="90" fillId="3" borderId="1" xfId="0" applyFont="1" applyFill="1" applyBorder="1" applyAlignment="1">
      <alignment horizontal="center" vertical="center"/>
    </xf>
    <xf numFmtId="0" fontId="91" fillId="0" borderId="1" xfId="0" applyFont="1" applyBorder="1"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vertical="center"/>
    </xf>
    <xf numFmtId="0" fontId="0" fillId="0" borderId="0" xfId="0" applyBorder="1" applyAlignment="1">
      <alignment vertical="center"/>
    </xf>
    <xf numFmtId="0" fontId="87" fillId="0" borderId="0" xfId="0" applyFont="1" applyBorder="1" applyAlignment="1">
      <alignment horizontal="center" vertical="top" wrapText="1"/>
    </xf>
    <xf numFmtId="0" fontId="91" fillId="0" borderId="0" xfId="0" applyFont="1" applyBorder="1" applyAlignment="1">
      <alignment horizontal="center" vertical="top" wrapText="1"/>
    </xf>
    <xf numFmtId="0" fontId="87" fillId="0" borderId="0" xfId="0" applyFont="1" applyBorder="1" applyAlignment="1">
      <alignment horizontal="center" vertical="center" wrapText="1"/>
    </xf>
    <xf numFmtId="0" fontId="91" fillId="0" borderId="0" xfId="0" applyFont="1" applyBorder="1" applyAlignment="1">
      <alignment horizontal="center" vertical="center" wrapText="1"/>
    </xf>
    <xf numFmtId="0" fontId="87" fillId="0" borderId="0" xfId="0" applyFont="1" applyBorder="1" applyAlignment="1">
      <alignment horizontal="center" vertical="center"/>
    </xf>
    <xf numFmtId="0" fontId="91" fillId="0" borderId="0" xfId="0" applyFont="1" applyBorder="1" applyAlignment="1">
      <alignment horizontal="center" vertical="center"/>
    </xf>
    <xf numFmtId="9" fontId="91" fillId="0" borderId="0" xfId="0" applyNumberFormat="1" applyFont="1" applyBorder="1" applyAlignment="1">
      <alignment horizontal="center" vertical="center"/>
    </xf>
    <xf numFmtId="0" fontId="90" fillId="3" borderId="1" xfId="0" applyFont="1" applyFill="1" applyBorder="1" applyAlignment="1">
      <alignment horizontal="center" vertical="center" wrapText="1"/>
    </xf>
    <xf numFmtId="0" fontId="79" fillId="0" borderId="1" xfId="0" applyFont="1" applyBorder="1" applyAlignment="1">
      <alignment horizontal="center" vertical="center"/>
    </xf>
    <xf numFmtId="0" fontId="90" fillId="3" borderId="1" xfId="0" applyFont="1" applyFill="1" applyBorder="1" applyAlignment="1">
      <alignment horizontal="center" vertical="center" wrapText="1"/>
    </xf>
    <xf numFmtId="0" fontId="77" fillId="0" borderId="1" xfId="0" applyFont="1" applyBorder="1" applyAlignment="1">
      <alignment horizontal="center" vertical="center"/>
    </xf>
    <xf numFmtId="0" fontId="90" fillId="3" borderId="1" xfId="0" applyFont="1" applyFill="1" applyBorder="1" applyAlignment="1">
      <alignment vertical="center" wrapText="1"/>
    </xf>
    <xf numFmtId="0" fontId="75" fillId="0" borderId="1" xfId="0" applyFont="1" applyBorder="1" applyAlignment="1">
      <alignment horizontal="center" vertical="center"/>
    </xf>
    <xf numFmtId="0" fontId="90" fillId="3" borderId="1" xfId="0" applyFont="1" applyFill="1" applyBorder="1" applyAlignment="1">
      <alignment horizontal="center" vertical="center" wrapText="1"/>
    </xf>
    <xf numFmtId="0" fontId="90" fillId="3" borderId="1" xfId="0" applyFont="1" applyFill="1" applyBorder="1" applyAlignment="1">
      <alignment horizontal="center" vertical="center" wrapText="1"/>
    </xf>
    <xf numFmtId="0" fontId="74" fillId="2" borderId="1" xfId="0" applyFont="1" applyFill="1" applyBorder="1" applyAlignment="1">
      <alignment horizontal="center" vertical="center"/>
    </xf>
    <xf numFmtId="0" fontId="74" fillId="0" borderId="1" xfId="0" applyFont="1" applyBorder="1" applyAlignment="1">
      <alignment horizontal="center" vertical="center"/>
    </xf>
    <xf numFmtId="0" fontId="90" fillId="3" borderId="1" xfId="0" applyFont="1" applyFill="1" applyBorder="1" applyAlignment="1">
      <alignment horizontal="center" vertical="center" wrapText="1"/>
    </xf>
    <xf numFmtId="0" fontId="73" fillId="0" borderId="1" xfId="0" applyFont="1" applyBorder="1" applyAlignment="1">
      <alignment horizontal="center" vertical="center"/>
    </xf>
    <xf numFmtId="0" fontId="72" fillId="0" borderId="1" xfId="0" applyFont="1" applyBorder="1" applyAlignment="1">
      <alignment horizontal="center" vertical="center"/>
    </xf>
    <xf numFmtId="0" fontId="70" fillId="0" borderId="1" xfId="0" applyFont="1" applyBorder="1" applyAlignment="1">
      <alignment horizontal="center" vertical="center"/>
    </xf>
    <xf numFmtId="0" fontId="103" fillId="0" borderId="0" xfId="0" applyFont="1" applyAlignment="1">
      <alignment horizontal="center" vertical="center"/>
    </xf>
    <xf numFmtId="0" fontId="90" fillId="3" borderId="1" xfId="0" applyFont="1" applyFill="1" applyBorder="1" applyAlignment="1">
      <alignment horizontal="center" vertical="center" wrapText="1"/>
    </xf>
    <xf numFmtId="0" fontId="90" fillId="3" borderId="1" xfId="0" applyFont="1" applyFill="1" applyBorder="1" applyAlignment="1">
      <alignment horizontal="center" vertical="center" wrapText="1"/>
    </xf>
    <xf numFmtId="0" fontId="57" fillId="0" borderId="1" xfId="0" applyFont="1" applyBorder="1" applyAlignment="1">
      <alignment horizontal="center" vertical="center"/>
    </xf>
    <xf numFmtId="0" fontId="56" fillId="0" borderId="1" xfId="0" applyFont="1" applyBorder="1" applyAlignment="1">
      <alignment horizontal="center" vertical="center"/>
    </xf>
    <xf numFmtId="0" fontId="55" fillId="0" borderId="1" xfId="0" applyFont="1" applyBorder="1" applyAlignment="1">
      <alignment horizontal="center" vertical="center"/>
    </xf>
    <xf numFmtId="0" fontId="54" fillId="0" borderId="1" xfId="0" applyFont="1" applyBorder="1" applyAlignment="1">
      <alignment horizontal="center" vertical="center"/>
    </xf>
    <xf numFmtId="0" fontId="53" fillId="0" borderId="1" xfId="0" applyFont="1" applyBorder="1" applyAlignment="1">
      <alignment horizontal="center" vertical="center"/>
    </xf>
    <xf numFmtId="0" fontId="0" fillId="0" borderId="1" xfId="0" applyBorder="1" applyAlignment="1">
      <alignment horizontal="center" vertical="center" wrapText="1"/>
    </xf>
    <xf numFmtId="0" fontId="90" fillId="3" borderId="1" xfId="0" applyFont="1" applyFill="1" applyBorder="1" applyAlignment="1">
      <alignment horizontal="center" vertical="center" wrapText="1"/>
    </xf>
    <xf numFmtId="0" fontId="90" fillId="3" borderId="1" xfId="0" applyFont="1" applyFill="1" applyBorder="1" applyAlignment="1">
      <alignment horizontal="center" vertical="center" wrapText="1"/>
    </xf>
    <xf numFmtId="0" fontId="90" fillId="3" borderId="1" xfId="0" applyFont="1" applyFill="1" applyBorder="1" applyAlignment="1">
      <alignment horizontal="center" vertical="center" wrapText="1"/>
    </xf>
    <xf numFmtId="0" fontId="50" fillId="0" borderId="1" xfId="0" applyFont="1" applyBorder="1" applyAlignment="1">
      <alignment horizontal="center" vertical="center"/>
    </xf>
    <xf numFmtId="0" fontId="49" fillId="0" borderId="1" xfId="0" applyFont="1" applyBorder="1" applyAlignment="1">
      <alignment horizontal="center" vertical="center"/>
    </xf>
    <xf numFmtId="0" fontId="48" fillId="0" borderId="1" xfId="0" applyFont="1" applyBorder="1" applyAlignment="1">
      <alignment horizontal="center" vertical="center"/>
    </xf>
    <xf numFmtId="0" fontId="47" fillId="0" borderId="1" xfId="0" applyFont="1" applyBorder="1" applyAlignment="1">
      <alignment horizontal="center" vertical="center"/>
    </xf>
    <xf numFmtId="0" fontId="46" fillId="0" borderId="1" xfId="0" applyFont="1" applyBorder="1" applyAlignment="1">
      <alignment horizontal="center" vertical="center"/>
    </xf>
    <xf numFmtId="0" fontId="45" fillId="0" borderId="1" xfId="0" applyFont="1" applyBorder="1" applyAlignment="1">
      <alignment horizontal="center" vertical="center"/>
    </xf>
    <xf numFmtId="0" fontId="44" fillId="0" borderId="1" xfId="0" applyFont="1" applyBorder="1" applyAlignment="1">
      <alignment horizontal="center" vertical="center"/>
    </xf>
    <xf numFmtId="0" fontId="43" fillId="0" borderId="1" xfId="0" applyFont="1" applyBorder="1" applyAlignment="1">
      <alignment horizontal="center" vertical="center"/>
    </xf>
    <xf numFmtId="0" fontId="42" fillId="0" borderId="1" xfId="0"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xf>
    <xf numFmtId="0" fontId="39" fillId="0" borderId="1" xfId="0"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xf>
    <xf numFmtId="0" fontId="38" fillId="0" borderId="1" xfId="0" applyFont="1" applyBorder="1" applyAlignment="1">
      <alignment horizontal="center" vertical="center"/>
    </xf>
    <xf numFmtId="0" fontId="32" fillId="0" borderId="1" xfId="0" applyFont="1" applyBorder="1" applyAlignment="1">
      <alignment horizontal="center" vertical="center"/>
    </xf>
    <xf numFmtId="0" fontId="90" fillId="3" borderId="1" xfId="0" applyFont="1" applyFill="1" applyBorder="1" applyAlignment="1">
      <alignment horizontal="center" vertical="center"/>
    </xf>
    <xf numFmtId="0" fontId="90" fillId="3" borderId="1" xfId="0" applyFont="1" applyFill="1" applyBorder="1" applyAlignment="1">
      <alignment horizontal="center" vertical="center" wrapText="1"/>
    </xf>
    <xf numFmtId="0" fontId="91" fillId="0" borderId="1" xfId="0" applyFont="1" applyBorder="1" applyAlignment="1">
      <alignment horizontal="center" vertical="center"/>
    </xf>
    <xf numFmtId="0" fontId="31" fillId="0" borderId="1" xfId="0" applyFont="1" applyBorder="1" applyAlignment="1">
      <alignment horizontal="center" vertical="center"/>
    </xf>
    <xf numFmtId="0" fontId="30" fillId="0" borderId="1" xfId="0" applyFont="1" applyBorder="1" applyAlignment="1">
      <alignment horizontal="center" vertical="center"/>
    </xf>
    <xf numFmtId="0" fontId="91" fillId="0" borderId="1" xfId="0" applyFont="1" applyBorder="1" applyAlignment="1">
      <alignment horizontal="center" vertical="center"/>
    </xf>
    <xf numFmtId="0" fontId="90" fillId="3" borderId="1" xfId="0" applyFont="1" applyFill="1" applyBorder="1" applyAlignment="1">
      <alignment horizontal="center" vertical="center"/>
    </xf>
    <xf numFmtId="0" fontId="90" fillId="3" borderId="1" xfId="0" applyFont="1" applyFill="1" applyBorder="1" applyAlignment="1">
      <alignment horizontal="center" vertical="center" wrapText="1"/>
    </xf>
    <xf numFmtId="9" fontId="27" fillId="0" borderId="1"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xf>
    <xf numFmtId="0" fontId="25" fillId="0" borderId="1" xfId="0" applyFont="1" applyBorder="1" applyAlignment="1">
      <alignment horizontal="center" vertical="center"/>
    </xf>
    <xf numFmtId="0" fontId="25" fillId="2" borderId="1" xfId="0" applyFont="1" applyFill="1" applyBorder="1" applyAlignment="1">
      <alignment horizontal="center" vertical="center"/>
    </xf>
    <xf numFmtId="0" fontId="91" fillId="0" borderId="1" xfId="0" applyFont="1" applyBorder="1" applyAlignment="1">
      <alignment horizontal="center" vertical="center"/>
    </xf>
    <xf numFmtId="0" fontId="106" fillId="0" borderId="1" xfId="1" applyFont="1" applyBorder="1" applyAlignment="1">
      <alignment horizontal="center" vertical="center" wrapText="1"/>
    </xf>
    <xf numFmtId="0" fontId="24" fillId="0" borderId="1" xfId="0" applyFont="1" applyBorder="1" applyAlignment="1">
      <alignment horizontal="center" vertical="center"/>
    </xf>
    <xf numFmtId="0" fontId="91" fillId="0" borderId="1" xfId="0" applyFont="1" applyBorder="1" applyAlignment="1">
      <alignment horizontal="center" vertical="center"/>
    </xf>
    <xf numFmtId="0" fontId="23" fillId="0" borderId="1" xfId="0" applyFont="1" applyBorder="1" applyAlignment="1">
      <alignment horizontal="center" vertical="center"/>
    </xf>
    <xf numFmtId="0" fontId="22" fillId="0" borderId="1" xfId="0" applyFont="1" applyBorder="1" applyAlignment="1">
      <alignment horizontal="center" vertical="center"/>
    </xf>
    <xf numFmtId="0" fontId="91" fillId="0" borderId="1" xfId="0" applyFont="1" applyBorder="1" applyAlignment="1">
      <alignment horizontal="center" vertical="center"/>
    </xf>
    <xf numFmtId="0" fontId="108" fillId="2" borderId="1" xfId="1" applyFont="1" applyFill="1" applyBorder="1" applyAlignment="1">
      <alignment horizontal="justify" vertical="center" wrapText="1"/>
    </xf>
    <xf numFmtId="0" fontId="108" fillId="2" borderId="1" xfId="1" applyFont="1" applyFill="1" applyBorder="1" applyAlignment="1">
      <alignment horizontal="center" vertical="center" wrapText="1"/>
    </xf>
    <xf numFmtId="0" fontId="91" fillId="0" borderId="1" xfId="0" applyFont="1" applyBorder="1" applyAlignment="1">
      <alignment horizontal="center" vertical="center"/>
    </xf>
    <xf numFmtId="0" fontId="21" fillId="0" borderId="1" xfId="0" applyFont="1" applyBorder="1" applyAlignment="1">
      <alignment horizontal="center" vertical="center"/>
    </xf>
    <xf numFmtId="0" fontId="20" fillId="0" borderId="1" xfId="0" applyFont="1" applyBorder="1" applyAlignment="1">
      <alignment horizontal="center" vertical="center"/>
    </xf>
    <xf numFmtId="0" fontId="19" fillId="0" borderId="1" xfId="0" applyFont="1" applyBorder="1" applyAlignment="1">
      <alignment horizontal="center" vertical="center"/>
    </xf>
    <xf numFmtId="0" fontId="91" fillId="0" borderId="1" xfId="0" applyFont="1" applyBorder="1" applyAlignment="1">
      <alignment horizontal="center" vertical="center"/>
    </xf>
    <xf numFmtId="0" fontId="18" fillId="0" borderId="1" xfId="0" applyFont="1" applyBorder="1" applyAlignment="1">
      <alignment horizontal="center" vertical="center"/>
    </xf>
    <xf numFmtId="0" fontId="99" fillId="0" borderId="1" xfId="1" applyFont="1" applyBorder="1" applyAlignment="1">
      <alignment horizontal="center" vertical="center" wrapText="1"/>
    </xf>
    <xf numFmtId="0" fontId="111" fillId="0" borderId="1" xfId="1" applyFont="1" applyBorder="1" applyAlignment="1">
      <alignment horizontal="center" vertical="center" wrapText="1"/>
    </xf>
    <xf numFmtId="0" fontId="112" fillId="0" borderId="1" xfId="1" applyFont="1" applyBorder="1" applyAlignment="1">
      <alignment horizontal="left" vertical="center" wrapText="1"/>
    </xf>
    <xf numFmtId="0" fontId="113" fillId="0" borderId="1" xfId="0" applyFont="1" applyBorder="1" applyAlignment="1">
      <alignment horizontal="center" vertical="center"/>
    </xf>
    <xf numFmtId="0" fontId="112" fillId="0" borderId="1" xfId="1" quotePrefix="1" applyFont="1" applyBorder="1" applyAlignment="1">
      <alignment horizontal="center" vertical="center" wrapText="1"/>
    </xf>
    <xf numFmtId="0" fontId="91" fillId="0" borderId="1" xfId="0"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91" fillId="0" borderId="1" xfId="0" applyFont="1" applyBorder="1" applyAlignment="1">
      <alignment horizontal="center" vertical="center"/>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91" fillId="0" borderId="1" xfId="0"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91"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91" fillId="0" borderId="1" xfId="0" applyFont="1" applyBorder="1" applyAlignment="1">
      <alignment vertical="center"/>
    </xf>
    <xf numFmtId="0" fontId="116" fillId="0" borderId="1" xfId="1" applyFont="1" applyBorder="1" applyAlignment="1">
      <alignment horizontal="justify" vertical="center" wrapText="1"/>
    </xf>
    <xf numFmtId="0" fontId="116" fillId="0" borderId="1" xfId="1" applyFont="1" applyBorder="1" applyAlignment="1">
      <alignment horizontal="center" vertical="center" wrapText="1"/>
    </xf>
    <xf numFmtId="9" fontId="116" fillId="0" borderId="1" xfId="1" applyNumberFormat="1"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9" fontId="6"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91" fillId="0" borderId="1"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90" fillId="3" borderId="1" xfId="0" applyFont="1" applyFill="1" applyBorder="1" applyAlignment="1">
      <alignment horizontal="center" vertical="center"/>
    </xf>
    <xf numFmtId="0" fontId="90" fillId="2" borderId="0" xfId="0" applyFont="1" applyFill="1" applyAlignment="1">
      <alignment horizontal="center" vertical="center"/>
    </xf>
    <xf numFmtId="0" fontId="94" fillId="2" borderId="0" xfId="0" applyFont="1" applyFill="1" applyAlignment="1">
      <alignment horizontal="center" vertical="center"/>
    </xf>
    <xf numFmtId="0" fontId="59" fillId="0" borderId="1" xfId="0" applyFont="1" applyBorder="1" applyAlignment="1">
      <alignment horizontal="center" vertical="center" wrapText="1"/>
    </xf>
    <xf numFmtId="0" fontId="91" fillId="0" borderId="1" xfId="0" applyFont="1" applyBorder="1" applyAlignment="1">
      <alignment horizontal="center" vertical="center" wrapText="1"/>
    </xf>
    <xf numFmtId="0" fontId="90" fillId="3" borderId="1" xfId="0" applyFont="1" applyFill="1" applyBorder="1" applyAlignment="1">
      <alignment horizontal="center" vertical="center" wrapText="1"/>
    </xf>
    <xf numFmtId="0" fontId="93" fillId="0" borderId="1" xfId="0" applyFont="1" applyBorder="1" applyAlignment="1">
      <alignment horizontal="center" vertical="center" wrapText="1"/>
    </xf>
    <xf numFmtId="0" fontId="65" fillId="0" borderId="1" xfId="0" applyFont="1" applyBorder="1" applyAlignment="1">
      <alignment horizontal="center" vertical="center" wrapText="1"/>
    </xf>
    <xf numFmtId="0" fontId="70" fillId="0" borderId="2" xfId="0" applyFont="1" applyBorder="1" applyAlignment="1">
      <alignment horizontal="center" vertical="center"/>
    </xf>
    <xf numFmtId="0" fontId="91" fillId="0" borderId="3" xfId="0" applyFont="1" applyBorder="1" applyAlignment="1">
      <alignment horizontal="center" vertical="center"/>
    </xf>
    <xf numFmtId="0" fontId="91" fillId="0" borderId="4" xfId="0" applyFont="1" applyBorder="1" applyAlignment="1">
      <alignment horizontal="center" vertical="center"/>
    </xf>
    <xf numFmtId="0" fontId="65" fillId="0" borderId="2" xfId="0" applyFont="1" applyBorder="1" applyAlignment="1">
      <alignment horizontal="center" vertical="center"/>
    </xf>
    <xf numFmtId="0" fontId="90" fillId="3" borderId="1" xfId="0" applyFont="1" applyFill="1" applyBorder="1" applyAlignment="1">
      <alignment horizontal="center"/>
    </xf>
    <xf numFmtId="0" fontId="70" fillId="0" borderId="1" xfId="0" applyFont="1" applyBorder="1" applyAlignment="1">
      <alignment horizontal="center" vertical="center" wrapText="1"/>
    </xf>
    <xf numFmtId="0" fontId="89" fillId="0" borderId="1" xfId="0" applyFont="1" applyBorder="1" applyAlignment="1">
      <alignment horizontal="center" vertical="center" wrapText="1"/>
    </xf>
    <xf numFmtId="0" fontId="91" fillId="0" borderId="1" xfId="0" applyFont="1" applyBorder="1" applyAlignment="1">
      <alignment horizontal="center" vertical="center"/>
    </xf>
    <xf numFmtId="0" fontId="29" fillId="0" borderId="1" xfId="0" applyFont="1" applyBorder="1" applyAlignment="1">
      <alignment horizontal="center" vertical="center" wrapText="1"/>
    </xf>
    <xf numFmtId="0" fontId="91" fillId="0" borderId="2" xfId="0" applyFont="1" applyBorder="1" applyAlignment="1">
      <alignment horizontal="center" vertical="center" wrapText="1"/>
    </xf>
    <xf numFmtId="0" fontId="91" fillId="0" borderId="4" xfId="0" applyFont="1" applyBorder="1" applyAlignment="1">
      <alignment horizontal="center" vertical="center" wrapText="1"/>
    </xf>
    <xf numFmtId="0" fontId="89" fillId="0" borderId="2" xfId="0" applyFont="1" applyBorder="1" applyAlignment="1">
      <alignment horizontal="center" vertical="center" wrapText="1"/>
    </xf>
    <xf numFmtId="0" fontId="89" fillId="0" borderId="4" xfId="0" applyFont="1" applyBorder="1" applyAlignment="1">
      <alignment horizontal="center" vertical="center" wrapText="1"/>
    </xf>
    <xf numFmtId="0" fontId="91" fillId="0" borderId="3" xfId="0" applyFont="1" applyBorder="1" applyAlignment="1">
      <alignment horizontal="center" vertical="center" wrapText="1"/>
    </xf>
    <xf numFmtId="0" fontId="0" fillId="2" borderId="0" xfId="0" applyFill="1" applyAlignment="1">
      <alignment horizontal="center"/>
    </xf>
    <xf numFmtId="0" fontId="65" fillId="0" borderId="5" xfId="0" applyFont="1" applyBorder="1" applyAlignment="1">
      <alignment horizontal="center" vertical="center" wrapText="1"/>
    </xf>
    <xf numFmtId="0" fontId="65" fillId="0" borderId="6" xfId="0" applyFont="1" applyBorder="1" applyAlignment="1">
      <alignment horizontal="center" vertical="center" wrapText="1"/>
    </xf>
    <xf numFmtId="0" fontId="65" fillId="0" borderId="7" xfId="0" applyFont="1" applyBorder="1" applyAlignment="1">
      <alignment horizontal="center" vertical="center" wrapText="1"/>
    </xf>
    <xf numFmtId="0" fontId="65" fillId="0" borderId="8" xfId="0" applyFont="1" applyBorder="1" applyAlignment="1">
      <alignment horizontal="center" vertical="center" wrapText="1"/>
    </xf>
    <xf numFmtId="0" fontId="91" fillId="0" borderId="1" xfId="0" applyFont="1" applyBorder="1" applyAlignment="1">
      <alignment horizontal="center" vertical="top" wrapText="1"/>
    </xf>
    <xf numFmtId="0" fontId="99" fillId="0" borderId="2" xfId="1" applyFont="1" applyBorder="1" applyAlignment="1">
      <alignment horizontal="center" vertical="center" wrapText="1"/>
    </xf>
    <xf numFmtId="0" fontId="99" fillId="0" borderId="4" xfId="1" applyFont="1" applyBorder="1" applyAlignment="1">
      <alignment horizontal="center" vertical="center" wrapText="1"/>
    </xf>
    <xf numFmtId="0" fontId="99" fillId="0" borderId="3" xfId="1" applyFont="1" applyBorder="1" applyAlignment="1">
      <alignment horizontal="center" vertical="center" wrapText="1"/>
    </xf>
    <xf numFmtId="0" fontId="51" fillId="0" borderId="2"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1" xfId="0" applyFont="1" applyBorder="1" applyAlignment="1">
      <alignment horizontal="center" vertical="center" wrapText="1"/>
    </xf>
    <xf numFmtId="0" fontId="0" fillId="0" borderId="1" xfId="0" applyFont="1" applyBorder="1" applyAlignment="1">
      <alignment horizontal="center" vertical="center" wrapText="1"/>
    </xf>
    <xf numFmtId="0" fontId="67" fillId="0" borderId="1" xfId="0" applyFont="1" applyBorder="1" applyAlignment="1">
      <alignment horizontal="center" vertical="center" wrapText="1"/>
    </xf>
    <xf numFmtId="0" fontId="51" fillId="0" borderId="2" xfId="0" applyFont="1" applyBorder="1" applyAlignment="1">
      <alignment horizontal="center" vertical="center"/>
    </xf>
    <xf numFmtId="0" fontId="99" fillId="0" borderId="2" xfId="1" quotePrefix="1" applyFont="1" applyBorder="1" applyAlignment="1">
      <alignment horizontal="center" vertical="center" wrapText="1"/>
    </xf>
    <xf numFmtId="0" fontId="99" fillId="0" borderId="3" xfId="1" quotePrefix="1" applyFont="1" applyBorder="1" applyAlignment="1">
      <alignment horizontal="center" vertical="center" wrapText="1"/>
    </xf>
    <xf numFmtId="0" fontId="99" fillId="0" borderId="4" xfId="1" quotePrefix="1" applyFont="1" applyBorder="1" applyAlignment="1">
      <alignment horizontal="center" vertical="center" wrapText="1"/>
    </xf>
    <xf numFmtId="0" fontId="79" fillId="0" borderId="1" xfId="0" applyFont="1" applyBorder="1" applyAlignment="1">
      <alignment horizontal="center" vertical="center" wrapText="1"/>
    </xf>
    <xf numFmtId="0" fontId="79" fillId="0" borderId="2" xfId="0" applyFont="1" applyBorder="1" applyAlignment="1">
      <alignment horizontal="center" vertical="center"/>
    </xf>
    <xf numFmtId="0" fontId="79" fillId="0" borderId="2" xfId="0" applyFont="1" applyBorder="1" applyAlignment="1">
      <alignment horizontal="center" vertical="center" wrapText="1"/>
    </xf>
    <xf numFmtId="0" fontId="85" fillId="0" borderId="1" xfId="0" applyFont="1" applyBorder="1" applyAlignment="1">
      <alignment horizontal="center" vertical="center" wrapText="1"/>
    </xf>
    <xf numFmtId="0" fontId="84" fillId="0" borderId="1" xfId="0" applyFont="1" applyBorder="1" applyAlignment="1">
      <alignment horizontal="center" vertical="center" wrapText="1"/>
    </xf>
    <xf numFmtId="0" fontId="84" fillId="0" borderId="2" xfId="0" applyFont="1" applyBorder="1" applyAlignment="1">
      <alignment horizontal="center" vertical="center"/>
    </xf>
    <xf numFmtId="0" fontId="99" fillId="0" borderId="2" xfId="1" applyFont="1" applyFill="1" applyBorder="1" applyAlignment="1">
      <alignment horizontal="center" vertical="center" wrapText="1"/>
    </xf>
    <xf numFmtId="0" fontId="99" fillId="0" borderId="4" xfId="1" applyFont="1" applyFill="1" applyBorder="1" applyAlignment="1">
      <alignment horizontal="center" vertical="center" wrapText="1"/>
    </xf>
    <xf numFmtId="0" fontId="87" fillId="0" borderId="2" xfId="0" applyFont="1" applyBorder="1" applyAlignment="1">
      <alignment horizontal="center" vertical="center" wrapText="1"/>
    </xf>
    <xf numFmtId="0" fontId="87" fillId="0" borderId="4" xfId="0" applyFont="1" applyBorder="1" applyAlignment="1">
      <alignment horizontal="center" vertical="center" wrapText="1"/>
    </xf>
    <xf numFmtId="0" fontId="87" fillId="0" borderId="1" xfId="0" applyFont="1" applyBorder="1" applyAlignment="1">
      <alignment horizontal="center" vertical="center" wrapText="1"/>
    </xf>
    <xf numFmtId="0" fontId="81" fillId="0" borderId="1" xfId="0" applyFont="1" applyBorder="1" applyAlignment="1">
      <alignment horizontal="center" vertical="center" wrapText="1"/>
    </xf>
    <xf numFmtId="0" fontId="86" fillId="0" borderId="1" xfId="0" applyFont="1" applyBorder="1" applyAlignment="1">
      <alignment horizontal="center" vertical="center" wrapText="1"/>
    </xf>
    <xf numFmtId="0" fontId="87" fillId="0" borderId="3" xfId="0" applyFont="1" applyBorder="1" applyAlignment="1">
      <alignment horizontal="center" vertical="center" wrapText="1"/>
    </xf>
    <xf numFmtId="0" fontId="97" fillId="3" borderId="1" xfId="0" applyFont="1" applyFill="1" applyBorder="1" applyAlignment="1">
      <alignment horizontal="center" vertical="center"/>
    </xf>
    <xf numFmtId="0" fontId="26" fillId="0" borderId="2" xfId="0" applyFont="1" applyBorder="1" applyAlignment="1">
      <alignment horizontal="center" vertical="center" wrapText="1"/>
    </xf>
    <xf numFmtId="0" fontId="88" fillId="0" borderId="2" xfId="0" applyFont="1" applyBorder="1" applyAlignment="1">
      <alignment horizontal="center" vertical="center" wrapText="1"/>
    </xf>
    <xf numFmtId="0" fontId="88" fillId="0" borderId="3" xfId="0" applyFont="1" applyBorder="1" applyAlignment="1">
      <alignment horizontal="center" vertical="center" wrapText="1"/>
    </xf>
    <xf numFmtId="0" fontId="88" fillId="0" borderId="4" xfId="0" applyFont="1" applyBorder="1" applyAlignment="1">
      <alignment horizontal="center" vertical="center" wrapText="1"/>
    </xf>
    <xf numFmtId="0" fontId="96" fillId="0" borderId="1" xfId="0" applyFont="1" applyBorder="1" applyAlignment="1">
      <alignment horizontal="center" vertical="center" wrapText="1"/>
    </xf>
    <xf numFmtId="0" fontId="9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83" fillId="0" borderId="2" xfId="0" applyFont="1" applyBorder="1" applyAlignment="1">
      <alignment horizontal="center" vertical="center"/>
    </xf>
    <xf numFmtId="0" fontId="81" fillId="0" borderId="2" xfId="0" applyFont="1" applyBorder="1" applyAlignment="1">
      <alignment horizontal="center" vertical="center" wrapText="1"/>
    </xf>
    <xf numFmtId="0" fontId="81"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73" fillId="0" borderId="2" xfId="0" applyFont="1" applyBorder="1" applyAlignment="1">
      <alignment horizontal="center" vertical="center"/>
    </xf>
    <xf numFmtId="0" fontId="64"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0" fillId="0" borderId="2" xfId="0" applyFont="1" applyBorder="1" applyAlignment="1">
      <alignment horizontal="center" vertical="center" wrapText="1"/>
    </xf>
    <xf numFmtId="0" fontId="100" fillId="0" borderId="4" xfId="0" applyFont="1" applyBorder="1" applyAlignment="1">
      <alignment horizontal="center" vertical="center" wrapText="1"/>
    </xf>
    <xf numFmtId="0" fontId="101" fillId="0" borderId="1" xfId="0" applyFont="1" applyBorder="1" applyAlignment="1">
      <alignment horizontal="center" vertical="center" wrapText="1"/>
    </xf>
    <xf numFmtId="0" fontId="101" fillId="0" borderId="2" xfId="0" applyFont="1" applyBorder="1" applyAlignment="1">
      <alignment horizontal="center" vertical="center" wrapText="1"/>
    </xf>
    <xf numFmtId="0" fontId="101" fillId="0" borderId="4" xfId="0" applyFont="1" applyBorder="1" applyAlignment="1">
      <alignment horizontal="center" vertical="center" wrapText="1"/>
    </xf>
    <xf numFmtId="0" fontId="100" fillId="0" borderId="1" xfId="0" applyFont="1" applyBorder="1" applyAlignment="1">
      <alignment horizontal="center" vertical="center" wrapText="1"/>
    </xf>
    <xf numFmtId="0" fontId="72"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72" fillId="0" borderId="2" xfId="0" applyFont="1" applyBorder="1" applyAlignment="1">
      <alignment horizontal="center" vertical="center"/>
    </xf>
    <xf numFmtId="0" fontId="62" fillId="0" borderId="1" xfId="0" applyFont="1" applyBorder="1" applyAlignment="1">
      <alignment horizontal="center" vertical="center" wrapText="1"/>
    </xf>
    <xf numFmtId="0" fontId="62" fillId="0" borderId="2" xfId="0" applyFont="1" applyBorder="1" applyAlignment="1">
      <alignment horizontal="center" vertical="center"/>
    </xf>
    <xf numFmtId="0" fontId="62" fillId="0" borderId="2" xfId="0" applyFont="1" applyBorder="1" applyAlignment="1">
      <alignment horizontal="center" vertical="center" wrapText="1"/>
    </xf>
    <xf numFmtId="0" fontId="82"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4" xfId="0" applyFont="1" applyBorder="1" applyAlignment="1">
      <alignment horizontal="center" vertical="center" wrapText="1"/>
    </xf>
    <xf numFmtId="0" fontId="91" fillId="0" borderId="1" xfId="0" applyFont="1" applyBorder="1" applyAlignment="1">
      <alignment horizontal="center" wrapText="1"/>
    </xf>
    <xf numFmtId="0" fontId="83" fillId="0" borderId="1" xfId="0" applyFont="1" applyBorder="1" applyAlignment="1">
      <alignment horizontal="center" vertical="center" wrapText="1"/>
    </xf>
    <xf numFmtId="0" fontId="66" fillId="0" borderId="1" xfId="0" applyFont="1" applyBorder="1" applyAlignment="1">
      <alignment horizontal="center" vertical="center" wrapText="1"/>
    </xf>
    <xf numFmtId="0" fontId="61" fillId="0" borderId="2" xfId="0" applyFont="1" applyBorder="1" applyAlignment="1">
      <alignment horizontal="center" vertical="center"/>
    </xf>
    <xf numFmtId="0" fontId="34" fillId="0" borderId="1" xfId="0" applyFont="1" applyBorder="1" applyAlignment="1">
      <alignment horizontal="center" vertical="center" wrapText="1"/>
    </xf>
    <xf numFmtId="0" fontId="110" fillId="0" borderId="2" xfId="1" quotePrefix="1" applyFont="1" applyBorder="1" applyAlignment="1">
      <alignment horizontal="center" vertical="center" wrapText="1"/>
    </xf>
    <xf numFmtId="0" fontId="110" fillId="0" borderId="4" xfId="1" quotePrefix="1" applyFont="1" applyBorder="1" applyAlignment="1">
      <alignment horizontal="center" vertical="center" wrapText="1"/>
    </xf>
    <xf numFmtId="0" fontId="110" fillId="0" borderId="3" xfId="1" quotePrefix="1" applyFont="1" applyBorder="1" applyAlignment="1">
      <alignment horizontal="center" vertical="center" wrapText="1"/>
    </xf>
    <xf numFmtId="10" fontId="91" fillId="0" borderId="1"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8" xfId="0" applyFont="1" applyBorder="1" applyAlignment="1">
      <alignment horizontal="center" vertical="center" wrapText="1"/>
    </xf>
    <xf numFmtId="0" fontId="51" fillId="0" borderId="3" xfId="0" applyFont="1" applyBorder="1" applyAlignment="1">
      <alignment horizontal="center" vertical="center"/>
    </xf>
    <xf numFmtId="0" fontId="51" fillId="0" borderId="4" xfId="0" applyFont="1" applyBorder="1" applyAlignment="1">
      <alignment horizontal="center" vertical="center"/>
    </xf>
    <xf numFmtId="0" fontId="51" fillId="0" borderId="3" xfId="0" applyFont="1" applyBorder="1" applyAlignment="1">
      <alignment horizontal="center" vertical="center" wrapText="1"/>
    </xf>
    <xf numFmtId="0" fontId="8" fillId="0" borderId="2" xfId="0" applyFont="1" applyBorder="1" applyAlignment="1">
      <alignment horizontal="center" vertical="center" wrapText="1"/>
    </xf>
    <xf numFmtId="0" fontId="59" fillId="0" borderId="5" xfId="0" applyFont="1" applyBorder="1" applyAlignment="1">
      <alignment horizontal="center" vertical="center" wrapText="1"/>
    </xf>
    <xf numFmtId="0" fontId="59" fillId="0" borderId="9"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10" xfId="0" applyFont="1" applyBorder="1" applyAlignment="1">
      <alignment horizontal="center" vertical="center" wrapText="1"/>
    </xf>
    <xf numFmtId="0" fontId="59" fillId="0" borderId="8" xfId="0" applyFont="1" applyBorder="1" applyAlignment="1">
      <alignment horizontal="center" vertical="center" wrapText="1"/>
    </xf>
    <xf numFmtId="0" fontId="116" fillId="0" borderId="2" xfId="1" applyFont="1" applyBorder="1" applyAlignment="1">
      <alignment horizontal="center" vertical="center" wrapText="1"/>
    </xf>
    <xf numFmtId="0" fontId="116" fillId="0" borderId="3" xfId="1" applyFont="1" applyBorder="1" applyAlignment="1">
      <alignment horizontal="center" vertical="center" wrapText="1"/>
    </xf>
    <xf numFmtId="0" fontId="116" fillId="0" borderId="4" xfId="1" applyFont="1" applyBorder="1" applyAlignment="1">
      <alignment horizontal="center" vertical="center" wrapText="1"/>
    </xf>
    <xf numFmtId="0" fontId="109" fillId="0" borderId="2" xfId="1" applyFont="1" applyBorder="1" applyAlignment="1">
      <alignment horizontal="center" vertical="center" wrapText="1"/>
    </xf>
    <xf numFmtId="0" fontId="109" fillId="0" borderId="4" xfId="1" applyFont="1" applyBorder="1" applyAlignment="1">
      <alignment horizontal="center" vertical="center" wrapText="1"/>
    </xf>
    <xf numFmtId="0" fontId="35" fillId="0" borderId="1" xfId="0" applyFont="1" applyBorder="1" applyAlignment="1">
      <alignment horizontal="center" vertical="center" wrapText="1"/>
    </xf>
    <xf numFmtId="0" fontId="64" fillId="0" borderId="5" xfId="0" applyFont="1" applyBorder="1" applyAlignment="1">
      <alignment horizontal="center" vertical="center" wrapText="1"/>
    </xf>
    <xf numFmtId="0" fontId="64" fillId="0" borderId="6" xfId="0" applyFont="1" applyBorder="1" applyAlignment="1">
      <alignment horizontal="center" vertical="center" wrapText="1"/>
    </xf>
    <xf numFmtId="0" fontId="64" fillId="0" borderId="7"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2" xfId="0" applyFont="1" applyBorder="1" applyAlignment="1">
      <alignment horizontal="center" vertical="center"/>
    </xf>
    <xf numFmtId="0" fontId="72" fillId="0" borderId="2" xfId="0" applyFont="1" applyBorder="1" applyAlignment="1">
      <alignment horizontal="center" vertical="center" wrapText="1"/>
    </xf>
    <xf numFmtId="0" fontId="72" fillId="0" borderId="3" xfId="0" applyFont="1" applyBorder="1" applyAlignment="1">
      <alignment horizontal="center" vertical="center" wrapText="1"/>
    </xf>
    <xf numFmtId="0" fontId="72" fillId="0" borderId="4" xfId="0" applyFont="1" applyBorder="1" applyAlignment="1">
      <alignment horizontal="center" vertical="center" wrapText="1"/>
    </xf>
    <xf numFmtId="0" fontId="90" fillId="3" borderId="2" xfId="0" applyFont="1" applyFill="1" applyBorder="1" applyAlignment="1">
      <alignment horizontal="center"/>
    </xf>
    <xf numFmtId="0" fontId="90" fillId="3" borderId="3" xfId="0" applyFont="1" applyFill="1" applyBorder="1" applyAlignment="1">
      <alignment horizontal="center"/>
    </xf>
    <xf numFmtId="0" fontId="90" fillId="3" borderId="4" xfId="0" applyFont="1" applyFill="1" applyBorder="1" applyAlignment="1">
      <alignment horizontal="center"/>
    </xf>
    <xf numFmtId="0" fontId="71" fillId="0" borderId="2" xfId="0" applyFont="1" applyBorder="1" applyAlignment="1">
      <alignment horizontal="center" vertical="center" wrapText="1"/>
    </xf>
    <xf numFmtId="0" fontId="71" fillId="0" borderId="4" xfId="0" applyFont="1" applyBorder="1" applyAlignment="1">
      <alignment horizontal="center" vertical="center" wrapText="1"/>
    </xf>
    <xf numFmtId="0" fontId="90" fillId="3" borderId="5" xfId="0" applyFont="1" applyFill="1" applyBorder="1" applyAlignment="1">
      <alignment horizontal="center" vertical="center"/>
    </xf>
    <xf numFmtId="0" fontId="90" fillId="3" borderId="6" xfId="0" applyFont="1" applyFill="1" applyBorder="1" applyAlignment="1">
      <alignment horizontal="center" vertical="center"/>
    </xf>
    <xf numFmtId="0" fontId="90" fillId="3" borderId="7" xfId="0" applyFont="1" applyFill="1" applyBorder="1" applyAlignment="1">
      <alignment horizontal="center" vertical="center"/>
    </xf>
    <xf numFmtId="0" fontId="90" fillId="3" borderId="8" xfId="0" applyFont="1" applyFill="1" applyBorder="1" applyAlignment="1">
      <alignment horizontal="center" vertical="center"/>
    </xf>
    <xf numFmtId="0" fontId="90" fillId="3" borderId="11" xfId="0" applyFont="1" applyFill="1" applyBorder="1" applyAlignment="1">
      <alignment horizontal="center" vertical="center" wrapText="1"/>
    </xf>
    <xf numFmtId="0" fontId="90" fillId="3" borderId="12" xfId="0" applyFont="1" applyFill="1" applyBorder="1" applyAlignment="1">
      <alignment horizontal="center" vertical="center" wrapText="1"/>
    </xf>
    <xf numFmtId="0" fontId="90" fillId="3" borderId="2" xfId="0" applyFont="1" applyFill="1" applyBorder="1" applyAlignment="1">
      <alignment horizontal="center" vertical="center"/>
    </xf>
    <xf numFmtId="0" fontId="90" fillId="3" borderId="4" xfId="0" applyFont="1" applyFill="1" applyBorder="1" applyAlignment="1">
      <alignment horizontal="center" vertical="center"/>
    </xf>
    <xf numFmtId="0" fontId="70" fillId="0" borderId="5" xfId="0" applyFont="1" applyBorder="1" applyAlignment="1">
      <alignment horizontal="center" vertical="center" wrapText="1"/>
    </xf>
    <xf numFmtId="0" fontId="70" fillId="0" borderId="9"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10" xfId="0" applyFont="1" applyBorder="1" applyAlignment="1">
      <alignment horizontal="center" vertical="center" wrapText="1"/>
    </xf>
    <xf numFmtId="0" fontId="70" fillId="0" borderId="8" xfId="0" applyFont="1" applyBorder="1" applyAlignment="1">
      <alignment horizontal="center" vertical="center" wrapText="1"/>
    </xf>
    <xf numFmtId="0" fontId="90" fillId="3" borderId="15" xfId="0" applyFont="1" applyFill="1" applyBorder="1" applyAlignment="1">
      <alignment horizontal="center" vertical="center" wrapText="1"/>
    </xf>
    <xf numFmtId="0" fontId="90" fillId="3" borderId="9" xfId="0" applyFont="1" applyFill="1" applyBorder="1" applyAlignment="1">
      <alignment horizontal="center" vertical="center"/>
    </xf>
    <xf numFmtId="0" fontId="90" fillId="3" borderId="13" xfId="0" applyFont="1" applyFill="1" applyBorder="1" applyAlignment="1">
      <alignment horizontal="center" vertical="center"/>
    </xf>
    <xf numFmtId="0" fontId="90" fillId="3" borderId="0" xfId="0" applyFont="1" applyFill="1" applyBorder="1" applyAlignment="1">
      <alignment horizontal="center" vertical="center"/>
    </xf>
    <xf numFmtId="0" fontId="90" fillId="3" borderId="14" xfId="0" applyFont="1" applyFill="1" applyBorder="1" applyAlignment="1">
      <alignment horizontal="center" vertical="center"/>
    </xf>
    <xf numFmtId="0" fontId="90" fillId="3" borderId="10" xfId="0" applyFont="1" applyFill="1" applyBorder="1" applyAlignment="1">
      <alignment horizontal="center" vertical="center"/>
    </xf>
    <xf numFmtId="0" fontId="90" fillId="3" borderId="2" xfId="0" applyFont="1" applyFill="1" applyBorder="1" applyAlignment="1">
      <alignment horizontal="center" vertical="center" wrapText="1"/>
    </xf>
    <xf numFmtId="0" fontId="90" fillId="3" borderId="4" xfId="0" applyFont="1" applyFill="1" applyBorder="1" applyAlignment="1">
      <alignment horizontal="center" vertical="center" wrapText="1"/>
    </xf>
    <xf numFmtId="0" fontId="90" fillId="3" borderId="5" xfId="0" applyFont="1" applyFill="1" applyBorder="1" applyAlignment="1">
      <alignment horizontal="center" vertical="center" wrapText="1"/>
    </xf>
    <xf numFmtId="0" fontId="90" fillId="3" borderId="6" xfId="0" applyFont="1" applyFill="1" applyBorder="1" applyAlignment="1">
      <alignment horizontal="center" vertical="center" wrapText="1"/>
    </xf>
    <xf numFmtId="0" fontId="90" fillId="3" borderId="13" xfId="0" applyFont="1" applyFill="1" applyBorder="1" applyAlignment="1">
      <alignment horizontal="center" vertical="center" wrapText="1"/>
    </xf>
    <xf numFmtId="0" fontId="90" fillId="3" borderId="14" xfId="0" applyFont="1" applyFill="1" applyBorder="1" applyAlignment="1">
      <alignment horizontal="center" vertical="center" wrapText="1"/>
    </xf>
    <xf numFmtId="0" fontId="90" fillId="3" borderId="7" xfId="0" applyFont="1" applyFill="1" applyBorder="1" applyAlignment="1">
      <alignment horizontal="center" vertical="center" wrapText="1"/>
    </xf>
    <xf numFmtId="0" fontId="90" fillId="3" borderId="8" xfId="0" applyFont="1" applyFill="1" applyBorder="1" applyAlignment="1">
      <alignment horizontal="center" vertical="center" wrapText="1"/>
    </xf>
    <xf numFmtId="0" fontId="90" fillId="3" borderId="11" xfId="0" applyFont="1" applyFill="1" applyBorder="1" applyAlignment="1">
      <alignment horizontal="center" vertical="center"/>
    </xf>
    <xf numFmtId="0" fontId="90" fillId="3" borderId="12" xfId="0" applyFont="1" applyFill="1" applyBorder="1" applyAlignment="1">
      <alignment horizontal="center" vertical="center"/>
    </xf>
    <xf numFmtId="0" fontId="90" fillId="3" borderId="3" xfId="0" applyFont="1" applyFill="1" applyBorder="1" applyAlignment="1">
      <alignment horizontal="center" vertical="center"/>
    </xf>
    <xf numFmtId="0" fontId="61" fillId="0" borderId="5"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10" xfId="0" applyFont="1" applyBorder="1" applyAlignment="1">
      <alignment horizontal="center" vertical="center" wrapText="1"/>
    </xf>
    <xf numFmtId="0" fontId="61" fillId="0" borderId="8" xfId="0" applyFont="1" applyBorder="1" applyAlignment="1">
      <alignment horizontal="center" vertical="center" wrapText="1"/>
    </xf>
    <xf numFmtId="0" fontId="93" fillId="0" borderId="5" xfId="0" applyFont="1" applyBorder="1" applyAlignment="1">
      <alignment horizontal="center" vertical="center" wrapText="1"/>
    </xf>
    <xf numFmtId="0" fontId="93" fillId="0" borderId="6" xfId="0" applyFont="1" applyBorder="1" applyAlignment="1">
      <alignment horizontal="center" vertical="center" wrapText="1"/>
    </xf>
    <xf numFmtId="0" fontId="93" fillId="0" borderId="7" xfId="0" applyFont="1" applyBorder="1" applyAlignment="1">
      <alignment horizontal="center" vertical="center" wrapText="1"/>
    </xf>
    <xf numFmtId="0" fontId="93" fillId="0" borderId="8" xfId="0" applyFont="1" applyBorder="1" applyAlignment="1">
      <alignment horizontal="center" vertical="center" wrapText="1"/>
    </xf>
    <xf numFmtId="0" fontId="70" fillId="0" borderId="3" xfId="0" applyFont="1" applyBorder="1" applyAlignment="1">
      <alignment horizontal="center" vertical="center"/>
    </xf>
    <xf numFmtId="0" fontId="70" fillId="0" borderId="4" xfId="0" applyFont="1" applyBorder="1" applyAlignment="1">
      <alignment horizontal="center" vertical="center"/>
    </xf>
    <xf numFmtId="0" fontId="112" fillId="0" borderId="2" xfId="1" quotePrefix="1" applyFont="1" applyBorder="1" applyAlignment="1">
      <alignment horizontal="center" vertical="center" wrapText="1"/>
    </xf>
    <xf numFmtId="0" fontId="112" fillId="0" borderId="3" xfId="1" quotePrefix="1" applyFont="1" applyBorder="1" applyAlignment="1">
      <alignment horizontal="center" vertical="center" wrapText="1"/>
    </xf>
    <xf numFmtId="0" fontId="112" fillId="0" borderId="4" xfId="1" quotePrefix="1" applyFont="1" applyBorder="1" applyAlignment="1">
      <alignment horizontal="center" vertical="center" wrapText="1"/>
    </xf>
    <xf numFmtId="0" fontId="116" fillId="0" borderId="2" xfId="1" quotePrefix="1" applyFont="1" applyBorder="1" applyAlignment="1">
      <alignment horizontal="center" vertical="center" wrapText="1"/>
    </xf>
    <xf numFmtId="0" fontId="116" fillId="0" borderId="4" xfId="1" quotePrefix="1" applyFont="1" applyBorder="1" applyAlignment="1">
      <alignment horizontal="center" vertical="center" wrapText="1"/>
    </xf>
    <xf numFmtId="49" fontId="91" fillId="0" borderId="2" xfId="0" applyNumberFormat="1" applyFont="1" applyBorder="1" applyAlignment="1">
      <alignment horizontal="center" vertical="center" wrapText="1"/>
    </xf>
    <xf numFmtId="49" fontId="91" fillId="0" borderId="1" xfId="0" applyNumberFormat="1" applyFont="1" applyBorder="1" applyAlignment="1">
      <alignment horizontal="center" vertical="center" wrapText="1"/>
    </xf>
    <xf numFmtId="0" fontId="64" fillId="0" borderId="2" xfId="0" applyFont="1" applyBorder="1" applyAlignment="1">
      <alignment horizontal="center" vertical="center" wrapText="1"/>
    </xf>
    <xf numFmtId="0" fontId="73" fillId="0" borderId="2" xfId="0" applyFont="1" applyBorder="1" applyAlignment="1">
      <alignment horizontal="center" vertical="center" wrapText="1"/>
    </xf>
    <xf numFmtId="0" fontId="73" fillId="0" borderId="1" xfId="0" applyFont="1" applyBorder="1" applyAlignment="1">
      <alignment horizontal="center" vertical="center" wrapText="1"/>
    </xf>
    <xf numFmtId="16" fontId="64" fillId="0" borderId="1" xfId="0" applyNumberFormat="1" applyFont="1" applyBorder="1" applyAlignment="1">
      <alignment horizontal="center" vertical="center" wrapText="1"/>
    </xf>
    <xf numFmtId="0" fontId="75" fillId="0" borderId="1" xfId="0" applyFont="1" applyBorder="1" applyAlignment="1">
      <alignment horizontal="center" vertical="center" wrapText="1"/>
    </xf>
    <xf numFmtId="0" fontId="58"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9" fillId="0" borderId="2" xfId="0" applyFont="1" applyBorder="1" applyAlignment="1">
      <alignment horizontal="center" vertical="center"/>
    </xf>
    <xf numFmtId="0" fontId="63" fillId="0" borderId="2" xfId="0" applyFont="1" applyBorder="1" applyAlignment="1">
      <alignment horizontal="center" vertical="center"/>
    </xf>
    <xf numFmtId="0" fontId="63" fillId="0" borderId="2" xfId="0" applyFont="1" applyBorder="1" applyAlignment="1">
      <alignment horizontal="center" vertical="center" wrapText="1"/>
    </xf>
    <xf numFmtId="0" fontId="80" fillId="0" borderId="1" xfId="0" applyFont="1" applyBorder="1" applyAlignment="1">
      <alignment horizontal="center" vertical="top" wrapText="1"/>
    </xf>
    <xf numFmtId="0" fontId="80" fillId="0" borderId="1"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9" xfId="0" applyFont="1" applyBorder="1" applyAlignment="1">
      <alignment horizontal="center" vertical="center" wrapText="1"/>
    </xf>
    <xf numFmtId="0" fontId="80" fillId="0" borderId="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10" xfId="0" applyFont="1" applyBorder="1" applyAlignment="1">
      <alignment horizontal="center" vertical="center" wrapText="1"/>
    </xf>
    <xf numFmtId="0" fontId="80" fillId="0" borderId="8" xfId="0" applyFont="1" applyBorder="1" applyAlignment="1">
      <alignment horizontal="center" vertical="center" wrapText="1"/>
    </xf>
    <xf numFmtId="0" fontId="79" fillId="0" borderId="4" xfId="0" applyFont="1" applyBorder="1" applyAlignment="1">
      <alignment horizontal="center" vertical="center" wrapText="1"/>
    </xf>
    <xf numFmtId="0" fontId="78" fillId="0" borderId="1" xfId="0" applyFont="1" applyBorder="1" applyAlignment="1">
      <alignment horizontal="center" vertical="center" wrapText="1"/>
    </xf>
    <xf numFmtId="0" fontId="91" fillId="0" borderId="2" xfId="0" applyFont="1" applyBorder="1" applyAlignment="1">
      <alignment horizontal="center" vertical="top" wrapText="1"/>
    </xf>
    <xf numFmtId="0" fontId="91" fillId="0" borderId="4" xfId="0" applyFont="1" applyBorder="1" applyAlignment="1">
      <alignment horizontal="center" vertical="top"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78" fillId="0" borderId="2" xfId="0" applyFont="1" applyBorder="1" applyAlignment="1">
      <alignment horizontal="center" vertical="center"/>
    </xf>
    <xf numFmtId="0" fontId="55" fillId="0" borderId="1" xfId="0" applyFont="1" applyBorder="1" applyAlignment="1">
      <alignment horizontal="center" vertical="top" wrapText="1"/>
    </xf>
    <xf numFmtId="0" fontId="69" fillId="0" borderId="1" xfId="0" applyFont="1" applyBorder="1" applyAlignment="1">
      <alignment horizontal="center" vertical="center" wrapText="1"/>
    </xf>
    <xf numFmtId="0" fontId="67" fillId="0" borderId="2" xfId="0" applyFont="1" applyBorder="1" applyAlignment="1">
      <alignment horizontal="center" vertical="center"/>
    </xf>
    <xf numFmtId="44" fontId="91" fillId="0" borderId="1" xfId="0" applyNumberFormat="1" applyFont="1" applyBorder="1" applyAlignment="1">
      <alignment horizontal="center" vertical="center" wrapText="1"/>
    </xf>
    <xf numFmtId="0" fontId="78" fillId="0" borderId="2" xfId="0" applyFont="1" applyBorder="1" applyAlignment="1">
      <alignment horizontal="center" vertical="center" wrapText="1"/>
    </xf>
    <xf numFmtId="0" fontId="78" fillId="0" borderId="4" xfId="0" applyFont="1" applyBorder="1" applyAlignment="1">
      <alignment horizontal="center" vertical="center" wrapText="1"/>
    </xf>
    <xf numFmtId="0" fontId="108" fillId="2" borderId="2" xfId="1" applyFont="1" applyFill="1" applyBorder="1" applyAlignment="1">
      <alignment horizontal="center" vertical="center" wrapText="1"/>
    </xf>
    <xf numFmtId="0" fontId="108" fillId="2" borderId="4" xfId="1" applyFont="1" applyFill="1" applyBorder="1" applyAlignment="1">
      <alignment horizontal="center" vertical="center" wrapText="1"/>
    </xf>
    <xf numFmtId="0" fontId="108" fillId="2" borderId="3" xfId="1" applyFont="1" applyFill="1" applyBorder="1" applyAlignment="1">
      <alignment horizontal="center" vertical="center" wrapText="1"/>
    </xf>
    <xf numFmtId="0" fontId="60" fillId="0" borderId="1"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9"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7" xfId="0" applyFont="1" applyBorder="1" applyAlignment="1">
      <alignment horizontal="center" vertical="center" wrapText="1"/>
    </xf>
    <xf numFmtId="0" fontId="69" fillId="0" borderId="10" xfId="0" applyFont="1" applyBorder="1" applyAlignment="1">
      <alignment horizontal="center" vertical="center" wrapText="1"/>
    </xf>
    <xf numFmtId="0" fontId="69" fillId="0" borderId="8" xfId="0" applyFont="1" applyBorder="1" applyAlignment="1">
      <alignment horizontal="center" vertical="center" wrapText="1"/>
    </xf>
    <xf numFmtId="0" fontId="107" fillId="0" borderId="2" xfId="1" quotePrefix="1" applyFont="1" applyBorder="1" applyAlignment="1">
      <alignment horizontal="center" vertical="center" wrapText="1"/>
    </xf>
    <xf numFmtId="0" fontId="107" fillId="0" borderId="3" xfId="1" quotePrefix="1" applyFont="1" applyBorder="1" applyAlignment="1">
      <alignment horizontal="center" vertical="center" wrapText="1"/>
    </xf>
    <xf numFmtId="0" fontId="107" fillId="0" borderId="4" xfId="1" quotePrefix="1" applyFont="1" applyBorder="1" applyAlignment="1">
      <alignment horizontal="center" vertical="center" wrapText="1"/>
    </xf>
    <xf numFmtId="0" fontId="37" fillId="0" borderId="2" xfId="0" applyFont="1" applyBorder="1" applyAlignment="1">
      <alignment horizontal="center" vertical="center" wrapText="1"/>
    </xf>
    <xf numFmtId="0" fontId="65" fillId="0" borderId="9" xfId="0" applyFont="1" applyBorder="1" applyAlignment="1">
      <alignment horizontal="center" vertical="center" wrapText="1"/>
    </xf>
    <xf numFmtId="0" fontId="65" fillId="0" borderId="10" xfId="0" applyFont="1" applyBorder="1" applyAlignment="1">
      <alignment horizontal="center" vertical="center" wrapText="1"/>
    </xf>
    <xf numFmtId="0" fontId="69" fillId="0" borderId="3" xfId="0" applyFont="1" applyBorder="1" applyAlignment="1">
      <alignment horizontal="center" vertical="center"/>
    </xf>
    <xf numFmtId="0" fontId="69" fillId="0" borderId="4" xfId="0" applyFont="1" applyBorder="1" applyAlignment="1">
      <alignment horizontal="center" vertical="center"/>
    </xf>
    <xf numFmtId="0" fontId="17" fillId="0" borderId="2" xfId="0" applyFont="1" applyBorder="1" applyAlignment="1">
      <alignment horizontal="center" vertical="center" wrapText="1"/>
    </xf>
    <xf numFmtId="0" fontId="41"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102" fillId="0" borderId="5" xfId="0" applyFont="1" applyBorder="1" applyAlignment="1">
      <alignment horizontal="center" vertical="center" wrapText="1"/>
    </xf>
    <xf numFmtId="0" fontId="102" fillId="0" borderId="6"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8" xfId="0" applyFont="1" applyBorder="1" applyAlignment="1">
      <alignment horizontal="center" vertical="center" wrapText="1"/>
    </xf>
    <xf numFmtId="0" fontId="94" fillId="0" borderId="1" xfId="0" applyFont="1" applyBorder="1" applyAlignment="1">
      <alignment horizontal="center" vertical="center" wrapText="1"/>
    </xf>
    <xf numFmtId="0" fontId="102" fillId="0" borderId="2" xfId="0" applyFont="1" applyBorder="1" applyAlignment="1">
      <alignment horizontal="center" vertical="center"/>
    </xf>
    <xf numFmtId="0" fontId="102" fillId="0" borderId="3" xfId="0" applyFont="1" applyBorder="1" applyAlignment="1">
      <alignment horizontal="center" vertical="center"/>
    </xf>
    <xf numFmtId="0" fontId="102" fillId="0" borderId="4" xfId="0" applyFont="1" applyBorder="1" applyAlignment="1">
      <alignment horizontal="center" vertical="center"/>
    </xf>
    <xf numFmtId="0" fontId="3" fillId="0" borderId="1"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2" xfId="0" applyFont="1" applyBorder="1" applyAlignment="1">
      <alignment horizontal="center" vertical="center"/>
    </xf>
    <xf numFmtId="0" fontId="40"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37" fillId="0" borderId="4" xfId="0" applyFont="1" applyBorder="1" applyAlignment="1">
      <alignment horizontal="center" vertical="center" wrapText="1"/>
    </xf>
    <xf numFmtId="0" fontId="79" fillId="0" borderId="5" xfId="0" applyFont="1" applyBorder="1" applyAlignment="1">
      <alignment horizontal="center" vertical="center" wrapText="1"/>
    </xf>
    <xf numFmtId="0" fontId="79" fillId="0" borderId="6" xfId="0" applyFont="1" applyBorder="1" applyAlignment="1">
      <alignment horizontal="center" vertical="center" wrapText="1"/>
    </xf>
    <xf numFmtId="0" fontId="79" fillId="0" borderId="7" xfId="0" applyFont="1" applyBorder="1" applyAlignment="1">
      <alignment horizontal="center" vertical="center" wrapText="1"/>
    </xf>
    <xf numFmtId="0" fontId="79" fillId="0" borderId="8" xfId="0" applyFont="1" applyBorder="1" applyAlignment="1">
      <alignment horizontal="center" vertical="center" wrapText="1"/>
    </xf>
    <xf numFmtId="0" fontId="79" fillId="0" borderId="9" xfId="0" applyFont="1" applyBorder="1" applyAlignment="1">
      <alignment horizontal="center" vertical="center" wrapText="1"/>
    </xf>
    <xf numFmtId="0" fontId="79" fillId="0" borderId="10"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6" xfId="0" applyFont="1" applyBorder="1" applyAlignment="1">
      <alignment horizontal="center" vertical="center" wrapText="1"/>
    </xf>
    <xf numFmtId="0" fontId="60" fillId="0" borderId="7" xfId="0" applyFont="1" applyBorder="1" applyAlignment="1">
      <alignment horizontal="center" vertical="center" wrapText="1"/>
    </xf>
    <xf numFmtId="0" fontId="60" fillId="0" borderId="8" xfId="0" applyFont="1" applyBorder="1" applyAlignment="1">
      <alignment horizontal="center" vertical="center" wrapText="1"/>
    </xf>
    <xf numFmtId="0" fontId="79" fillId="0" borderId="3" xfId="0" applyFont="1" applyBorder="1" applyAlignment="1">
      <alignment horizontal="center" vertical="center"/>
    </xf>
    <xf numFmtId="0" fontId="79" fillId="0" borderId="4" xfId="0" applyFont="1" applyBorder="1" applyAlignment="1">
      <alignment horizontal="center" vertical="center"/>
    </xf>
    <xf numFmtId="0" fontId="54" fillId="0" borderId="2" xfId="0" applyFont="1" applyBorder="1" applyAlignment="1">
      <alignment horizontal="center" vertical="center"/>
    </xf>
    <xf numFmtId="0" fontId="54" fillId="0" borderId="3" xfId="0" applyFont="1" applyBorder="1" applyAlignment="1">
      <alignment horizontal="center" vertical="center"/>
    </xf>
    <xf numFmtId="0" fontId="54" fillId="0" borderId="4" xfId="0" applyFont="1" applyBorder="1" applyAlignment="1">
      <alignment horizontal="center" vertical="center"/>
    </xf>
    <xf numFmtId="0" fontId="60" fillId="0" borderId="9" xfId="0" applyFont="1" applyBorder="1" applyAlignment="1">
      <alignment horizontal="center" vertical="center" wrapText="1"/>
    </xf>
    <xf numFmtId="0" fontId="60" fillId="0" borderId="10"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3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80" fillId="0" borderId="1" xfId="0" applyFont="1" applyBorder="1" applyAlignment="1">
      <alignment horizontal="center" vertical="center"/>
    </xf>
    <xf numFmtId="0" fontId="80" fillId="0" borderId="2" xfId="0" applyFont="1" applyBorder="1" applyAlignment="1">
      <alignment horizontal="center" vertical="center"/>
    </xf>
    <xf numFmtId="0" fontId="89" fillId="0" borderId="4" xfId="0" applyFont="1" applyBorder="1" applyAlignment="1">
      <alignment horizontal="center" vertical="center"/>
    </xf>
    <xf numFmtId="0" fontId="80" fillId="0" borderId="4" xfId="0" applyFont="1" applyBorder="1" applyAlignment="1">
      <alignment horizontal="center" vertical="center"/>
    </xf>
    <xf numFmtId="0" fontId="38" fillId="0" borderId="1" xfId="0" applyFont="1" applyBorder="1" applyAlignment="1">
      <alignment horizontal="center" vertical="center" wrapText="1"/>
    </xf>
    <xf numFmtId="0" fontId="68" fillId="0" borderId="2" xfId="0" applyFont="1" applyBorder="1" applyAlignment="1">
      <alignment horizontal="center" vertical="center"/>
    </xf>
    <xf numFmtId="0" fontId="63" fillId="0" borderId="5" xfId="0" applyFont="1" applyBorder="1" applyAlignment="1">
      <alignment horizontal="center" vertical="center" wrapText="1"/>
    </xf>
    <xf numFmtId="0" fontId="63" fillId="0" borderId="6" xfId="0" applyFont="1" applyBorder="1" applyAlignment="1">
      <alignment horizontal="center" vertical="center" wrapText="1"/>
    </xf>
    <xf numFmtId="0" fontId="63" fillId="0" borderId="7" xfId="0" applyFont="1" applyBorder="1" applyAlignment="1">
      <alignment horizontal="center" vertical="center" wrapText="1"/>
    </xf>
    <xf numFmtId="0" fontId="63" fillId="0" borderId="8"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4" xfId="0" applyFont="1" applyBorder="1" applyAlignment="1">
      <alignment horizontal="center" vertical="center" wrapText="1"/>
    </xf>
    <xf numFmtId="0" fontId="74" fillId="0" borderId="2" xfId="0" applyFont="1" applyBorder="1" applyAlignment="1">
      <alignment horizontal="center" vertical="center"/>
    </xf>
    <xf numFmtId="0" fontId="74" fillId="0" borderId="1" xfId="0" applyFont="1" applyBorder="1" applyAlignment="1">
      <alignment horizontal="center" vertical="center" wrapText="1"/>
    </xf>
    <xf numFmtId="0" fontId="74" fillId="0" borderId="5" xfId="0" applyFont="1" applyBorder="1" applyAlignment="1">
      <alignment horizontal="center" vertical="center" wrapText="1"/>
    </xf>
    <xf numFmtId="0" fontId="74" fillId="0" borderId="9"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7" xfId="0" applyFont="1" applyBorder="1" applyAlignment="1">
      <alignment horizontal="center" vertical="center" wrapText="1"/>
    </xf>
    <xf numFmtId="0" fontId="74" fillId="0" borderId="10" xfId="0" applyFont="1" applyBorder="1" applyAlignment="1">
      <alignment horizontal="center" vertical="center" wrapText="1"/>
    </xf>
    <xf numFmtId="0" fontId="74" fillId="0" borderId="8"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3" xfId="0" applyFont="1" applyBorder="1" applyAlignment="1">
      <alignment horizontal="center" vertical="center" wrapText="1"/>
    </xf>
    <xf numFmtId="0" fontId="106" fillId="0" borderId="2" xfId="1" applyFont="1" applyBorder="1" applyAlignment="1">
      <alignment horizontal="center" vertical="center" wrapText="1"/>
    </xf>
    <xf numFmtId="0" fontId="106" fillId="0" borderId="4" xfId="1" applyFont="1" applyBorder="1" applyAlignment="1">
      <alignment horizontal="center" vertical="center" wrapText="1"/>
    </xf>
    <xf numFmtId="0" fontId="106" fillId="0" borderId="3" xfId="1" applyFont="1" applyBorder="1" applyAlignment="1">
      <alignment horizontal="center" vertical="center" wrapText="1"/>
    </xf>
    <xf numFmtId="0" fontId="112" fillId="0" borderId="2" xfId="1" applyFont="1" applyBorder="1" applyAlignment="1">
      <alignment horizontal="center" vertical="center" wrapText="1"/>
    </xf>
    <xf numFmtId="0" fontId="112" fillId="0" borderId="3" xfId="1" applyFont="1" applyBorder="1" applyAlignment="1">
      <alignment horizontal="center" vertical="center" wrapText="1"/>
    </xf>
    <xf numFmtId="0" fontId="112" fillId="0" borderId="4" xfId="1" applyFont="1" applyBorder="1" applyAlignment="1">
      <alignment horizontal="center" vertical="center" wrapText="1"/>
    </xf>
    <xf numFmtId="0" fontId="77" fillId="0" borderId="2" xfId="0" applyFont="1" applyBorder="1" applyAlignment="1">
      <alignment horizontal="center" vertical="center"/>
    </xf>
    <xf numFmtId="0" fontId="77" fillId="0" borderId="1"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2" xfId="0" applyFont="1" applyBorder="1" applyAlignment="1">
      <alignment horizontal="center" vertical="center" wrapText="1"/>
    </xf>
    <xf numFmtId="0" fontId="74" fillId="0" borderId="2" xfId="0" applyFont="1" applyBorder="1" applyAlignment="1">
      <alignment horizontal="center" vertical="center" wrapText="1"/>
    </xf>
    <xf numFmtId="0" fontId="74" fillId="0" borderId="3" xfId="0" applyFont="1" applyBorder="1" applyAlignment="1">
      <alignment horizontal="center" vertical="center" wrapText="1"/>
    </xf>
    <xf numFmtId="0" fontId="74" fillId="0" borderId="4" xfId="0" applyFont="1" applyBorder="1" applyAlignment="1">
      <alignment horizontal="center" vertical="center" wrapText="1"/>
    </xf>
    <xf numFmtId="0" fontId="28" fillId="0" borderId="1" xfId="0" applyFont="1" applyBorder="1" applyAlignment="1">
      <alignment horizontal="center" vertical="center" wrapText="1"/>
    </xf>
    <xf numFmtId="0" fontId="90" fillId="4" borderId="1" xfId="0" applyFont="1" applyFill="1" applyBorder="1" applyAlignment="1">
      <alignment horizontal="center"/>
    </xf>
    <xf numFmtId="0" fontId="56" fillId="0" borderId="1" xfId="0" applyFont="1" applyBorder="1" applyAlignment="1">
      <alignment horizontal="center" vertical="center" wrapText="1"/>
    </xf>
    <xf numFmtId="0" fontId="89" fillId="0" borderId="1" xfId="0" applyFont="1" applyBorder="1" applyAlignment="1">
      <alignment horizontal="center" vertical="center"/>
    </xf>
    <xf numFmtId="0" fontId="33" fillId="0" borderId="1" xfId="0" applyFont="1" applyBorder="1" applyAlignment="1">
      <alignment horizontal="center" vertical="center"/>
    </xf>
    <xf numFmtId="0" fontId="93" fillId="0" borderId="1" xfId="0" applyFont="1" applyBorder="1" applyAlignment="1">
      <alignment horizontal="center" vertical="center"/>
    </xf>
    <xf numFmtId="0" fontId="91" fillId="0" borderId="2" xfId="0" applyFont="1" applyBorder="1" applyAlignment="1">
      <alignment horizontal="center" vertical="center"/>
    </xf>
  </cellXfs>
  <cellStyles count="8">
    <cellStyle name="Cálculo 2" xfId="4"/>
    <cellStyle name="Entrada 2" xfId="5"/>
    <cellStyle name="Normal" xfId="0" builtinId="0"/>
    <cellStyle name="Normal 2" xfId="2"/>
    <cellStyle name="Normal 2 2" xfId="1"/>
    <cellStyle name="Normal 3" xfId="3"/>
    <cellStyle name="Normal 3 2" xfId="6"/>
    <cellStyle name="Normal 3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2.xml"/><Relationship Id="rId84" Type="http://schemas.openxmlformats.org/officeDocument/2006/relationships/externalLink" Target="externalLinks/externalLink23.xml"/><Relationship Id="rId138" Type="http://schemas.openxmlformats.org/officeDocument/2006/relationships/externalLink" Target="externalLinks/externalLink77.xml"/><Relationship Id="rId159" Type="http://schemas.openxmlformats.org/officeDocument/2006/relationships/externalLink" Target="externalLinks/externalLink98.xml"/><Relationship Id="rId170" Type="http://schemas.openxmlformats.org/officeDocument/2006/relationships/externalLink" Target="externalLinks/externalLink109.xml"/><Relationship Id="rId191" Type="http://schemas.openxmlformats.org/officeDocument/2006/relationships/externalLink" Target="externalLinks/externalLink130.xml"/><Relationship Id="rId205" Type="http://schemas.openxmlformats.org/officeDocument/2006/relationships/externalLink" Target="externalLinks/externalLink144.xml"/><Relationship Id="rId226" Type="http://schemas.openxmlformats.org/officeDocument/2006/relationships/calcChain" Target="calcChain.xml"/><Relationship Id="rId107" Type="http://schemas.openxmlformats.org/officeDocument/2006/relationships/externalLink" Target="externalLinks/externalLink4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3.xml"/><Relationship Id="rId128" Type="http://schemas.openxmlformats.org/officeDocument/2006/relationships/externalLink" Target="externalLinks/externalLink67.xml"/><Relationship Id="rId149" Type="http://schemas.openxmlformats.org/officeDocument/2006/relationships/externalLink" Target="externalLinks/externalLink88.xml"/><Relationship Id="rId5" Type="http://schemas.openxmlformats.org/officeDocument/2006/relationships/worksheet" Target="worksheets/sheet5.xml"/><Relationship Id="rId95" Type="http://schemas.openxmlformats.org/officeDocument/2006/relationships/externalLink" Target="externalLinks/externalLink34.xml"/><Relationship Id="rId160" Type="http://schemas.openxmlformats.org/officeDocument/2006/relationships/externalLink" Target="externalLinks/externalLink99.xml"/><Relationship Id="rId181" Type="http://schemas.openxmlformats.org/officeDocument/2006/relationships/externalLink" Target="externalLinks/externalLink120.xml"/><Relationship Id="rId216" Type="http://schemas.openxmlformats.org/officeDocument/2006/relationships/externalLink" Target="externalLinks/externalLink15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3.xml"/><Relationship Id="rId118" Type="http://schemas.openxmlformats.org/officeDocument/2006/relationships/externalLink" Target="externalLinks/externalLink57.xml"/><Relationship Id="rId139" Type="http://schemas.openxmlformats.org/officeDocument/2006/relationships/externalLink" Target="externalLinks/externalLink78.xml"/><Relationship Id="rId85" Type="http://schemas.openxmlformats.org/officeDocument/2006/relationships/externalLink" Target="externalLinks/externalLink24.xml"/><Relationship Id="rId150" Type="http://schemas.openxmlformats.org/officeDocument/2006/relationships/externalLink" Target="externalLinks/externalLink89.xml"/><Relationship Id="rId171" Type="http://schemas.openxmlformats.org/officeDocument/2006/relationships/externalLink" Target="externalLinks/externalLink110.xml"/><Relationship Id="rId192" Type="http://schemas.openxmlformats.org/officeDocument/2006/relationships/externalLink" Target="externalLinks/externalLink131.xml"/><Relationship Id="rId206" Type="http://schemas.openxmlformats.org/officeDocument/2006/relationships/externalLink" Target="externalLinks/externalLink14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7.xml"/><Relationship Id="rId129" Type="http://schemas.openxmlformats.org/officeDocument/2006/relationships/externalLink" Target="externalLinks/externalLink68.xml"/><Relationship Id="rId54" Type="http://schemas.openxmlformats.org/officeDocument/2006/relationships/worksheet" Target="worksheets/sheet54.xml"/><Relationship Id="rId75" Type="http://schemas.openxmlformats.org/officeDocument/2006/relationships/externalLink" Target="externalLinks/externalLink14.xml"/><Relationship Id="rId96" Type="http://schemas.openxmlformats.org/officeDocument/2006/relationships/externalLink" Target="externalLinks/externalLink35.xml"/><Relationship Id="rId140" Type="http://schemas.openxmlformats.org/officeDocument/2006/relationships/externalLink" Target="externalLinks/externalLink79.xml"/><Relationship Id="rId161" Type="http://schemas.openxmlformats.org/officeDocument/2006/relationships/externalLink" Target="externalLinks/externalLink100.xml"/><Relationship Id="rId182" Type="http://schemas.openxmlformats.org/officeDocument/2006/relationships/externalLink" Target="externalLinks/externalLink121.xml"/><Relationship Id="rId217" Type="http://schemas.openxmlformats.org/officeDocument/2006/relationships/externalLink" Target="externalLinks/externalLink15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58.xml"/><Relationship Id="rId44" Type="http://schemas.openxmlformats.org/officeDocument/2006/relationships/worksheet" Target="worksheets/sheet44.xml"/><Relationship Id="rId65" Type="http://schemas.openxmlformats.org/officeDocument/2006/relationships/externalLink" Target="externalLinks/externalLink4.xml"/><Relationship Id="rId86" Type="http://schemas.openxmlformats.org/officeDocument/2006/relationships/externalLink" Target="externalLinks/externalLink25.xml"/><Relationship Id="rId130" Type="http://schemas.openxmlformats.org/officeDocument/2006/relationships/externalLink" Target="externalLinks/externalLink69.xml"/><Relationship Id="rId151" Type="http://schemas.openxmlformats.org/officeDocument/2006/relationships/externalLink" Target="externalLinks/externalLink90.xml"/><Relationship Id="rId172" Type="http://schemas.openxmlformats.org/officeDocument/2006/relationships/externalLink" Target="externalLinks/externalLink111.xml"/><Relationship Id="rId193" Type="http://schemas.openxmlformats.org/officeDocument/2006/relationships/externalLink" Target="externalLinks/externalLink132.xml"/><Relationship Id="rId207" Type="http://schemas.openxmlformats.org/officeDocument/2006/relationships/externalLink" Target="externalLinks/externalLink146.xml"/><Relationship Id="rId13" Type="http://schemas.openxmlformats.org/officeDocument/2006/relationships/worksheet" Target="worksheets/sheet13.xml"/><Relationship Id="rId109" Type="http://schemas.openxmlformats.org/officeDocument/2006/relationships/externalLink" Target="externalLinks/externalLink48.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20" Type="http://schemas.openxmlformats.org/officeDocument/2006/relationships/externalLink" Target="externalLinks/externalLink59.xml"/><Relationship Id="rId141" Type="http://schemas.openxmlformats.org/officeDocument/2006/relationships/externalLink" Target="externalLinks/externalLink80.xml"/><Relationship Id="rId7" Type="http://schemas.openxmlformats.org/officeDocument/2006/relationships/worksheet" Target="worksheets/sheet7.xml"/><Relationship Id="rId162" Type="http://schemas.openxmlformats.org/officeDocument/2006/relationships/externalLink" Target="externalLinks/externalLink101.xml"/><Relationship Id="rId183" Type="http://schemas.openxmlformats.org/officeDocument/2006/relationships/externalLink" Target="externalLinks/externalLink122.xml"/><Relationship Id="rId218" Type="http://schemas.openxmlformats.org/officeDocument/2006/relationships/externalLink" Target="externalLinks/externalLink157.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110" Type="http://schemas.openxmlformats.org/officeDocument/2006/relationships/externalLink" Target="externalLinks/externalLink49.xml"/><Relationship Id="rId131" Type="http://schemas.openxmlformats.org/officeDocument/2006/relationships/externalLink" Target="externalLinks/externalLink70.xml"/><Relationship Id="rId152" Type="http://schemas.openxmlformats.org/officeDocument/2006/relationships/externalLink" Target="externalLinks/externalLink91.xml"/><Relationship Id="rId173" Type="http://schemas.openxmlformats.org/officeDocument/2006/relationships/externalLink" Target="externalLinks/externalLink112.xml"/><Relationship Id="rId194" Type="http://schemas.openxmlformats.org/officeDocument/2006/relationships/externalLink" Target="externalLinks/externalLink133.xml"/><Relationship Id="rId208" Type="http://schemas.openxmlformats.org/officeDocument/2006/relationships/externalLink" Target="externalLinks/externalLink147.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8" Type="http://schemas.openxmlformats.org/officeDocument/2006/relationships/worksheet" Target="worksheets/sheet8.xml"/><Relationship Id="rId98" Type="http://schemas.openxmlformats.org/officeDocument/2006/relationships/externalLink" Target="externalLinks/externalLink37.xml"/><Relationship Id="rId121" Type="http://schemas.openxmlformats.org/officeDocument/2006/relationships/externalLink" Target="externalLinks/externalLink60.xml"/><Relationship Id="rId142" Type="http://schemas.openxmlformats.org/officeDocument/2006/relationships/externalLink" Target="externalLinks/externalLink81.xml"/><Relationship Id="rId163" Type="http://schemas.openxmlformats.org/officeDocument/2006/relationships/externalLink" Target="externalLinks/externalLink102.xml"/><Relationship Id="rId184" Type="http://schemas.openxmlformats.org/officeDocument/2006/relationships/externalLink" Target="externalLinks/externalLink123.xml"/><Relationship Id="rId219" Type="http://schemas.openxmlformats.org/officeDocument/2006/relationships/externalLink" Target="externalLinks/externalLink158.xml"/><Relationship Id="rId3" Type="http://schemas.openxmlformats.org/officeDocument/2006/relationships/worksheet" Target="worksheets/sheet3.xml"/><Relationship Id="rId214" Type="http://schemas.openxmlformats.org/officeDocument/2006/relationships/externalLink" Target="externalLinks/externalLink15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6.xml"/><Relationship Id="rId116" Type="http://schemas.openxmlformats.org/officeDocument/2006/relationships/externalLink" Target="externalLinks/externalLink55.xml"/><Relationship Id="rId137" Type="http://schemas.openxmlformats.org/officeDocument/2006/relationships/externalLink" Target="externalLinks/externalLink76.xml"/><Relationship Id="rId158" Type="http://schemas.openxmlformats.org/officeDocument/2006/relationships/externalLink" Target="externalLinks/externalLink9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111" Type="http://schemas.openxmlformats.org/officeDocument/2006/relationships/externalLink" Target="externalLinks/externalLink50.xml"/><Relationship Id="rId132" Type="http://schemas.openxmlformats.org/officeDocument/2006/relationships/externalLink" Target="externalLinks/externalLink71.xml"/><Relationship Id="rId153" Type="http://schemas.openxmlformats.org/officeDocument/2006/relationships/externalLink" Target="externalLinks/externalLink92.xml"/><Relationship Id="rId174" Type="http://schemas.openxmlformats.org/officeDocument/2006/relationships/externalLink" Target="externalLinks/externalLink113.xml"/><Relationship Id="rId179" Type="http://schemas.openxmlformats.org/officeDocument/2006/relationships/externalLink" Target="externalLinks/externalLink118.xml"/><Relationship Id="rId195" Type="http://schemas.openxmlformats.org/officeDocument/2006/relationships/externalLink" Target="externalLinks/externalLink134.xml"/><Relationship Id="rId209" Type="http://schemas.openxmlformats.org/officeDocument/2006/relationships/externalLink" Target="externalLinks/externalLink148.xml"/><Relationship Id="rId190" Type="http://schemas.openxmlformats.org/officeDocument/2006/relationships/externalLink" Target="externalLinks/externalLink129.xml"/><Relationship Id="rId204" Type="http://schemas.openxmlformats.org/officeDocument/2006/relationships/externalLink" Target="externalLinks/externalLink143.xml"/><Relationship Id="rId220" Type="http://schemas.openxmlformats.org/officeDocument/2006/relationships/externalLink" Target="externalLinks/externalLink159.xml"/><Relationship Id="rId225"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5.xml"/><Relationship Id="rId127" Type="http://schemas.openxmlformats.org/officeDocument/2006/relationships/externalLink" Target="externalLinks/externalLink6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122" Type="http://schemas.openxmlformats.org/officeDocument/2006/relationships/externalLink" Target="externalLinks/externalLink61.xml"/><Relationship Id="rId143" Type="http://schemas.openxmlformats.org/officeDocument/2006/relationships/externalLink" Target="externalLinks/externalLink82.xml"/><Relationship Id="rId148" Type="http://schemas.openxmlformats.org/officeDocument/2006/relationships/externalLink" Target="externalLinks/externalLink87.xml"/><Relationship Id="rId164" Type="http://schemas.openxmlformats.org/officeDocument/2006/relationships/externalLink" Target="externalLinks/externalLink103.xml"/><Relationship Id="rId169" Type="http://schemas.openxmlformats.org/officeDocument/2006/relationships/externalLink" Target="externalLinks/externalLink108.xml"/><Relationship Id="rId185" Type="http://schemas.openxmlformats.org/officeDocument/2006/relationships/externalLink" Target="externalLinks/externalLink12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19.xml"/><Relationship Id="rId210" Type="http://schemas.openxmlformats.org/officeDocument/2006/relationships/externalLink" Target="externalLinks/externalLink149.xml"/><Relationship Id="rId215" Type="http://schemas.openxmlformats.org/officeDocument/2006/relationships/externalLink" Target="externalLinks/externalLink154.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7.xml"/><Relationship Id="rId89" Type="http://schemas.openxmlformats.org/officeDocument/2006/relationships/externalLink" Target="externalLinks/externalLink28.xml"/><Relationship Id="rId112" Type="http://schemas.openxmlformats.org/officeDocument/2006/relationships/externalLink" Target="externalLinks/externalLink51.xml"/><Relationship Id="rId133" Type="http://schemas.openxmlformats.org/officeDocument/2006/relationships/externalLink" Target="externalLinks/externalLink72.xml"/><Relationship Id="rId154" Type="http://schemas.openxmlformats.org/officeDocument/2006/relationships/externalLink" Target="externalLinks/externalLink93.xml"/><Relationship Id="rId175" Type="http://schemas.openxmlformats.org/officeDocument/2006/relationships/externalLink" Target="externalLinks/externalLink114.xml"/><Relationship Id="rId196" Type="http://schemas.openxmlformats.org/officeDocument/2006/relationships/externalLink" Target="externalLinks/externalLink135.xml"/><Relationship Id="rId200" Type="http://schemas.openxmlformats.org/officeDocument/2006/relationships/externalLink" Target="externalLinks/externalLink139.xml"/><Relationship Id="rId16" Type="http://schemas.openxmlformats.org/officeDocument/2006/relationships/worksheet" Target="worksheets/sheet16.xml"/><Relationship Id="rId221" Type="http://schemas.openxmlformats.org/officeDocument/2006/relationships/externalLink" Target="externalLinks/externalLink160.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8.xml"/><Relationship Id="rId102" Type="http://schemas.openxmlformats.org/officeDocument/2006/relationships/externalLink" Target="externalLinks/externalLink41.xml"/><Relationship Id="rId123" Type="http://schemas.openxmlformats.org/officeDocument/2006/relationships/externalLink" Target="externalLinks/externalLink62.xml"/><Relationship Id="rId144" Type="http://schemas.openxmlformats.org/officeDocument/2006/relationships/externalLink" Target="externalLinks/externalLink83.xml"/><Relationship Id="rId90" Type="http://schemas.openxmlformats.org/officeDocument/2006/relationships/externalLink" Target="externalLinks/externalLink29.xml"/><Relationship Id="rId165" Type="http://schemas.openxmlformats.org/officeDocument/2006/relationships/externalLink" Target="externalLinks/externalLink104.xml"/><Relationship Id="rId186" Type="http://schemas.openxmlformats.org/officeDocument/2006/relationships/externalLink" Target="externalLinks/externalLink125.xml"/><Relationship Id="rId211" Type="http://schemas.openxmlformats.org/officeDocument/2006/relationships/externalLink" Target="externalLinks/externalLink15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8.xml"/><Relationship Id="rId113" Type="http://schemas.openxmlformats.org/officeDocument/2006/relationships/externalLink" Target="externalLinks/externalLink52.xml"/><Relationship Id="rId134" Type="http://schemas.openxmlformats.org/officeDocument/2006/relationships/externalLink" Target="externalLinks/externalLink73.xml"/><Relationship Id="rId80" Type="http://schemas.openxmlformats.org/officeDocument/2006/relationships/externalLink" Target="externalLinks/externalLink19.xml"/><Relationship Id="rId155" Type="http://schemas.openxmlformats.org/officeDocument/2006/relationships/externalLink" Target="externalLinks/externalLink94.xml"/><Relationship Id="rId176" Type="http://schemas.openxmlformats.org/officeDocument/2006/relationships/externalLink" Target="externalLinks/externalLink115.xml"/><Relationship Id="rId197" Type="http://schemas.openxmlformats.org/officeDocument/2006/relationships/externalLink" Target="externalLinks/externalLink136.xml"/><Relationship Id="rId201" Type="http://schemas.openxmlformats.org/officeDocument/2006/relationships/externalLink" Target="externalLinks/externalLink140.xml"/><Relationship Id="rId222" Type="http://schemas.openxmlformats.org/officeDocument/2006/relationships/externalLink" Target="externalLinks/externalLink16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2.xml"/><Relationship Id="rId124" Type="http://schemas.openxmlformats.org/officeDocument/2006/relationships/externalLink" Target="externalLinks/externalLink63.xml"/><Relationship Id="rId70" Type="http://schemas.openxmlformats.org/officeDocument/2006/relationships/externalLink" Target="externalLinks/externalLink9.xml"/><Relationship Id="rId91" Type="http://schemas.openxmlformats.org/officeDocument/2006/relationships/externalLink" Target="externalLinks/externalLink30.xml"/><Relationship Id="rId145" Type="http://schemas.openxmlformats.org/officeDocument/2006/relationships/externalLink" Target="externalLinks/externalLink84.xml"/><Relationship Id="rId166" Type="http://schemas.openxmlformats.org/officeDocument/2006/relationships/externalLink" Target="externalLinks/externalLink105.xml"/><Relationship Id="rId187" Type="http://schemas.openxmlformats.org/officeDocument/2006/relationships/externalLink" Target="externalLinks/externalLink126.xml"/><Relationship Id="rId1" Type="http://schemas.openxmlformats.org/officeDocument/2006/relationships/worksheet" Target="worksheets/sheet1.xml"/><Relationship Id="rId212" Type="http://schemas.openxmlformats.org/officeDocument/2006/relationships/externalLink" Target="externalLinks/externalLink15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3.xml"/><Relationship Id="rId60" Type="http://schemas.openxmlformats.org/officeDocument/2006/relationships/worksheet" Target="worksheets/sheet60.xml"/><Relationship Id="rId81" Type="http://schemas.openxmlformats.org/officeDocument/2006/relationships/externalLink" Target="externalLinks/externalLink20.xml"/><Relationship Id="rId135" Type="http://schemas.openxmlformats.org/officeDocument/2006/relationships/externalLink" Target="externalLinks/externalLink74.xml"/><Relationship Id="rId156" Type="http://schemas.openxmlformats.org/officeDocument/2006/relationships/externalLink" Target="externalLinks/externalLink95.xml"/><Relationship Id="rId177" Type="http://schemas.openxmlformats.org/officeDocument/2006/relationships/externalLink" Target="externalLinks/externalLink116.xml"/><Relationship Id="rId198" Type="http://schemas.openxmlformats.org/officeDocument/2006/relationships/externalLink" Target="externalLinks/externalLink137.xml"/><Relationship Id="rId202" Type="http://schemas.openxmlformats.org/officeDocument/2006/relationships/externalLink" Target="externalLinks/externalLink141.xml"/><Relationship Id="rId223"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43.xml"/><Relationship Id="rId125" Type="http://schemas.openxmlformats.org/officeDocument/2006/relationships/externalLink" Target="externalLinks/externalLink64.xml"/><Relationship Id="rId146" Type="http://schemas.openxmlformats.org/officeDocument/2006/relationships/externalLink" Target="externalLinks/externalLink85.xml"/><Relationship Id="rId167" Type="http://schemas.openxmlformats.org/officeDocument/2006/relationships/externalLink" Target="externalLinks/externalLink106.xml"/><Relationship Id="rId188" Type="http://schemas.openxmlformats.org/officeDocument/2006/relationships/externalLink" Target="externalLinks/externalLink12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13" Type="http://schemas.openxmlformats.org/officeDocument/2006/relationships/externalLink" Target="externalLinks/externalLink15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externalLink" Target="externalLinks/externalLink54.xml"/><Relationship Id="rId136" Type="http://schemas.openxmlformats.org/officeDocument/2006/relationships/externalLink" Target="externalLinks/externalLink75.xml"/><Relationship Id="rId157" Type="http://schemas.openxmlformats.org/officeDocument/2006/relationships/externalLink" Target="externalLinks/externalLink96.xml"/><Relationship Id="rId178" Type="http://schemas.openxmlformats.org/officeDocument/2006/relationships/externalLink" Target="externalLinks/externalLink117.xml"/><Relationship Id="rId61" Type="http://schemas.openxmlformats.org/officeDocument/2006/relationships/worksheet" Target="worksheets/sheet61.xml"/><Relationship Id="rId82" Type="http://schemas.openxmlformats.org/officeDocument/2006/relationships/externalLink" Target="externalLinks/externalLink21.xml"/><Relationship Id="rId199" Type="http://schemas.openxmlformats.org/officeDocument/2006/relationships/externalLink" Target="externalLinks/externalLink138.xml"/><Relationship Id="rId203" Type="http://schemas.openxmlformats.org/officeDocument/2006/relationships/externalLink" Target="externalLinks/externalLink142.xml"/><Relationship Id="rId19" Type="http://schemas.openxmlformats.org/officeDocument/2006/relationships/worksheet" Target="worksheets/sheet19.xml"/><Relationship Id="rId224"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externalLink" Target="externalLinks/externalLink44.xml"/><Relationship Id="rId126" Type="http://schemas.openxmlformats.org/officeDocument/2006/relationships/externalLink" Target="externalLinks/externalLink65.xml"/><Relationship Id="rId147" Type="http://schemas.openxmlformats.org/officeDocument/2006/relationships/externalLink" Target="externalLinks/externalLink86.xml"/><Relationship Id="rId168" Type="http://schemas.openxmlformats.org/officeDocument/2006/relationships/externalLink" Target="externalLinks/externalLink107.xml"/><Relationship Id="rId51" Type="http://schemas.openxmlformats.org/officeDocument/2006/relationships/worksheet" Target="worksheets/sheet51.xml"/><Relationship Id="rId72" Type="http://schemas.openxmlformats.org/officeDocument/2006/relationships/externalLink" Target="externalLinks/externalLink11.xml"/><Relationship Id="rId93" Type="http://schemas.openxmlformats.org/officeDocument/2006/relationships/externalLink" Target="externalLinks/externalLink32.xml"/><Relationship Id="rId189" Type="http://schemas.openxmlformats.org/officeDocument/2006/relationships/externalLink" Target="externalLinks/externalLink12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36659</xdr:colOff>
      <xdr:row>27</xdr:row>
      <xdr:rowOff>187144</xdr:rowOff>
    </xdr:from>
    <xdr:to>
      <xdr:col>17</xdr:col>
      <xdr:colOff>36179</xdr:colOff>
      <xdr:row>38</xdr:row>
      <xdr:rowOff>31628</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36659" y="17294044"/>
          <a:ext cx="15988820" cy="2714684"/>
          <a:chOff x="2614556" y="17924759"/>
          <a:chExt cx="5692489" cy="3020871"/>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883544" y="17924759"/>
            <a:ext cx="1161344" cy="249349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103227" y="18473994"/>
            <a:ext cx="984585" cy="172680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b="0" baseline="0">
                <a:latin typeface="Arial" panose="020B0604020202020204" pitchFamily="34" charset="0"/>
                <a:cs typeface="Arial" panose="020B0604020202020204" pitchFamily="34" charset="0"/>
              </a:rPr>
              <a:t>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159050" y="18413179"/>
            <a:ext cx="1147995"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b="0">
                <a:latin typeface="Arial" panose="020B0604020202020204" pitchFamily="34" charset="0"/>
                <a:cs typeface="Arial" panose="020B0604020202020204" pitchFamily="34" charset="0"/>
              </a:rPr>
              <a:t>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614556" y="18527851"/>
            <a:ext cx="1222083" cy="24177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a:t>
            </a:r>
          </a:p>
          <a:p>
            <a:pPr algn="ctr"/>
            <a:r>
              <a:rPr lang="es-MX" sz="1200" b="1">
                <a:latin typeface="Arial" panose="020B0604020202020204" pitchFamily="34" charset="0"/>
                <a:cs typeface="Arial" panose="020B0604020202020204" pitchFamily="34" charset="0"/>
              </a:rPr>
              <a:t>Tiurlar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504082</xdr:colOff>
      <xdr:row>29</xdr:row>
      <xdr:rowOff>31631</xdr:rowOff>
    </xdr:from>
    <xdr:to>
      <xdr:col>6</xdr:col>
      <xdr:colOff>659188</xdr:colOff>
      <xdr:row>36</xdr:row>
      <xdr:rowOff>497850</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2904382" y="17544931"/>
          <a:ext cx="3571406" cy="1888619"/>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12700</xdr:rowOff>
    </xdr:from>
    <xdr:to>
      <xdr:col>16</xdr:col>
      <xdr:colOff>673100</xdr:colOff>
      <xdr:row>4</xdr:row>
      <xdr:rowOff>63500</xdr:rowOff>
    </xdr:to>
    <xdr:pic>
      <xdr:nvPicPr>
        <xdr:cNvPr id="11" name="Imagen 10"/>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700"/>
          <a:ext cx="15938500" cy="1562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15361</xdr:colOff>
      <xdr:row>35</xdr:row>
      <xdr:rowOff>368705</xdr:rowOff>
    </xdr:from>
    <xdr:to>
      <xdr:col>18</xdr:col>
      <xdr:colOff>27238</xdr:colOff>
      <xdr:row>35</xdr:row>
      <xdr:rowOff>2039724</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5361" y="23213342"/>
          <a:ext cx="16327280" cy="1671019"/>
          <a:chOff x="2461473" y="13559606"/>
          <a:chExt cx="5990221" cy="1950102"/>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3791893" y="13559606"/>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endParaRPr lang="es-MX" sz="1200" b="1">
              <a:latin typeface="Arial" panose="020B0604020202020204" pitchFamily="34" charset="0"/>
              <a:cs typeface="Arial" panose="020B0604020202020204" pitchFamily="34" charset="0"/>
            </a:endParaRP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140789" y="13822072"/>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768315" y="13730090"/>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461473" y="13931031"/>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657972</xdr:colOff>
      <xdr:row>35</xdr:row>
      <xdr:rowOff>230446</xdr:rowOff>
    </xdr:from>
    <xdr:to>
      <xdr:col>6</xdr:col>
      <xdr:colOff>812114</xdr:colOff>
      <xdr:row>35</xdr:row>
      <xdr:rowOff>1977866</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146762" y="25886494"/>
          <a:ext cx="3180634" cy="174742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15364</xdr:colOff>
      <xdr:row>0</xdr:row>
      <xdr:rowOff>15363</xdr:rowOff>
    </xdr:from>
    <xdr:to>
      <xdr:col>16</xdr:col>
      <xdr:colOff>384072</xdr:colOff>
      <xdr:row>4</xdr:row>
      <xdr:rowOff>92178</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64" y="15363"/>
          <a:ext cx="15355835" cy="16293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80493</xdr:colOff>
      <xdr:row>27</xdr:row>
      <xdr:rowOff>924613</xdr:rowOff>
    </xdr:from>
    <xdr:to>
      <xdr:col>18</xdr:col>
      <xdr:colOff>132188</xdr:colOff>
      <xdr:row>36</xdr:row>
      <xdr:rowOff>558022</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80493" y="20940528"/>
          <a:ext cx="16391765" cy="2718973"/>
          <a:chOff x="2552274" y="19181481"/>
          <a:chExt cx="6005917" cy="2055077"/>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13168" y="19181481"/>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189612" y="19370611"/>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74812" y="19295826"/>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9682479"/>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665869</xdr:colOff>
      <xdr:row>27</xdr:row>
      <xdr:rowOff>884896</xdr:rowOff>
    </xdr:from>
    <xdr:to>
      <xdr:col>6</xdr:col>
      <xdr:colOff>812179</xdr:colOff>
      <xdr:row>36</xdr:row>
      <xdr:rowOff>268310</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67242" y="20900811"/>
          <a:ext cx="3218458" cy="2468978"/>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375227</xdr:colOff>
      <xdr:row>32</xdr:row>
      <xdr:rowOff>1714096</xdr:rowOff>
    </xdr:from>
    <xdr:to>
      <xdr:col>17</xdr:col>
      <xdr:colOff>433288</xdr:colOff>
      <xdr:row>42</xdr:row>
      <xdr:rowOff>750797</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375227" y="30332391"/>
          <a:ext cx="15976356" cy="5126929"/>
          <a:chOff x="2562532" y="18823106"/>
          <a:chExt cx="5678064" cy="1637516"/>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64712" y="19053899"/>
            <a:ext cx="1238528" cy="105629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058395" y="18823106"/>
            <a:ext cx="1085186"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013863" y="19171629"/>
            <a:ext cx="1226733" cy="92934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62532" y="19398008"/>
            <a:ext cx="1222083" cy="71218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a:t>
            </a:r>
          </a:p>
          <a:p>
            <a:pPr algn="ctr"/>
            <a:r>
              <a:rPr lang="es-MX" sz="1200" b="1">
                <a:latin typeface="Arial" panose="020B0604020202020204" pitchFamily="34" charset="0"/>
                <a:cs typeface="Arial" panose="020B0604020202020204" pitchFamily="34" charset="0"/>
              </a:rPr>
              <a:t> 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689972</xdr:colOff>
      <xdr:row>32</xdr:row>
      <xdr:rowOff>2078472</xdr:rowOff>
    </xdr:from>
    <xdr:to>
      <xdr:col>7</xdr:col>
      <xdr:colOff>85157</xdr:colOff>
      <xdr:row>42</xdr:row>
      <xdr:rowOff>14433</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489745" y="30350404"/>
          <a:ext cx="3234048" cy="4026188"/>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505114</xdr:colOff>
      <xdr:row>4</xdr:row>
      <xdr:rowOff>14431</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831705" cy="15479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13415</xdr:colOff>
      <xdr:row>29</xdr:row>
      <xdr:rowOff>13965</xdr:rowOff>
    </xdr:from>
    <xdr:to>
      <xdr:col>17</xdr:col>
      <xdr:colOff>682224</xdr:colOff>
      <xdr:row>38</xdr:row>
      <xdr:rowOff>168968</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3415" y="26026606"/>
          <a:ext cx="16177119" cy="2999087"/>
          <a:chOff x="2557189" y="19318808"/>
          <a:chExt cx="5927271" cy="2058419"/>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783676" y="19318808"/>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09273" y="19531673"/>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01081" y="19481972"/>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7189" y="19823148"/>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639037</xdr:colOff>
      <xdr:row>29</xdr:row>
      <xdr:rowOff>10608</xdr:rowOff>
    </xdr:from>
    <xdr:to>
      <xdr:col>6</xdr:col>
      <xdr:colOff>785347</xdr:colOff>
      <xdr:row>37</xdr:row>
      <xdr:rowOff>67078</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40410" y="26640362"/>
          <a:ext cx="3218458" cy="1666329"/>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241477</xdr:colOff>
      <xdr:row>36</xdr:row>
      <xdr:rowOff>3</xdr:rowOff>
    </xdr:from>
    <xdr:to>
      <xdr:col>18</xdr:col>
      <xdr:colOff>199266</xdr:colOff>
      <xdr:row>43</xdr:row>
      <xdr:rowOff>1405869</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241477" y="28507926"/>
          <a:ext cx="16297859" cy="4934140"/>
          <a:chOff x="2537527" y="19222293"/>
          <a:chExt cx="5971510" cy="1872069"/>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32829" y="19222293"/>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28935" y="19369931"/>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25658" y="19289912"/>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37527" y="19540283"/>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934178</xdr:colOff>
      <xdr:row>38</xdr:row>
      <xdr:rowOff>53662</xdr:rowOff>
    </xdr:from>
    <xdr:to>
      <xdr:col>7</xdr:col>
      <xdr:colOff>248727</xdr:colOff>
      <xdr:row>43</xdr:row>
      <xdr:rowOff>737853</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335551" y="28467676"/>
          <a:ext cx="3218458" cy="381000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32</xdr:row>
      <xdr:rowOff>2</xdr:rowOff>
    </xdr:from>
    <xdr:to>
      <xdr:col>18</xdr:col>
      <xdr:colOff>91943</xdr:colOff>
      <xdr:row>40</xdr:row>
      <xdr:rowOff>598270</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6093136"/>
          <a:ext cx="16432013" cy="4461930"/>
          <a:chOff x="2552274" y="19418888"/>
          <a:chExt cx="6020664" cy="1857055"/>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793507" y="19465109"/>
            <a:ext cx="1217465" cy="162204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04358" y="19524034"/>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89559" y="19418888"/>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9721864"/>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558544</xdr:colOff>
      <xdr:row>30</xdr:row>
      <xdr:rowOff>26303</xdr:rowOff>
    </xdr:from>
    <xdr:to>
      <xdr:col>6</xdr:col>
      <xdr:colOff>704854</xdr:colOff>
      <xdr:row>40</xdr:row>
      <xdr:rowOff>657358</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959917" y="25716972"/>
          <a:ext cx="3218458" cy="4897182"/>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80492</xdr:colOff>
      <xdr:row>27</xdr:row>
      <xdr:rowOff>1139262</xdr:rowOff>
    </xdr:from>
    <xdr:to>
      <xdr:col>17</xdr:col>
      <xdr:colOff>789546</xdr:colOff>
      <xdr:row>37</xdr:row>
      <xdr:rowOff>195805</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80492" y="20216093"/>
          <a:ext cx="16217364" cy="2799466"/>
          <a:chOff x="2542443" y="19381962"/>
          <a:chExt cx="5942017" cy="2083705"/>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03336" y="19381962"/>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199442" y="19591585"/>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01081" y="19481972"/>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42443" y="19911588"/>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719530</xdr:colOff>
      <xdr:row>27</xdr:row>
      <xdr:rowOff>1354437</xdr:rowOff>
    </xdr:from>
    <xdr:to>
      <xdr:col>7</xdr:col>
      <xdr:colOff>34079</xdr:colOff>
      <xdr:row>35</xdr:row>
      <xdr:rowOff>536618</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120903" y="20431268"/>
          <a:ext cx="3218458" cy="1986019"/>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Tesorera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M.E.B. Gabriela Bernal Deloya.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80493</xdr:colOff>
      <xdr:row>31</xdr:row>
      <xdr:rowOff>25782</xdr:rowOff>
    </xdr:from>
    <xdr:to>
      <xdr:col>18</xdr:col>
      <xdr:colOff>11448</xdr:colOff>
      <xdr:row>39</xdr:row>
      <xdr:rowOff>745846</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80493" y="21691803"/>
          <a:ext cx="16271025" cy="2947036"/>
          <a:chOff x="2552274" y="18988965"/>
          <a:chExt cx="5961678" cy="2064030"/>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37745" y="18988965"/>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14189" y="19197251"/>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30573" y="19117149"/>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9498916"/>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625622</xdr:colOff>
      <xdr:row>30</xdr:row>
      <xdr:rowOff>187290</xdr:rowOff>
    </xdr:from>
    <xdr:to>
      <xdr:col>6</xdr:col>
      <xdr:colOff>771932</xdr:colOff>
      <xdr:row>39</xdr:row>
      <xdr:rowOff>456127</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26995" y="21652079"/>
          <a:ext cx="3218458" cy="269704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28</xdr:row>
      <xdr:rowOff>93916</xdr:rowOff>
    </xdr:from>
    <xdr:to>
      <xdr:col>18</xdr:col>
      <xdr:colOff>11449</xdr:colOff>
      <xdr:row>37</xdr:row>
      <xdr:rowOff>142228</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19345148"/>
          <a:ext cx="16351519" cy="1859404"/>
          <a:chOff x="2552274" y="19549724"/>
          <a:chExt cx="5991171" cy="2000542"/>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08252" y="19549724"/>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14189" y="19892519"/>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60066" y="19770648"/>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9967239"/>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625622</xdr:colOff>
      <xdr:row>28</xdr:row>
      <xdr:rowOff>93909</xdr:rowOff>
    </xdr:from>
    <xdr:to>
      <xdr:col>6</xdr:col>
      <xdr:colOff>771932</xdr:colOff>
      <xdr:row>36</xdr:row>
      <xdr:rowOff>147570</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26995" y="19345141"/>
          <a:ext cx="3218458" cy="166352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31</xdr:row>
      <xdr:rowOff>26831</xdr:rowOff>
    </xdr:from>
    <xdr:to>
      <xdr:col>18</xdr:col>
      <xdr:colOff>11449</xdr:colOff>
      <xdr:row>37</xdr:row>
      <xdr:rowOff>652009</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2283134"/>
          <a:ext cx="16351519" cy="1832572"/>
          <a:chOff x="2552274" y="19232180"/>
          <a:chExt cx="5991171" cy="1971674"/>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18083" y="19232180"/>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78089" y="19502806"/>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60066" y="19424237"/>
            <a:ext cx="1683379" cy="177961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9649695"/>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652453</xdr:colOff>
      <xdr:row>31</xdr:row>
      <xdr:rowOff>40246</xdr:rowOff>
    </xdr:from>
    <xdr:to>
      <xdr:col>6</xdr:col>
      <xdr:colOff>798763</xdr:colOff>
      <xdr:row>37</xdr:row>
      <xdr:rowOff>496374</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53826" y="20713521"/>
          <a:ext cx="3218458" cy="1663522"/>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32</xdr:row>
      <xdr:rowOff>95202</xdr:rowOff>
    </xdr:from>
    <xdr:to>
      <xdr:col>16</xdr:col>
      <xdr:colOff>812424</xdr:colOff>
      <xdr:row>41</xdr:row>
      <xdr:rowOff>150876</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0" y="21800657"/>
          <a:ext cx="16052424" cy="2956469"/>
          <a:chOff x="2552274" y="18881843"/>
          <a:chExt cx="5960580" cy="2291838"/>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5022688" y="18881843"/>
            <a:ext cx="1071763" cy="21648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191994" y="19262567"/>
            <a:ext cx="1076123"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b="0" baseline="0">
                <a:latin typeface="Arial" panose="020B0604020202020204" pitchFamily="34" charset="0"/>
                <a:cs typeface="Arial" panose="020B0604020202020204" pitchFamily="34" charset="0"/>
              </a:rPr>
              <a:t>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368700" y="19158240"/>
            <a:ext cx="1144154"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b="0">
                <a:latin typeface="Arial" panose="020B0604020202020204" pitchFamily="34" charset="0"/>
                <a:cs typeface="Arial" panose="020B0604020202020204" pitchFamily="34" charset="0"/>
              </a:rPr>
              <a:t>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52274" y="19619603"/>
            <a:ext cx="1222083" cy="155407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461818</xdr:colOff>
      <xdr:row>32</xdr:row>
      <xdr:rowOff>129970</xdr:rowOff>
    </xdr:from>
    <xdr:to>
      <xdr:col>6</xdr:col>
      <xdr:colOff>764886</xdr:colOff>
      <xdr:row>41</xdr:row>
      <xdr:rowOff>74698</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2944091" y="21835425"/>
          <a:ext cx="3463636" cy="2845523"/>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13415</xdr:rowOff>
    </xdr:from>
    <xdr:to>
      <xdr:col>16</xdr:col>
      <xdr:colOff>731754</xdr:colOff>
      <xdr:row>4</xdr:row>
      <xdr:rowOff>100024</xdr:rowOff>
    </xdr:to>
    <xdr:pic>
      <xdr:nvPicPr>
        <xdr:cNvPr id="11" name="Imagen 10"/>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415"/>
          <a:ext cx="15991268" cy="141474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201232</xdr:colOff>
      <xdr:row>29</xdr:row>
      <xdr:rowOff>0</xdr:rowOff>
    </xdr:from>
    <xdr:to>
      <xdr:col>18</xdr:col>
      <xdr:colOff>172435</xdr:colOff>
      <xdr:row>38</xdr:row>
      <xdr:rowOff>11062</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201232" y="19412218"/>
          <a:ext cx="16311273" cy="4907717"/>
          <a:chOff x="2621090" y="18887515"/>
          <a:chExt cx="5976425" cy="1554079"/>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960629" y="19211108"/>
            <a:ext cx="1217465" cy="60055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346904" y="19027342"/>
            <a:ext cx="2703700" cy="1094581"/>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914136" y="19044491"/>
            <a:ext cx="1683379" cy="10468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621090" y="18887515"/>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853686</xdr:colOff>
      <xdr:row>34</xdr:row>
      <xdr:rowOff>53136</xdr:rowOff>
    </xdr:from>
    <xdr:to>
      <xdr:col>7</xdr:col>
      <xdr:colOff>168235</xdr:colOff>
      <xdr:row>35</xdr:row>
      <xdr:rowOff>1583029</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255059" y="20806904"/>
          <a:ext cx="3218458" cy="17311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67077</xdr:colOff>
      <xdr:row>29</xdr:row>
      <xdr:rowOff>99296</xdr:rowOff>
    </xdr:from>
    <xdr:to>
      <xdr:col>17</xdr:col>
      <xdr:colOff>762714</xdr:colOff>
      <xdr:row>36</xdr:row>
      <xdr:rowOff>517894</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67077" y="18250458"/>
          <a:ext cx="16203947" cy="1827225"/>
          <a:chOff x="2552274" y="19347979"/>
          <a:chExt cx="5937101" cy="1971511"/>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798421" y="19347979"/>
            <a:ext cx="1217465" cy="178796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09273" y="19647472"/>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05996" y="19539872"/>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9721864"/>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585376</xdr:colOff>
      <xdr:row>29</xdr:row>
      <xdr:rowOff>82514</xdr:rowOff>
    </xdr:from>
    <xdr:to>
      <xdr:col>6</xdr:col>
      <xdr:colOff>731686</xdr:colOff>
      <xdr:row>36</xdr:row>
      <xdr:rowOff>335386</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986749" y="17495824"/>
          <a:ext cx="3218458" cy="1661499"/>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28</xdr:row>
      <xdr:rowOff>1046954</xdr:rowOff>
    </xdr:from>
    <xdr:to>
      <xdr:col>18</xdr:col>
      <xdr:colOff>91941</xdr:colOff>
      <xdr:row>39</xdr:row>
      <xdr:rowOff>4138</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1210440"/>
          <a:ext cx="16432011" cy="2042747"/>
          <a:chOff x="2493289" y="19347684"/>
          <a:chExt cx="6020663" cy="2007357"/>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798421" y="19347684"/>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14189" y="19618301"/>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30573" y="19539724"/>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493289" y="19800962"/>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545128</xdr:colOff>
      <xdr:row>29</xdr:row>
      <xdr:rowOff>50853</xdr:rowOff>
    </xdr:from>
    <xdr:to>
      <xdr:col>6</xdr:col>
      <xdr:colOff>691438</xdr:colOff>
      <xdr:row>37</xdr:row>
      <xdr:rowOff>107320</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946501" y="21287578"/>
          <a:ext cx="3218458" cy="1666327"/>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120739</xdr:colOff>
      <xdr:row>28</xdr:row>
      <xdr:rowOff>991699</xdr:rowOff>
    </xdr:from>
    <xdr:to>
      <xdr:col>17</xdr:col>
      <xdr:colOff>816376</xdr:colOff>
      <xdr:row>38</xdr:row>
      <xdr:rowOff>142151</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20739" y="20779551"/>
          <a:ext cx="16203947" cy="3269008"/>
          <a:chOff x="2571936" y="19012047"/>
          <a:chExt cx="5937101" cy="1986692"/>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793506" y="19012047"/>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09273" y="19197397"/>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25658" y="19147695"/>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71936" y="19444660"/>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706115</xdr:colOff>
      <xdr:row>28</xdr:row>
      <xdr:rowOff>898312</xdr:rowOff>
    </xdr:from>
    <xdr:to>
      <xdr:col>7</xdr:col>
      <xdr:colOff>20664</xdr:colOff>
      <xdr:row>37</xdr:row>
      <xdr:rowOff>120739</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107488" y="20686164"/>
          <a:ext cx="3218458" cy="313975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193476</xdr:colOff>
      <xdr:row>28</xdr:row>
      <xdr:rowOff>1124787</xdr:rowOff>
    </xdr:from>
    <xdr:to>
      <xdr:col>17</xdr:col>
      <xdr:colOff>118093</xdr:colOff>
      <xdr:row>38</xdr:row>
      <xdr:rowOff>88870</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93476" y="20680803"/>
          <a:ext cx="16102234" cy="2595489"/>
          <a:chOff x="2552274" y="18950776"/>
          <a:chExt cx="5603596" cy="2098676"/>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47903" y="18950776"/>
            <a:ext cx="1213142"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endParaRPr lang="es-MX" sz="1200" b="1">
              <a:latin typeface="Arial" panose="020B0604020202020204" pitchFamily="34" charset="0"/>
              <a:cs typeface="Arial" panose="020B0604020202020204" pitchFamily="34" charset="0"/>
            </a:endParaRP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037976" y="19186498"/>
            <a:ext cx="1098814"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038001" y="19125043"/>
            <a:ext cx="111786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9495373"/>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laIinstancia Tecnica</a:t>
            </a:r>
          </a:p>
          <a:p>
            <a:pPr algn="ctr"/>
            <a:r>
              <a:rPr lang="es-MX" sz="1200" b="1">
                <a:latin typeface="Arial" panose="020B0604020202020204" pitchFamily="34" charset="0"/>
                <a:cs typeface="Arial" panose="020B0604020202020204" pitchFamily="34" charset="0"/>
              </a:rPr>
              <a:t> 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1077026</xdr:colOff>
      <xdr:row>28</xdr:row>
      <xdr:rowOff>1094147</xdr:rowOff>
    </xdr:from>
    <xdr:to>
      <xdr:col>7</xdr:col>
      <xdr:colOff>406504</xdr:colOff>
      <xdr:row>37</xdr:row>
      <xdr:rowOff>534594</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607104" y="20650163"/>
          <a:ext cx="3362720" cy="2297947"/>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491133</xdr:colOff>
      <xdr:row>3</xdr:row>
      <xdr:rowOff>446485</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013906" cy="15329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28</xdr:row>
      <xdr:rowOff>4481</xdr:rowOff>
    </xdr:from>
    <xdr:to>
      <xdr:col>16</xdr:col>
      <xdr:colOff>342902</xdr:colOff>
      <xdr:row>36</xdr:row>
      <xdr:rowOff>14008</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0987496"/>
          <a:ext cx="15400806" cy="2054600"/>
          <a:chOff x="2552275" y="16781531"/>
          <a:chExt cx="5519726" cy="4088282"/>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729665" y="16781531"/>
            <a:ext cx="1234763" cy="382389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917823" y="17548794"/>
            <a:ext cx="1121298" cy="255675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24236" y="17483732"/>
            <a:ext cx="947765" cy="270826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5" y="17653571"/>
            <a:ext cx="1222083" cy="321624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353786</xdr:colOff>
      <xdr:row>28</xdr:row>
      <xdr:rowOff>182095</xdr:rowOff>
    </xdr:from>
    <xdr:to>
      <xdr:col>6</xdr:col>
      <xdr:colOff>516531</xdr:colOff>
      <xdr:row>35</xdr:row>
      <xdr:rowOff>168089</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749043" y="21165110"/>
          <a:ext cx="3594547" cy="1358714"/>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658346</xdr:colOff>
      <xdr:row>4</xdr:row>
      <xdr:rowOff>42022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745946" cy="174139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112058</xdr:colOff>
      <xdr:row>27</xdr:row>
      <xdr:rowOff>14009</xdr:rowOff>
    </xdr:from>
    <xdr:to>
      <xdr:col>16</xdr:col>
      <xdr:colOff>567020</xdr:colOff>
      <xdr:row>35</xdr:row>
      <xdr:rowOff>56030</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12058" y="19582281"/>
          <a:ext cx="15512866" cy="1610845"/>
          <a:chOff x="2557295" y="15925419"/>
          <a:chExt cx="5559889" cy="3917928"/>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04970" y="15925419"/>
            <a:ext cx="1234763" cy="375576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998149" y="16997281"/>
            <a:ext cx="1121298" cy="255675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69419" y="16870490"/>
            <a:ext cx="947765" cy="270826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7295" y="16904054"/>
            <a:ext cx="1222083" cy="293929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633933</xdr:colOff>
      <xdr:row>27</xdr:row>
      <xdr:rowOff>70038</xdr:rowOff>
    </xdr:from>
    <xdr:to>
      <xdr:col>6</xdr:col>
      <xdr:colOff>796678</xdr:colOff>
      <xdr:row>34</xdr:row>
      <xdr:rowOff>23614</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29190" y="19638310"/>
          <a:ext cx="3594547" cy="1326297"/>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658346</xdr:colOff>
      <xdr:row>3</xdr:row>
      <xdr:rowOff>560294</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745946" cy="174139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28864</xdr:colOff>
      <xdr:row>28</xdr:row>
      <xdr:rowOff>43297</xdr:rowOff>
    </xdr:from>
    <xdr:to>
      <xdr:col>18</xdr:col>
      <xdr:colOff>129883</xdr:colOff>
      <xdr:row>37</xdr:row>
      <xdr:rowOff>610033</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28864" y="19728297"/>
          <a:ext cx="16798633" cy="2385145"/>
          <a:chOff x="2644009" y="19109676"/>
          <a:chExt cx="6194017" cy="2104755"/>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008085" y="19109676"/>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462287" y="19296709"/>
            <a:ext cx="2703700" cy="174553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54647" y="19265701"/>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644009" y="19660352"/>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Técnica</a:t>
            </a:r>
          </a:p>
          <a:p>
            <a:pPr algn="ctr"/>
            <a:r>
              <a:rPr lang="es-MX" sz="1200" b="1">
                <a:latin typeface="Arial" panose="020B0604020202020204" pitchFamily="34" charset="0"/>
                <a:cs typeface="Arial" panose="020B0604020202020204" pitchFamily="34" charset="0"/>
              </a:rPr>
              <a:t> 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778081</xdr:colOff>
      <xdr:row>28</xdr:row>
      <xdr:rowOff>0</xdr:rowOff>
    </xdr:from>
    <xdr:to>
      <xdr:col>7</xdr:col>
      <xdr:colOff>102626</xdr:colOff>
      <xdr:row>37</xdr:row>
      <xdr:rowOff>360796</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289217" y="20752953"/>
          <a:ext cx="3466477" cy="229466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14432</xdr:colOff>
      <xdr:row>0</xdr:row>
      <xdr:rowOff>43295</xdr:rowOff>
    </xdr:from>
    <xdr:to>
      <xdr:col>16</xdr:col>
      <xdr:colOff>548409</xdr:colOff>
      <xdr:row>4</xdr:row>
      <xdr:rowOff>72160</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32" y="43295"/>
          <a:ext cx="15850177" cy="159096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27</xdr:row>
      <xdr:rowOff>125808</xdr:rowOff>
    </xdr:from>
    <xdr:to>
      <xdr:col>17</xdr:col>
      <xdr:colOff>242492</xdr:colOff>
      <xdr:row>37</xdr:row>
      <xdr:rowOff>173717</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0" y="17130734"/>
          <a:ext cx="15650580" cy="2008939"/>
          <a:chOff x="2552274" y="19613457"/>
          <a:chExt cx="5967076" cy="1961693"/>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903504" y="19613457"/>
            <a:ext cx="1265356"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063471" y="19833628"/>
            <a:ext cx="131173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253994" y="19744542"/>
            <a:ext cx="1265356"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52274" y="20021071"/>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658671</xdr:colOff>
      <xdr:row>27</xdr:row>
      <xdr:rowOff>137959</xdr:rowOff>
    </xdr:from>
    <xdr:to>
      <xdr:col>6</xdr:col>
      <xdr:colOff>552894</xdr:colOff>
      <xdr:row>36</xdr:row>
      <xdr:rowOff>140075</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053928" y="14453474"/>
          <a:ext cx="3424076" cy="1767042"/>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xdr:colOff>
      <xdr:row>0</xdr:row>
      <xdr:rowOff>28016</xdr:rowOff>
    </xdr:from>
    <xdr:to>
      <xdr:col>16</xdr:col>
      <xdr:colOff>490258</xdr:colOff>
      <xdr:row>4</xdr:row>
      <xdr:rowOff>56030</xdr:rowOff>
    </xdr:to>
    <xdr:pic>
      <xdr:nvPicPr>
        <xdr:cNvPr id="11" name="Imagen 10"/>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28016"/>
          <a:ext cx="15352058" cy="154080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54428</xdr:colOff>
      <xdr:row>26</xdr:row>
      <xdr:rowOff>96846</xdr:rowOff>
    </xdr:from>
    <xdr:to>
      <xdr:col>17</xdr:col>
      <xdr:colOff>82040</xdr:colOff>
      <xdr:row>36</xdr:row>
      <xdr:rowOff>56534</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54428" y="19567067"/>
          <a:ext cx="15407686" cy="1920717"/>
          <a:chOff x="2566946" y="19433549"/>
          <a:chExt cx="5956177" cy="1920191"/>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940854" y="19433549"/>
            <a:ext cx="125939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144837" y="19571133"/>
            <a:ext cx="130957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283798" y="19482046"/>
            <a:ext cx="1239325"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66946" y="19799661"/>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816429</xdr:colOff>
      <xdr:row>26</xdr:row>
      <xdr:rowOff>28014</xdr:rowOff>
    </xdr:from>
    <xdr:to>
      <xdr:col>6</xdr:col>
      <xdr:colOff>625928</xdr:colOff>
      <xdr:row>35</xdr:row>
      <xdr:rowOff>63888</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211686" y="18783860"/>
          <a:ext cx="2807073" cy="180080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350184</xdr:colOff>
      <xdr:row>4</xdr:row>
      <xdr:rowOff>84044</xdr:rowOff>
    </xdr:to>
    <xdr:pic>
      <xdr:nvPicPr>
        <xdr:cNvPr id="11" name="Imagen 10"/>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324044" cy="1652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107325</xdr:colOff>
      <xdr:row>30</xdr:row>
      <xdr:rowOff>1114042</xdr:rowOff>
    </xdr:from>
    <xdr:to>
      <xdr:col>17</xdr:col>
      <xdr:colOff>762717</xdr:colOff>
      <xdr:row>39</xdr:row>
      <xdr:rowOff>61654</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07325" y="21545838"/>
          <a:ext cx="16163702" cy="2462471"/>
          <a:chOff x="2581767" y="18934792"/>
          <a:chExt cx="5922355" cy="2021735"/>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793506" y="18934792"/>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194527" y="19135155"/>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20743" y="19052412"/>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81767" y="19402448"/>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706115</xdr:colOff>
      <xdr:row>30</xdr:row>
      <xdr:rowOff>1030184</xdr:rowOff>
    </xdr:from>
    <xdr:to>
      <xdr:col>7</xdr:col>
      <xdr:colOff>20664</xdr:colOff>
      <xdr:row>37</xdr:row>
      <xdr:rowOff>764683</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107488" y="20831452"/>
          <a:ext cx="3218458" cy="225661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13415</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26831</xdr:colOff>
      <xdr:row>31</xdr:row>
      <xdr:rowOff>189753</xdr:rowOff>
    </xdr:from>
    <xdr:to>
      <xdr:col>17</xdr:col>
      <xdr:colOff>33341</xdr:colOff>
      <xdr:row>39</xdr:row>
      <xdr:rowOff>43347</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26831" y="19923943"/>
          <a:ext cx="15662390" cy="1463453"/>
          <a:chOff x="2547506" y="19595810"/>
          <a:chExt cx="5566835" cy="2761017"/>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777051" y="19641861"/>
            <a:ext cx="1114624" cy="2126091"/>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r>
              <a:rPr lang="es-MX" sz="1200" b="1">
                <a:latin typeface="Arial" panose="020B0604020202020204" pitchFamily="34" charset="0"/>
                <a:cs typeface="Arial" panose="020B0604020202020204" pitchFamily="34" charset="0"/>
              </a:rPr>
              <a:t>_________________________________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052201" y="19595810"/>
            <a:ext cx="1020353" cy="265592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LuisRendónCastañón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059786" y="19961231"/>
            <a:ext cx="1054555" cy="17796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47506" y="19702372"/>
            <a:ext cx="1181368" cy="265445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606660</xdr:colOff>
      <xdr:row>30</xdr:row>
      <xdr:rowOff>149513</xdr:rowOff>
    </xdr:from>
    <xdr:to>
      <xdr:col>6</xdr:col>
      <xdr:colOff>759466</xdr:colOff>
      <xdr:row>38</xdr:row>
      <xdr:rowOff>31108</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008033" y="19682471"/>
          <a:ext cx="3251785" cy="1491454"/>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50131</xdr:rowOff>
    </xdr:from>
    <xdr:to>
      <xdr:col>16</xdr:col>
      <xdr:colOff>417763</xdr:colOff>
      <xdr:row>4</xdr:row>
      <xdr:rowOff>50131</xdr:rowOff>
    </xdr:to>
    <xdr:pic>
      <xdr:nvPicPr>
        <xdr:cNvPr id="11" name="Imagen 10"/>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0131"/>
          <a:ext cx="15641052" cy="200526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13608</xdr:colOff>
      <xdr:row>28</xdr:row>
      <xdr:rowOff>46823</xdr:rowOff>
    </xdr:from>
    <xdr:to>
      <xdr:col>17</xdr:col>
      <xdr:colOff>231184</xdr:colOff>
      <xdr:row>37</xdr:row>
      <xdr:rowOff>165375</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13608" y="20517501"/>
          <a:ext cx="15909610" cy="1862111"/>
          <a:chOff x="2557296" y="19547928"/>
          <a:chExt cx="5970297" cy="1993516"/>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948520" y="19547928"/>
            <a:ext cx="1290588"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120820" y="19868195"/>
            <a:ext cx="1280544"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252070" y="19761826"/>
            <a:ext cx="1275523"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57296" y="20124293"/>
            <a:ext cx="1222083" cy="1311221"/>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 Titular de la Instancia Tecnica</a:t>
            </a:r>
          </a:p>
          <a:p>
            <a:pPr algn="ctr"/>
            <a:r>
              <a:rPr lang="es-MX" sz="1200" b="1">
                <a:latin typeface="Arial" panose="020B0604020202020204" pitchFamily="34" charset="0"/>
                <a:cs typeface="Arial" panose="020B0604020202020204" pitchFamily="34" charset="0"/>
              </a:rPr>
              <a:t> 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901299</xdr:colOff>
      <xdr:row>28</xdr:row>
      <xdr:rowOff>9457</xdr:rowOff>
    </xdr:from>
    <xdr:to>
      <xdr:col>6</xdr:col>
      <xdr:colOff>738013</xdr:colOff>
      <xdr:row>36</xdr:row>
      <xdr:rowOff>148758</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290621" y="17558059"/>
          <a:ext cx="3049384" cy="168913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435890</xdr:colOff>
      <xdr:row>3</xdr:row>
      <xdr:rowOff>548898</xdr:rowOff>
    </xdr:to>
    <xdr:pic>
      <xdr:nvPicPr>
        <xdr:cNvPr id="12" name="Imagen 1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675890" cy="19534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xdr:colOff>
      <xdr:row>28</xdr:row>
      <xdr:rowOff>176141</xdr:rowOff>
    </xdr:from>
    <xdr:to>
      <xdr:col>17</xdr:col>
      <xdr:colOff>280957</xdr:colOff>
      <xdr:row>39</xdr:row>
      <xdr:rowOff>30241</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1" y="21807554"/>
          <a:ext cx="15589978" cy="2601165"/>
          <a:chOff x="2532033" y="19583143"/>
          <a:chExt cx="5714937" cy="2110148"/>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828741" y="19583143"/>
            <a:ext cx="1244157"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068249" y="19789919"/>
            <a:ext cx="1190259"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222898" y="19741436"/>
            <a:ext cx="1024072"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32033" y="20139212"/>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a:t>
            </a:r>
          </a:p>
          <a:p>
            <a:pPr algn="ctr"/>
            <a:r>
              <a:rPr lang="es-MX" sz="1200" b="1">
                <a:latin typeface="Arial" panose="020B0604020202020204" pitchFamily="34" charset="0"/>
                <a:cs typeface="Arial" panose="020B0604020202020204" pitchFamily="34" charset="0"/>
              </a:rPr>
              <a:t> 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819471</xdr:colOff>
      <xdr:row>28</xdr:row>
      <xdr:rowOff>116358</xdr:rowOff>
    </xdr:from>
    <xdr:to>
      <xdr:col>7</xdr:col>
      <xdr:colOff>138243</xdr:colOff>
      <xdr:row>37</xdr:row>
      <xdr:rowOff>72776</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221428" y="20753858"/>
          <a:ext cx="3032141" cy="231696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635000</xdr:colOff>
      <xdr:row>4</xdr:row>
      <xdr:rowOff>75721</xdr:rowOff>
    </xdr:to>
    <xdr:pic>
      <xdr:nvPicPr>
        <xdr:cNvPr id="11" name="Imagen 10"/>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944022" cy="141474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107323</xdr:colOff>
      <xdr:row>28</xdr:row>
      <xdr:rowOff>1407582</xdr:rowOff>
    </xdr:from>
    <xdr:to>
      <xdr:col>18</xdr:col>
      <xdr:colOff>199266</xdr:colOff>
      <xdr:row>39</xdr:row>
      <xdr:rowOff>34830</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07323" y="24602969"/>
          <a:ext cx="15761239" cy="2960453"/>
          <a:chOff x="2591597" y="18908779"/>
          <a:chExt cx="6020664" cy="1983181"/>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91815" y="18908779"/>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322328" y="19100301"/>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928882" y="18996678"/>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91597" y="19337881"/>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880517</xdr:colOff>
      <xdr:row>28</xdr:row>
      <xdr:rowOff>1300776</xdr:rowOff>
    </xdr:from>
    <xdr:to>
      <xdr:col>7</xdr:col>
      <xdr:colOff>195066</xdr:colOff>
      <xdr:row>38</xdr:row>
      <xdr:rowOff>13415</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281890" y="24496163"/>
          <a:ext cx="3218458" cy="284461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684190</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20115" cy="154908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26</xdr:row>
      <xdr:rowOff>964799</xdr:rowOff>
    </xdr:from>
    <xdr:to>
      <xdr:col>17</xdr:col>
      <xdr:colOff>69364</xdr:colOff>
      <xdr:row>39</xdr:row>
      <xdr:rowOff>201231</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18968391"/>
          <a:ext cx="15684998" cy="4481889"/>
          <a:chOff x="2561006" y="19508879"/>
          <a:chExt cx="5632428" cy="1929721"/>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60345" y="19508879"/>
            <a:ext cx="107974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a:t>
            </a:r>
          </a:p>
          <a:p>
            <a:pPr algn="ctr"/>
            <a:r>
              <a:rPr lang="es-MX" sz="1200" b="1">
                <a:latin typeface="Arial" panose="020B0604020202020204" pitchFamily="34" charset="0"/>
                <a:cs typeface="Arial" panose="020B0604020202020204" pitchFamily="34" charset="0"/>
              </a:rPr>
              <a:t>Titular de Organon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063913" y="19647632"/>
            <a:ext cx="1064084"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b="0" baseline="0">
                <a:latin typeface="Arial" panose="020B0604020202020204" pitchFamily="34" charset="0"/>
                <a:cs typeface="Arial" panose="020B0604020202020204" pitchFamily="34" charset="0"/>
              </a:rPr>
              <a:t>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29351" y="19612000"/>
            <a:ext cx="1064083"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b="0">
                <a:latin typeface="Arial" panose="020B0604020202020204" pitchFamily="34" charset="0"/>
                <a:cs typeface="Arial" panose="020B0604020202020204" pitchFamily="34" charset="0"/>
              </a:rPr>
              <a:t>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61006" y="19767307"/>
            <a:ext cx="1222083" cy="167129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Evaluacion</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537577</xdr:colOff>
      <xdr:row>26</xdr:row>
      <xdr:rowOff>214647</xdr:rowOff>
    </xdr:from>
    <xdr:to>
      <xdr:col>6</xdr:col>
      <xdr:colOff>690383</xdr:colOff>
      <xdr:row>41</xdr:row>
      <xdr:rowOff>174401</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938950" y="18218239"/>
          <a:ext cx="3426187" cy="5607676"/>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557123</xdr:colOff>
      <xdr:row>4</xdr:row>
      <xdr:rowOff>0</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587573" cy="15621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46089</xdr:colOff>
      <xdr:row>28</xdr:row>
      <xdr:rowOff>1150281</xdr:rowOff>
    </xdr:from>
    <xdr:to>
      <xdr:col>17</xdr:col>
      <xdr:colOff>76333</xdr:colOff>
      <xdr:row>38</xdr:row>
      <xdr:rowOff>56632</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46089" y="20246370"/>
          <a:ext cx="15930849" cy="1902117"/>
          <a:chOff x="2568775" y="18759043"/>
          <a:chExt cx="5703603" cy="2225663"/>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647632" y="18759043"/>
            <a:ext cx="1602044" cy="203620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endParaRPr lang="es-MX" sz="1200" b="1">
              <a:latin typeface="Arial" panose="020B0604020202020204" pitchFamily="34" charset="0"/>
              <a:cs typeface="Arial" panose="020B0604020202020204" pitchFamily="34" charset="0"/>
            </a:endParaRP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011556" y="19195777"/>
            <a:ext cx="1158482" cy="163751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19116" y="19109409"/>
            <a:ext cx="1153262"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68775" y="19233182"/>
            <a:ext cx="1222083" cy="175152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775347</xdr:colOff>
      <xdr:row>28</xdr:row>
      <xdr:rowOff>980833</xdr:rowOff>
    </xdr:from>
    <xdr:to>
      <xdr:col>7</xdr:col>
      <xdr:colOff>166354</xdr:colOff>
      <xdr:row>38</xdr:row>
      <xdr:rowOff>9265</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248774" y="20076922"/>
          <a:ext cx="3062741" cy="2024198"/>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15363</xdr:colOff>
      <xdr:row>0</xdr:row>
      <xdr:rowOff>0</xdr:rowOff>
    </xdr:from>
    <xdr:to>
      <xdr:col>17</xdr:col>
      <xdr:colOff>0</xdr:colOff>
      <xdr:row>3</xdr:row>
      <xdr:rowOff>1044678</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63" y="0"/>
          <a:ext cx="15885242" cy="16438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63502</xdr:colOff>
      <xdr:row>36</xdr:row>
      <xdr:rowOff>38100</xdr:rowOff>
    </xdr:from>
    <xdr:to>
      <xdr:col>17</xdr:col>
      <xdr:colOff>188090</xdr:colOff>
      <xdr:row>49</xdr:row>
      <xdr:rowOff>76014</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rot="10800000" flipV="1">
          <a:off x="63502" y="35344100"/>
          <a:ext cx="15669388" cy="3454214"/>
          <a:chOff x="2798546" y="18069149"/>
          <a:chExt cx="5707879" cy="1933504"/>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948838" y="18069149"/>
            <a:ext cx="1287149"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3757840" y="18181692"/>
            <a:ext cx="1253529"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2798546" y="18112208"/>
            <a:ext cx="1008587" cy="177961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7284342" y="18448574"/>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1151359</xdr:colOff>
      <xdr:row>36</xdr:row>
      <xdr:rowOff>0</xdr:rowOff>
    </xdr:from>
    <xdr:to>
      <xdr:col>6</xdr:col>
      <xdr:colOff>579858</xdr:colOff>
      <xdr:row>48</xdr:row>
      <xdr:rowOff>39651</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627859" y="40645420"/>
          <a:ext cx="2578099" cy="353943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1</xdr:rowOff>
    </xdr:from>
    <xdr:to>
      <xdr:col>17</xdr:col>
      <xdr:colOff>12700</xdr:colOff>
      <xdr:row>3</xdr:row>
      <xdr:rowOff>863601</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15557500" cy="1473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86591</xdr:colOff>
      <xdr:row>29</xdr:row>
      <xdr:rowOff>547568</xdr:rowOff>
    </xdr:from>
    <xdr:to>
      <xdr:col>17</xdr:col>
      <xdr:colOff>649432</xdr:colOff>
      <xdr:row>38</xdr:row>
      <xdr:rowOff>47227</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86591" y="20809841"/>
          <a:ext cx="16365682" cy="2689091"/>
          <a:chOff x="2588171" y="18853513"/>
          <a:chExt cx="6784484" cy="2027382"/>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5213305" y="18853513"/>
            <a:ext cx="121746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849936" y="19068768"/>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689276" y="19013940"/>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88171" y="19326816"/>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613517</xdr:colOff>
      <xdr:row>29</xdr:row>
      <xdr:rowOff>424412</xdr:rowOff>
    </xdr:from>
    <xdr:to>
      <xdr:col>6</xdr:col>
      <xdr:colOff>751167</xdr:colOff>
      <xdr:row>37</xdr:row>
      <xdr:rowOff>8246</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110222" y="20686685"/>
          <a:ext cx="2894127" cy="257122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14432</xdr:colOff>
      <xdr:row>0</xdr:row>
      <xdr:rowOff>1</xdr:rowOff>
    </xdr:from>
    <xdr:to>
      <xdr:col>16</xdr:col>
      <xdr:colOff>591704</xdr:colOff>
      <xdr:row>3</xdr:row>
      <xdr:rowOff>1183409</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32" y="1"/>
          <a:ext cx="15725774" cy="178348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3</xdr:col>
      <xdr:colOff>998291</xdr:colOff>
      <xdr:row>32</xdr:row>
      <xdr:rowOff>0</xdr:rowOff>
    </xdr:from>
    <xdr:to>
      <xdr:col>6</xdr:col>
      <xdr:colOff>790472</xdr:colOff>
      <xdr:row>41</xdr:row>
      <xdr:rowOff>136198</xdr:rowOff>
    </xdr:to>
    <xdr:sp macro="" textlink="">
      <xdr:nvSpPr>
        <xdr:cNvPr id="2" name="Rectángulo 1">
          <a:extLst>
            <a:ext uri="{FF2B5EF4-FFF2-40B4-BE49-F238E27FC236}">
              <a16:creationId xmlns:a16="http://schemas.microsoft.com/office/drawing/2014/main" id="{00000000-0008-0000-0500-00000B000000}"/>
            </a:ext>
          </a:extLst>
        </xdr:cNvPr>
        <xdr:cNvSpPr/>
      </xdr:nvSpPr>
      <xdr:spPr>
        <a:xfrm>
          <a:off x="3387613" y="29898814"/>
          <a:ext cx="2924130" cy="3074418"/>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C.P.Adalberto Jorge Bernal Bautista.</a:t>
          </a:r>
        </a:p>
      </xdr:txBody>
    </xdr:sp>
    <xdr:clientData/>
  </xdr:twoCellAnchor>
  <xdr:twoCellAnchor>
    <xdr:from>
      <xdr:col>0</xdr:col>
      <xdr:colOff>80718</xdr:colOff>
      <xdr:row>32</xdr:row>
      <xdr:rowOff>1</xdr:rowOff>
    </xdr:from>
    <xdr:to>
      <xdr:col>17</xdr:col>
      <xdr:colOff>305704</xdr:colOff>
      <xdr:row>42</xdr:row>
      <xdr:rowOff>114199</xdr:rowOff>
    </xdr:to>
    <xdr:grpSp>
      <xdr:nvGrpSpPr>
        <xdr:cNvPr id="3" name="Grupo 2">
          <a:extLst>
            <a:ext uri="{FF2B5EF4-FFF2-40B4-BE49-F238E27FC236}">
              <a16:creationId xmlns:a16="http://schemas.microsoft.com/office/drawing/2014/main" id="{00000000-0008-0000-0500-000004000000}"/>
            </a:ext>
          </a:extLst>
        </xdr:cNvPr>
        <xdr:cNvGrpSpPr/>
      </xdr:nvGrpSpPr>
      <xdr:grpSpPr>
        <a:xfrm>
          <a:off x="80718" y="28720298"/>
          <a:ext cx="15965452" cy="2874833"/>
          <a:chOff x="2602274" y="13571632"/>
          <a:chExt cx="5725322" cy="4018736"/>
        </a:xfrm>
      </xdr:grpSpPr>
      <xdr:sp macro="" textlink="">
        <xdr:nvSpPr>
          <xdr:cNvPr id="4" name="Rectángulo 3">
            <a:extLst>
              <a:ext uri="{FF2B5EF4-FFF2-40B4-BE49-F238E27FC236}">
                <a16:creationId xmlns:a16="http://schemas.microsoft.com/office/drawing/2014/main" id="{00000000-0008-0000-0500-000006000000}"/>
              </a:ext>
            </a:extLst>
          </xdr:cNvPr>
          <xdr:cNvSpPr/>
        </xdr:nvSpPr>
        <xdr:spPr>
          <a:xfrm>
            <a:off x="4975245" y="13571632"/>
            <a:ext cx="1115124" cy="351486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5" name="Rectángulo 4">
            <a:extLst>
              <a:ext uri="{FF2B5EF4-FFF2-40B4-BE49-F238E27FC236}">
                <a16:creationId xmlns:a16="http://schemas.microsoft.com/office/drawing/2014/main" id="{00000000-0008-0000-0500-000007000000}"/>
              </a:ext>
            </a:extLst>
          </xdr:cNvPr>
          <xdr:cNvSpPr/>
        </xdr:nvSpPr>
        <xdr:spPr>
          <a:xfrm>
            <a:off x="6185505" y="14450791"/>
            <a:ext cx="1027798" cy="229167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6" name="Rectángulo 5">
            <a:extLst>
              <a:ext uri="{FF2B5EF4-FFF2-40B4-BE49-F238E27FC236}">
                <a16:creationId xmlns:a16="http://schemas.microsoft.com/office/drawing/2014/main" id="{00000000-0008-0000-0500-000008000000}"/>
              </a:ext>
            </a:extLst>
          </xdr:cNvPr>
          <xdr:cNvSpPr/>
        </xdr:nvSpPr>
        <xdr:spPr>
          <a:xfrm>
            <a:off x="7179728" y="14346753"/>
            <a:ext cx="1147868" cy="24621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7" name="Rectángulo 2">
            <a:extLst>
              <a:ext uri="{FF2B5EF4-FFF2-40B4-BE49-F238E27FC236}">
                <a16:creationId xmlns:a16="http://schemas.microsoft.com/office/drawing/2014/main" id="{00000000-0008-0000-0500-00000A000000}"/>
              </a:ext>
            </a:extLst>
          </xdr:cNvPr>
          <xdr:cNvSpPr/>
        </xdr:nvSpPr>
        <xdr:spPr>
          <a:xfrm>
            <a:off x="2602274" y="14862218"/>
            <a:ext cx="1149178" cy="272815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16143</xdr:rowOff>
    </xdr:from>
    <xdr:to>
      <xdr:col>16</xdr:col>
      <xdr:colOff>645763</xdr:colOff>
      <xdr:row>4</xdr:row>
      <xdr:rowOff>32288</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43"/>
          <a:ext cx="15761938" cy="154967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xdr:colOff>
      <xdr:row>30</xdr:row>
      <xdr:rowOff>130237</xdr:rowOff>
    </xdr:from>
    <xdr:to>
      <xdr:col>17</xdr:col>
      <xdr:colOff>408854</xdr:colOff>
      <xdr:row>34</xdr:row>
      <xdr:rowOff>1010718</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 y="21617516"/>
          <a:ext cx="15228634" cy="1664893"/>
          <a:chOff x="2520335" y="14731536"/>
          <a:chExt cx="5787263" cy="2606572"/>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22505" y="14731536"/>
            <a:ext cx="1195896" cy="231146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091249" y="15384740"/>
            <a:ext cx="1027798"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59730" y="15266954"/>
            <a:ext cx="1147868" cy="177962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20335" y="15321730"/>
            <a:ext cx="1222083" cy="201637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692048</xdr:colOff>
      <xdr:row>30</xdr:row>
      <xdr:rowOff>122315</xdr:rowOff>
    </xdr:from>
    <xdr:to>
      <xdr:col>7</xdr:col>
      <xdr:colOff>19930</xdr:colOff>
      <xdr:row>34</xdr:row>
      <xdr:rowOff>1004794</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87305" y="21609594"/>
          <a:ext cx="2745676" cy="166689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14008</xdr:colOff>
      <xdr:row>0</xdr:row>
      <xdr:rowOff>0</xdr:rowOff>
    </xdr:from>
    <xdr:to>
      <xdr:col>16</xdr:col>
      <xdr:colOff>168090</xdr:colOff>
      <xdr:row>3</xdr:row>
      <xdr:rowOff>546286</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08" y="0"/>
          <a:ext cx="14777758" cy="1344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32</xdr:row>
      <xdr:rowOff>1157080</xdr:rowOff>
    </xdr:from>
    <xdr:to>
      <xdr:col>18</xdr:col>
      <xdr:colOff>96582</xdr:colOff>
      <xdr:row>40</xdr:row>
      <xdr:rowOff>62403</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7305162"/>
          <a:ext cx="16967575" cy="2924090"/>
          <a:chOff x="2493199" y="19303789"/>
          <a:chExt cx="6015185" cy="2099961"/>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3816182" y="19303789"/>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70957" y="19517989"/>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25005" y="19432074"/>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493199" y="19617938"/>
            <a:ext cx="1222083" cy="178581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a:t>
            </a:r>
            <a:r>
              <a:rPr lang="es-MX" sz="1200" b="1" baseline="0">
                <a:latin typeface="Arial" panose="020B0604020202020204" pitchFamily="34" charset="0"/>
                <a:cs typeface="Arial" panose="020B0604020202020204" pitchFamily="34" charset="0"/>
              </a:rPr>
              <a:t> I</a:t>
            </a:r>
            <a:r>
              <a:rPr lang="es-MX" sz="1200" b="1">
                <a:latin typeface="Arial" panose="020B0604020202020204" pitchFamily="34" charset="0"/>
                <a:cs typeface="Arial" panose="020B0604020202020204" pitchFamily="34" charset="0"/>
              </a:rPr>
              <a:t>nstancia Tecnica</a:t>
            </a:r>
          </a:p>
          <a:p>
            <a:pPr algn="ctr"/>
            <a:r>
              <a:rPr lang="es-MX" sz="1200" b="1">
                <a:latin typeface="Arial" panose="020B0604020202020204" pitchFamily="34" charset="0"/>
                <a:cs typeface="Arial" panose="020B0604020202020204" pitchFamily="34" charset="0"/>
              </a:rPr>
              <a:t> 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623357</xdr:colOff>
      <xdr:row>32</xdr:row>
      <xdr:rowOff>774786</xdr:rowOff>
    </xdr:from>
    <xdr:to>
      <xdr:col>6</xdr:col>
      <xdr:colOff>782970</xdr:colOff>
      <xdr:row>39</xdr:row>
      <xdr:rowOff>105968</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24179" y="26922868"/>
          <a:ext cx="3552079" cy="315423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26096</xdr:colOff>
      <xdr:row>0</xdr:row>
      <xdr:rowOff>13049</xdr:rowOff>
    </xdr:from>
    <xdr:to>
      <xdr:col>16</xdr:col>
      <xdr:colOff>495822</xdr:colOff>
      <xdr:row>4</xdr:row>
      <xdr:rowOff>13047</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96" y="13049"/>
          <a:ext cx="15957376" cy="15525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76815</xdr:colOff>
      <xdr:row>34</xdr:row>
      <xdr:rowOff>122909</xdr:rowOff>
    </xdr:from>
    <xdr:to>
      <xdr:col>18</xdr:col>
      <xdr:colOff>257687</xdr:colOff>
      <xdr:row>45</xdr:row>
      <xdr:rowOff>15569</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76815" y="30234199"/>
          <a:ext cx="16649904" cy="2919152"/>
          <a:chOff x="2552274" y="19226865"/>
          <a:chExt cx="6051323" cy="1984095"/>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3959559" y="19226865"/>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endParaRPr lang="es-MX" sz="1200" b="1">
              <a:latin typeface="Arial" panose="020B0604020202020204" pitchFamily="34" charset="0"/>
              <a:cs typeface="Arial" panose="020B0604020202020204" pitchFamily="34" charset="0"/>
            </a:endParaRP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332414" y="19423423"/>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920218" y="19349252"/>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9656881"/>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842326</xdr:colOff>
      <xdr:row>34</xdr:row>
      <xdr:rowOff>181896</xdr:rowOff>
    </xdr:from>
    <xdr:to>
      <xdr:col>7</xdr:col>
      <xdr:colOff>166871</xdr:colOff>
      <xdr:row>43</xdr:row>
      <xdr:rowOff>11413</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331116" y="29924477"/>
          <a:ext cx="3103820" cy="2456573"/>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1</xdr:rowOff>
    </xdr:from>
    <xdr:to>
      <xdr:col>16</xdr:col>
      <xdr:colOff>445524</xdr:colOff>
      <xdr:row>4</xdr:row>
      <xdr:rowOff>15363</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15495024" cy="15393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30</xdr:row>
      <xdr:rowOff>741933</xdr:rowOff>
    </xdr:from>
    <xdr:to>
      <xdr:col>18</xdr:col>
      <xdr:colOff>368298</xdr:colOff>
      <xdr:row>45</xdr:row>
      <xdr:rowOff>121233</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7443683"/>
          <a:ext cx="16973548" cy="4840300"/>
          <a:chOff x="2535114" y="20086638"/>
          <a:chExt cx="6115948" cy="2131240"/>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3931397" y="20109455"/>
            <a:ext cx="3159411" cy="197464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p>
          <a:p>
            <a:pPr algn="ctr"/>
            <a:endParaRPr lang="es-MX" sz="1200" b="1">
              <a:latin typeface="Arial" panose="020B0604020202020204" pitchFamily="34" charset="0"/>
              <a:cs typeface="Arial" panose="020B0604020202020204" pitchFamily="34" charset="0"/>
            </a:endParaRP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374025" y="20155031"/>
            <a:ext cx="2703700" cy="198168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967683" y="20086638"/>
            <a:ext cx="1683379" cy="213124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35114" y="20492425"/>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904875</xdr:colOff>
      <xdr:row>30</xdr:row>
      <xdr:rowOff>222250</xdr:rowOff>
    </xdr:from>
    <xdr:to>
      <xdr:col>7</xdr:col>
      <xdr:colOff>233955</xdr:colOff>
      <xdr:row>45</xdr:row>
      <xdr:rowOff>154214</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413125" y="26082625"/>
          <a:ext cx="3091455" cy="5392964"/>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15875</xdr:rowOff>
    </xdr:from>
    <xdr:to>
      <xdr:col>16</xdr:col>
      <xdr:colOff>492124</xdr:colOff>
      <xdr:row>4</xdr:row>
      <xdr:rowOff>79375</xdr:rowOff>
    </xdr:to>
    <xdr:pic>
      <xdr:nvPicPr>
        <xdr:cNvPr id="9" name="Imagen 8"/>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875"/>
          <a:ext cx="15732124" cy="15684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3</xdr:col>
      <xdr:colOff>1265626</xdr:colOff>
      <xdr:row>41</xdr:row>
      <xdr:rowOff>303068</xdr:rowOff>
    </xdr:from>
    <xdr:to>
      <xdr:col>7</xdr:col>
      <xdr:colOff>590171</xdr:colOff>
      <xdr:row>41</xdr:row>
      <xdr:rowOff>2407605</xdr:rowOff>
    </xdr:to>
    <xdr:sp macro="" textlink="">
      <xdr:nvSpPr>
        <xdr:cNvPr id="2" name="Rectángulo 1">
          <a:extLst>
            <a:ext uri="{FF2B5EF4-FFF2-40B4-BE49-F238E27FC236}">
              <a16:creationId xmlns:a16="http://schemas.microsoft.com/office/drawing/2014/main" id="{00000000-0008-0000-0500-00000B000000}"/>
            </a:ext>
          </a:extLst>
        </xdr:cNvPr>
        <xdr:cNvSpPr/>
      </xdr:nvSpPr>
      <xdr:spPr>
        <a:xfrm>
          <a:off x="3733467" y="32832386"/>
          <a:ext cx="3105681" cy="2104537"/>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663864</xdr:colOff>
      <xdr:row>40</xdr:row>
      <xdr:rowOff>303069</xdr:rowOff>
    </xdr:from>
    <xdr:to>
      <xdr:col>6</xdr:col>
      <xdr:colOff>710782</xdr:colOff>
      <xdr:row>41</xdr:row>
      <xdr:rowOff>2049320</xdr:rowOff>
    </xdr:to>
    <xdr:sp macro="" textlink="">
      <xdr:nvSpPr>
        <xdr:cNvPr id="3" name="Rectángulo 2">
          <a:extLst>
            <a:ext uri="{FF2B5EF4-FFF2-40B4-BE49-F238E27FC236}">
              <a16:creationId xmlns:a16="http://schemas.microsoft.com/office/drawing/2014/main" id="{00000000-0008-0000-0500-00000B000000}"/>
            </a:ext>
          </a:extLst>
        </xdr:cNvPr>
        <xdr:cNvSpPr/>
      </xdr:nvSpPr>
      <xdr:spPr>
        <a:xfrm>
          <a:off x="3131705" y="39456592"/>
          <a:ext cx="3005441" cy="2280228"/>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xdr:from>
      <xdr:col>0</xdr:col>
      <xdr:colOff>230909</xdr:colOff>
      <xdr:row>40</xdr:row>
      <xdr:rowOff>187592</xdr:rowOff>
    </xdr:from>
    <xdr:to>
      <xdr:col>17</xdr:col>
      <xdr:colOff>44034</xdr:colOff>
      <xdr:row>41</xdr:row>
      <xdr:rowOff>2179190</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230909" y="39341115"/>
          <a:ext cx="15269602" cy="2525575"/>
          <a:chOff x="2669159" y="15930124"/>
          <a:chExt cx="5565867" cy="320876"/>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883575" y="15930124"/>
            <a:ext cx="1115124" cy="29703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5999227" y="15994300"/>
            <a:ext cx="1027798" cy="20169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b="0" baseline="0">
                <a:latin typeface="Arial" panose="020B0604020202020204" pitchFamily="34" charset="0"/>
                <a:cs typeface="Arial" panose="020B0604020202020204" pitchFamily="34" charset="0"/>
              </a:rPr>
              <a:t>______________________________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087158" y="15989522"/>
            <a:ext cx="1147868" cy="217471"/>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b="0">
                <a:latin typeface="Arial" panose="020B0604020202020204" pitchFamily="34" charset="0"/>
                <a:cs typeface="Arial" panose="020B0604020202020204" pitchFamily="34" charset="0"/>
              </a:rPr>
              <a:t>____________________________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669159" y="16028465"/>
            <a:ext cx="1149178" cy="22253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43295</xdr:rowOff>
    </xdr:from>
    <xdr:to>
      <xdr:col>17</xdr:col>
      <xdr:colOff>274205</xdr:colOff>
      <xdr:row>4</xdr:row>
      <xdr:rowOff>72159</xdr:rowOff>
    </xdr:to>
    <xdr:pic>
      <xdr:nvPicPr>
        <xdr:cNvPr id="9" name="Imagen 8"/>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3295"/>
          <a:ext cx="15755505" cy="161953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28</xdr:row>
      <xdr:rowOff>0</xdr:rowOff>
    </xdr:from>
    <xdr:to>
      <xdr:col>17</xdr:col>
      <xdr:colOff>63002</xdr:colOff>
      <xdr:row>30</xdr:row>
      <xdr:rowOff>920215</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4538983"/>
          <a:ext cx="15577451" cy="3002800"/>
          <a:chOff x="2552274" y="18351602"/>
          <a:chExt cx="5711847" cy="2368622"/>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40403" y="18351602"/>
            <a:ext cx="1289864" cy="194577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042158" y="18545058"/>
            <a:ext cx="1228733" cy="180122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51537" y="18485186"/>
            <a:ext cx="1112584" cy="194191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8658928"/>
            <a:ext cx="1222083" cy="206129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700902</xdr:colOff>
      <xdr:row>28</xdr:row>
      <xdr:rowOff>0</xdr:rowOff>
    </xdr:from>
    <xdr:to>
      <xdr:col>7</xdr:col>
      <xdr:colOff>33372</xdr:colOff>
      <xdr:row>30</xdr:row>
      <xdr:rowOff>528954</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101202" y="19503466"/>
          <a:ext cx="3409170" cy="3018713"/>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48433</xdr:rowOff>
    </xdr:from>
    <xdr:to>
      <xdr:col>17</xdr:col>
      <xdr:colOff>16144</xdr:colOff>
      <xdr:row>4</xdr:row>
      <xdr:rowOff>32289</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8433"/>
          <a:ext cx="15530593" cy="145296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27</xdr:row>
      <xdr:rowOff>0</xdr:rowOff>
    </xdr:from>
    <xdr:to>
      <xdr:col>18</xdr:col>
      <xdr:colOff>129884</xdr:colOff>
      <xdr:row>37</xdr:row>
      <xdr:rowOff>47747</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16178068"/>
          <a:ext cx="16827498" cy="2905247"/>
          <a:chOff x="2649330" y="18799026"/>
          <a:chExt cx="6204660" cy="2031925"/>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013406" y="18799026"/>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499537" y="18946602"/>
            <a:ext cx="2703700" cy="174553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70611" y="18935635"/>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649330" y="19276872"/>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Técnica</a:t>
            </a:r>
          </a:p>
          <a:p>
            <a:pPr algn="ctr"/>
            <a:r>
              <a:rPr lang="es-MX" sz="1200" b="1">
                <a:latin typeface="Arial" panose="020B0604020202020204" pitchFamily="34" charset="0"/>
                <a:cs typeface="Arial" panose="020B0604020202020204" pitchFamily="34" charset="0"/>
              </a:rPr>
              <a:t> 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460582</xdr:colOff>
      <xdr:row>26</xdr:row>
      <xdr:rowOff>1298863</xdr:rowOff>
    </xdr:from>
    <xdr:to>
      <xdr:col>6</xdr:col>
      <xdr:colOff>607740</xdr:colOff>
      <xdr:row>36</xdr:row>
      <xdr:rowOff>72159</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971718" y="16134772"/>
          <a:ext cx="3452045" cy="27709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14432</xdr:colOff>
      <xdr:row>0</xdr:row>
      <xdr:rowOff>43295</xdr:rowOff>
    </xdr:from>
    <xdr:to>
      <xdr:col>16</xdr:col>
      <xdr:colOff>548409</xdr:colOff>
      <xdr:row>4</xdr:row>
      <xdr:rowOff>72160</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32" y="43295"/>
          <a:ext cx="15850177" cy="159096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xdr:colOff>
      <xdr:row>30</xdr:row>
      <xdr:rowOff>-1</xdr:rowOff>
    </xdr:from>
    <xdr:to>
      <xdr:col>16</xdr:col>
      <xdr:colOff>581027</xdr:colOff>
      <xdr:row>38</xdr:row>
      <xdr:rowOff>252130</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 y="28350881"/>
          <a:ext cx="15638930" cy="1820955"/>
          <a:chOff x="2537214" y="15891347"/>
          <a:chExt cx="5605071" cy="4428963"/>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729666" y="15891347"/>
            <a:ext cx="1234763" cy="3755761"/>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952965" y="16861006"/>
            <a:ext cx="1121298" cy="255675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94520" y="16836423"/>
            <a:ext cx="947765" cy="270826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37214" y="16869983"/>
            <a:ext cx="1222083" cy="345032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493859</xdr:colOff>
      <xdr:row>30</xdr:row>
      <xdr:rowOff>84043</xdr:rowOff>
    </xdr:from>
    <xdr:to>
      <xdr:col>6</xdr:col>
      <xdr:colOff>656604</xdr:colOff>
      <xdr:row>37</xdr:row>
      <xdr:rowOff>37619</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889116" y="27608492"/>
          <a:ext cx="3594547" cy="1326296"/>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658346</xdr:colOff>
      <xdr:row>3</xdr:row>
      <xdr:rowOff>560294</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745946" cy="174139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26</xdr:row>
      <xdr:rowOff>931811</xdr:rowOff>
    </xdr:from>
    <xdr:to>
      <xdr:col>17</xdr:col>
      <xdr:colOff>296794</xdr:colOff>
      <xdr:row>29</xdr:row>
      <xdr:rowOff>924492</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19295451"/>
          <a:ext cx="15508779" cy="6169923"/>
          <a:chOff x="2696771" y="14018396"/>
          <a:chExt cx="5754174" cy="789926"/>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958805" y="14194432"/>
            <a:ext cx="1195896" cy="29467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247835" y="14169135"/>
            <a:ext cx="1027798" cy="39529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303077" y="14162718"/>
            <a:ext cx="1147868" cy="39632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696771" y="14018396"/>
            <a:ext cx="1222083" cy="78992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490258</xdr:colOff>
      <xdr:row>27</xdr:row>
      <xdr:rowOff>1274668</xdr:rowOff>
    </xdr:from>
    <xdr:to>
      <xdr:col>7</xdr:col>
      <xdr:colOff>174011</xdr:colOff>
      <xdr:row>28</xdr:row>
      <xdr:rowOff>252132</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885515" y="21109080"/>
          <a:ext cx="3241621" cy="1470773"/>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14007</xdr:colOff>
      <xdr:row>0</xdr:row>
      <xdr:rowOff>1</xdr:rowOff>
    </xdr:from>
    <xdr:to>
      <xdr:col>17</xdr:col>
      <xdr:colOff>14008</xdr:colOff>
      <xdr:row>3</xdr:row>
      <xdr:rowOff>546288</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07" y="1"/>
          <a:ext cx="15211986" cy="134470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80720</xdr:colOff>
      <xdr:row>33</xdr:row>
      <xdr:rowOff>113216</xdr:rowOff>
    </xdr:from>
    <xdr:to>
      <xdr:col>18</xdr:col>
      <xdr:colOff>64344</xdr:colOff>
      <xdr:row>42</xdr:row>
      <xdr:rowOff>161438</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80720" y="26831648"/>
          <a:ext cx="16256844" cy="1791782"/>
          <a:chOff x="2564688" y="19054587"/>
          <a:chExt cx="6250320" cy="2115735"/>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007724" y="19054587"/>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endParaRPr lang="es-MX" sz="1200" b="1">
              <a:latin typeface="Arial" panose="020B0604020202020204" pitchFamily="34" charset="0"/>
              <a:cs typeface="Arial" panose="020B0604020202020204" pitchFamily="34" charset="0"/>
            </a:endParaRP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5406219" y="19269336"/>
            <a:ext cx="2703700" cy="163751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131629" y="19187781"/>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64688" y="19487053"/>
            <a:ext cx="1222083" cy="168326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457569</xdr:colOff>
      <xdr:row>32</xdr:row>
      <xdr:rowOff>161025</xdr:rowOff>
    </xdr:from>
    <xdr:to>
      <xdr:col>6</xdr:col>
      <xdr:colOff>612149</xdr:colOff>
      <xdr:row>42</xdr:row>
      <xdr:rowOff>74032</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2846891" y="26540432"/>
          <a:ext cx="3464114" cy="185029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16144</xdr:colOff>
      <xdr:row>0</xdr:row>
      <xdr:rowOff>16142</xdr:rowOff>
    </xdr:from>
    <xdr:to>
      <xdr:col>17</xdr:col>
      <xdr:colOff>0</xdr:colOff>
      <xdr:row>4</xdr:row>
      <xdr:rowOff>80719</xdr:rowOff>
    </xdr:to>
    <xdr:pic>
      <xdr:nvPicPr>
        <xdr:cNvPr id="12" name="Imagen 1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44" y="16142"/>
          <a:ext cx="15433729" cy="18565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33</xdr:row>
      <xdr:rowOff>154280</xdr:rowOff>
    </xdr:from>
    <xdr:to>
      <xdr:col>18</xdr:col>
      <xdr:colOff>185431</xdr:colOff>
      <xdr:row>42</xdr:row>
      <xdr:rowOff>283603</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9697924"/>
          <a:ext cx="16700812" cy="1872882"/>
          <a:chOff x="2546161" y="19048876"/>
          <a:chExt cx="6049617" cy="1964345"/>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3976610" y="19048876"/>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endParaRPr lang="es-MX" sz="1200" b="1">
              <a:latin typeface="Arial" panose="020B0604020202020204" pitchFamily="34" charset="0"/>
              <a:cs typeface="Arial" panose="020B0604020202020204" pitchFamily="34" charset="0"/>
            </a:endParaRP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352768" y="19300183"/>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912399" y="19210048"/>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46161" y="19459142"/>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699209</xdr:colOff>
      <xdr:row>34</xdr:row>
      <xdr:rowOff>13922</xdr:rowOff>
    </xdr:from>
    <xdr:to>
      <xdr:col>7</xdr:col>
      <xdr:colOff>28667</xdr:colOff>
      <xdr:row>42</xdr:row>
      <xdr:rowOff>230230</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88531" y="43150871"/>
          <a:ext cx="3333187" cy="1766139"/>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32288</xdr:rowOff>
    </xdr:from>
    <xdr:to>
      <xdr:col>16</xdr:col>
      <xdr:colOff>597331</xdr:colOff>
      <xdr:row>4</xdr:row>
      <xdr:rowOff>16144</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288"/>
          <a:ext cx="15656356" cy="15459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28</xdr:row>
      <xdr:rowOff>3</xdr:rowOff>
    </xdr:from>
    <xdr:to>
      <xdr:col>18</xdr:col>
      <xdr:colOff>96864</xdr:colOff>
      <xdr:row>36</xdr:row>
      <xdr:rowOff>120741</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0712842"/>
          <a:ext cx="16434661" cy="1670568"/>
          <a:chOff x="2551448" y="19550718"/>
          <a:chExt cx="6308738" cy="1779619"/>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5059069" y="19567917"/>
            <a:ext cx="1119051" cy="158220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endParaRPr lang="es-MX" sz="1200" b="1">
              <a:latin typeface="Arial" panose="020B0604020202020204" pitchFamily="34" charset="0"/>
              <a:cs typeface="Arial" panose="020B0604020202020204" pitchFamily="34" charset="0"/>
            </a:endParaRP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468724" y="19713246"/>
            <a:ext cx="2703700" cy="143211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76807" y="19550718"/>
            <a:ext cx="1683379" cy="177961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1448" y="19768198"/>
            <a:ext cx="1205501" cy="145071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a:t>
            </a:r>
          </a:p>
          <a:p>
            <a:pPr algn="ctr"/>
            <a:r>
              <a:rPr lang="es-MX" sz="1200" b="1">
                <a:latin typeface="Arial" panose="020B0604020202020204" pitchFamily="34" charset="0"/>
                <a:cs typeface="Arial" panose="020B0604020202020204" pitchFamily="34" charset="0"/>
              </a:rPr>
              <a:t> 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750930</xdr:colOff>
      <xdr:row>26</xdr:row>
      <xdr:rowOff>1682904</xdr:rowOff>
    </xdr:from>
    <xdr:to>
      <xdr:col>6</xdr:col>
      <xdr:colOff>614858</xdr:colOff>
      <xdr:row>36</xdr:row>
      <xdr:rowOff>74032</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140252" y="18327438"/>
          <a:ext cx="3173462" cy="1975111"/>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xdr:from>
      <xdr:col>10</xdr:col>
      <xdr:colOff>40821</xdr:colOff>
      <xdr:row>27</xdr:row>
      <xdr:rowOff>27214</xdr:rowOff>
    </xdr:from>
    <xdr:to>
      <xdr:col>13</xdr:col>
      <xdr:colOff>353785</xdr:colOff>
      <xdr:row>36</xdr:row>
      <xdr:rowOff>136071</xdr:rowOff>
    </xdr:to>
    <xdr:sp macro="" textlink="">
      <xdr:nvSpPr>
        <xdr:cNvPr id="8" name="Rectángulo 7">
          <a:extLst>
            <a:ext uri="{FF2B5EF4-FFF2-40B4-BE49-F238E27FC236}">
              <a16:creationId xmlns:a16="http://schemas.microsoft.com/office/drawing/2014/main" id="{1F483B21-328A-4033-AF80-DA3C539B7515}"/>
            </a:ext>
          </a:extLst>
        </xdr:cNvPr>
        <xdr:cNvSpPr/>
      </xdr:nvSpPr>
      <xdr:spPr>
        <a:xfrm>
          <a:off x="9146721" y="18419989"/>
          <a:ext cx="3446689" cy="190908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400" b="0">
            <a:latin typeface="Arial" panose="020B0604020202020204" pitchFamily="34" charset="0"/>
            <a:cs typeface="Arial" panose="020B0604020202020204" pitchFamily="34" charset="0"/>
          </a:endParaRPr>
        </a:p>
      </xdr:txBody>
    </xdr:sp>
    <xdr:clientData/>
  </xdr:twoCellAnchor>
  <xdr:twoCellAnchor>
    <xdr:from>
      <xdr:col>8</xdr:col>
      <xdr:colOff>0</xdr:colOff>
      <xdr:row>30</xdr:row>
      <xdr:rowOff>27215</xdr:rowOff>
    </xdr:from>
    <xdr:to>
      <xdr:col>13</xdr:col>
      <xdr:colOff>37689</xdr:colOff>
      <xdr:row>44</xdr:row>
      <xdr:rowOff>43543</xdr:rowOff>
    </xdr:to>
    <xdr:sp macro="" textlink="">
      <xdr:nvSpPr>
        <xdr:cNvPr id="9" name="Rectángulo 8">
          <a:extLst>
            <a:ext uri="{FF2B5EF4-FFF2-40B4-BE49-F238E27FC236}">
              <a16:creationId xmlns:a16="http://schemas.microsoft.com/office/drawing/2014/main" id="{1F483B21-328A-4033-AF80-DA3C539B7515}"/>
            </a:ext>
          </a:extLst>
        </xdr:cNvPr>
        <xdr:cNvSpPr/>
      </xdr:nvSpPr>
      <xdr:spPr>
        <a:xfrm>
          <a:off x="7515225" y="19020065"/>
          <a:ext cx="4762089" cy="281667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400" b="0">
            <a:latin typeface="Arial" panose="020B0604020202020204" pitchFamily="34" charset="0"/>
            <a:cs typeface="Arial" panose="020B0604020202020204" pitchFamily="34" charset="0"/>
          </a:endParaRPr>
        </a:p>
      </xdr:txBody>
    </xdr:sp>
    <xdr:clientData/>
  </xdr:twoCellAnchor>
  <xdr:twoCellAnchor>
    <xdr:from>
      <xdr:col>8</xdr:col>
      <xdr:colOff>0</xdr:colOff>
      <xdr:row>30</xdr:row>
      <xdr:rowOff>136071</xdr:rowOff>
    </xdr:from>
    <xdr:to>
      <xdr:col>13</xdr:col>
      <xdr:colOff>37689</xdr:colOff>
      <xdr:row>44</xdr:row>
      <xdr:rowOff>43542</xdr:rowOff>
    </xdr:to>
    <xdr:sp macro="" textlink="">
      <xdr:nvSpPr>
        <xdr:cNvPr id="10" name="Rectángulo 9">
          <a:extLst>
            <a:ext uri="{FF2B5EF4-FFF2-40B4-BE49-F238E27FC236}">
              <a16:creationId xmlns:a16="http://schemas.microsoft.com/office/drawing/2014/main" id="{1F483B21-328A-4033-AF80-DA3C539B7515}"/>
            </a:ext>
          </a:extLst>
        </xdr:cNvPr>
        <xdr:cNvSpPr/>
      </xdr:nvSpPr>
      <xdr:spPr>
        <a:xfrm>
          <a:off x="7515225" y="19128921"/>
          <a:ext cx="4762089" cy="2707821"/>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400" b="0" baseline="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16145</xdr:rowOff>
    </xdr:from>
    <xdr:to>
      <xdr:col>17</xdr:col>
      <xdr:colOff>226017</xdr:colOff>
      <xdr:row>4</xdr:row>
      <xdr:rowOff>16144</xdr:rowOff>
    </xdr:to>
    <xdr:pic>
      <xdr:nvPicPr>
        <xdr:cNvPr id="11" name="Imagen 10"/>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45"/>
          <a:ext cx="15766458" cy="167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36</xdr:row>
      <xdr:rowOff>952505</xdr:rowOff>
    </xdr:from>
    <xdr:to>
      <xdr:col>16</xdr:col>
      <xdr:colOff>233380</xdr:colOff>
      <xdr:row>38</xdr:row>
      <xdr:rowOff>86596</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37363982"/>
          <a:ext cx="15617698" cy="2179205"/>
          <a:chOff x="2558889" y="19272640"/>
          <a:chExt cx="5638832" cy="2064680"/>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33897" y="19331335"/>
            <a:ext cx="1152670" cy="129206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980643" y="19272640"/>
            <a:ext cx="1234318" cy="159295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26698" y="19490190"/>
            <a:ext cx="1071023" cy="1178651"/>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8889" y="19392722"/>
            <a:ext cx="1222083" cy="194459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a:t>
            </a:r>
            <a:r>
              <a:rPr lang="es-MX" sz="1200" b="1" baseline="0">
                <a:latin typeface="Arial" panose="020B0604020202020204" pitchFamily="34" charset="0"/>
                <a:cs typeface="Arial" panose="020B0604020202020204" pitchFamily="34" charset="0"/>
              </a:rPr>
              <a:t> </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663863</xdr:colOff>
      <xdr:row>36</xdr:row>
      <xdr:rowOff>1125681</xdr:rowOff>
    </xdr:from>
    <xdr:to>
      <xdr:col>6</xdr:col>
      <xdr:colOff>350485</xdr:colOff>
      <xdr:row>36</xdr:row>
      <xdr:rowOff>2467840</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203863" y="37537158"/>
          <a:ext cx="2645145" cy="1342159"/>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xdr:colOff>
      <xdr:row>0</xdr:row>
      <xdr:rowOff>14433</xdr:rowOff>
    </xdr:from>
    <xdr:to>
      <xdr:col>17</xdr:col>
      <xdr:colOff>101024</xdr:colOff>
      <xdr:row>4</xdr:row>
      <xdr:rowOff>14431</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4433"/>
          <a:ext cx="15750598" cy="153352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xdr:colOff>
      <xdr:row>30</xdr:row>
      <xdr:rowOff>1260202</xdr:rowOff>
    </xdr:from>
    <xdr:to>
      <xdr:col>17</xdr:col>
      <xdr:colOff>832851</xdr:colOff>
      <xdr:row>43</xdr:row>
      <xdr:rowOff>178615</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 y="25306649"/>
          <a:ext cx="16423773" cy="2694992"/>
          <a:chOff x="2576637" y="19320982"/>
          <a:chExt cx="5986239" cy="2043763"/>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3837273" y="19320982"/>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227996" y="19516815"/>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6879497" y="19453074"/>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76637" y="19810666"/>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a:t>
            </a:r>
            <a:r>
              <a:rPr lang="es-MX" sz="1200" b="1" baseline="0">
                <a:latin typeface="Arial" panose="020B0604020202020204" pitchFamily="34" charset="0"/>
                <a:cs typeface="Arial" panose="020B0604020202020204" pitchFamily="34" charset="0"/>
              </a:rPr>
              <a:t> I</a:t>
            </a:r>
            <a:r>
              <a:rPr lang="es-MX" sz="1200" b="1">
                <a:latin typeface="Arial" panose="020B0604020202020204" pitchFamily="34" charset="0"/>
                <a:cs typeface="Arial" panose="020B0604020202020204" pitchFamily="34" charset="0"/>
              </a:rPr>
              <a:t>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500841</xdr:colOff>
      <xdr:row>31</xdr:row>
      <xdr:rowOff>167104</xdr:rowOff>
    </xdr:from>
    <xdr:to>
      <xdr:col>6</xdr:col>
      <xdr:colOff>660913</xdr:colOff>
      <xdr:row>40</xdr:row>
      <xdr:rowOff>116260</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907157" y="25583815"/>
          <a:ext cx="3418624" cy="1753892"/>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AdalbertoJorge Bernal  Bautista  .</a:t>
          </a:r>
        </a:p>
      </xdr:txBody>
    </xdr:sp>
    <xdr:clientData/>
  </xdr:twoCellAnchor>
  <xdr:twoCellAnchor editAs="oneCell">
    <xdr:from>
      <xdr:col>0</xdr:col>
      <xdr:colOff>16711</xdr:colOff>
      <xdr:row>0</xdr:row>
      <xdr:rowOff>0</xdr:rowOff>
    </xdr:from>
    <xdr:to>
      <xdr:col>16</xdr:col>
      <xdr:colOff>484605</xdr:colOff>
      <xdr:row>4</xdr:row>
      <xdr:rowOff>66842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11" y="0"/>
          <a:ext cx="15469769" cy="169561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xdr:colOff>
      <xdr:row>28</xdr:row>
      <xdr:rowOff>112059</xdr:rowOff>
    </xdr:from>
    <xdr:to>
      <xdr:col>17</xdr:col>
      <xdr:colOff>3921</xdr:colOff>
      <xdr:row>37</xdr:row>
      <xdr:rowOff>107405</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1" y="21003559"/>
          <a:ext cx="15409022" cy="1824146"/>
          <a:chOff x="2552283" y="19538033"/>
          <a:chExt cx="5929777" cy="1939819"/>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5049682" y="19538033"/>
            <a:ext cx="1131006"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139545" y="19756448"/>
            <a:ext cx="1233329"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317379" y="19698234"/>
            <a:ext cx="1164681"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83" y="19904229"/>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878354</xdr:colOff>
      <xdr:row>28</xdr:row>
      <xdr:rowOff>46130</xdr:rowOff>
    </xdr:from>
    <xdr:to>
      <xdr:col>7</xdr:col>
      <xdr:colOff>126999</xdr:colOff>
      <xdr:row>36</xdr:row>
      <xdr:rowOff>202906</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278654" y="20937630"/>
          <a:ext cx="2982445" cy="1782376"/>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0</xdr:colOff>
      <xdr:row>4</xdr:row>
      <xdr:rowOff>88899</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05100" cy="143509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193722</xdr:colOff>
      <xdr:row>28</xdr:row>
      <xdr:rowOff>105983</xdr:rowOff>
    </xdr:from>
    <xdr:to>
      <xdr:col>17</xdr:col>
      <xdr:colOff>274067</xdr:colOff>
      <xdr:row>38</xdr:row>
      <xdr:rowOff>21548</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193722" y="19800321"/>
          <a:ext cx="15334352" cy="1876595"/>
          <a:chOff x="2620871" y="19579173"/>
          <a:chExt cx="5721476" cy="2020392"/>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941724" y="19579173"/>
            <a:ext cx="1117869" cy="188397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058329" y="19805484"/>
            <a:ext cx="1194087" cy="175614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148260" y="19713591"/>
            <a:ext cx="1194087" cy="188597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620871" y="20015301"/>
            <a:ext cx="1117869" cy="147861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a:t>
            </a:r>
          </a:p>
          <a:p>
            <a:pPr algn="ctr"/>
            <a:r>
              <a:rPr lang="es-MX" sz="1200" b="1">
                <a:latin typeface="Arial" panose="020B0604020202020204" pitchFamily="34" charset="0"/>
                <a:cs typeface="Arial" panose="020B0604020202020204" pitchFamily="34" charset="0"/>
              </a:rPr>
              <a:t> 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776808</xdr:colOff>
      <xdr:row>27</xdr:row>
      <xdr:rowOff>179982</xdr:rowOff>
    </xdr:from>
    <xdr:to>
      <xdr:col>6</xdr:col>
      <xdr:colOff>617116</xdr:colOff>
      <xdr:row>37</xdr:row>
      <xdr:rowOff>91709</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172065" y="16918769"/>
          <a:ext cx="3356154" cy="1872756"/>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28014</xdr:colOff>
      <xdr:row>0</xdr:row>
      <xdr:rowOff>1</xdr:rowOff>
    </xdr:from>
    <xdr:to>
      <xdr:col>17</xdr:col>
      <xdr:colOff>28014</xdr:colOff>
      <xdr:row>4</xdr:row>
      <xdr:rowOff>1</xdr:rowOff>
    </xdr:to>
    <xdr:pic>
      <xdr:nvPicPr>
        <xdr:cNvPr id="10" name="Imagen 9"/>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14" y="1"/>
          <a:ext cx="15254007" cy="151279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xdr:colOff>
      <xdr:row>28</xdr:row>
      <xdr:rowOff>158747</xdr:rowOff>
    </xdr:from>
    <xdr:to>
      <xdr:col>17</xdr:col>
      <xdr:colOff>577274</xdr:colOff>
      <xdr:row>36</xdr:row>
      <xdr:rowOff>600341</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1" y="26727724"/>
          <a:ext cx="13508182" cy="2057958"/>
          <a:chOff x="2548893" y="19501815"/>
          <a:chExt cx="6158907" cy="1946417"/>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958237" y="19501815"/>
            <a:ext cx="1362177" cy="178796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296665" y="19741486"/>
            <a:ext cx="1241437" cy="163751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520418" y="19668613"/>
            <a:ext cx="1187382" cy="177961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48893" y="20040830"/>
            <a:ext cx="1222083" cy="134394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 Titular de la Instancia Tecnica</a:t>
            </a:r>
          </a:p>
          <a:p>
            <a:pPr algn="ctr"/>
            <a:r>
              <a:rPr lang="es-MX" sz="1200" b="1">
                <a:latin typeface="Arial" panose="020B0604020202020204" pitchFamily="34" charset="0"/>
                <a:cs typeface="Arial" panose="020B0604020202020204" pitchFamily="34" charset="0"/>
              </a:rPr>
              <a:t> 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360795</xdr:colOff>
      <xdr:row>29</xdr:row>
      <xdr:rowOff>105062</xdr:rowOff>
    </xdr:from>
    <xdr:to>
      <xdr:col>7</xdr:col>
      <xdr:colOff>692727</xdr:colOff>
      <xdr:row>36</xdr:row>
      <xdr:rowOff>326157</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2540000" y="26471994"/>
          <a:ext cx="2900795" cy="1635413"/>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303068</xdr:colOff>
      <xdr:row>3</xdr:row>
      <xdr:rowOff>548409</xdr:rowOff>
    </xdr:to>
    <xdr:pic>
      <xdr:nvPicPr>
        <xdr:cNvPr id="12" name="Imagen 1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873182" cy="164522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29</xdr:row>
      <xdr:rowOff>133975</xdr:rowOff>
    </xdr:from>
    <xdr:to>
      <xdr:col>17</xdr:col>
      <xdr:colOff>810751</xdr:colOff>
      <xdr:row>38</xdr:row>
      <xdr:rowOff>77004</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0" y="25602997"/>
          <a:ext cx="15788468" cy="1682377"/>
          <a:chOff x="2552274" y="19288052"/>
          <a:chExt cx="5977889" cy="1929299"/>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3886217" y="19288052"/>
            <a:ext cx="3159411" cy="178796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endParaRPr lang="es-MX" sz="1200" b="1">
              <a:latin typeface="Arial" panose="020B0604020202020204" pitchFamily="34" charset="0"/>
              <a:cs typeface="Arial" panose="020B0604020202020204" pitchFamily="34" charset="0"/>
            </a:endParaRP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5266172" y="19555999"/>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6846784" y="19420638"/>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52274" y="19663272"/>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765512</xdr:colOff>
      <xdr:row>29</xdr:row>
      <xdr:rowOff>94133</xdr:rowOff>
    </xdr:from>
    <xdr:to>
      <xdr:col>7</xdr:col>
      <xdr:colOff>400326</xdr:colOff>
      <xdr:row>38</xdr:row>
      <xdr:rowOff>111452</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167469" y="25563155"/>
          <a:ext cx="3003074" cy="1756667"/>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15363</xdr:colOff>
      <xdr:row>3</xdr:row>
      <xdr:rowOff>553064</xdr:rowOff>
    </xdr:to>
    <xdr:pic>
      <xdr:nvPicPr>
        <xdr:cNvPr id="10" name="Imagen 9"/>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978831" cy="152092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57729</xdr:colOff>
      <xdr:row>28</xdr:row>
      <xdr:rowOff>1111247</xdr:rowOff>
    </xdr:from>
    <xdr:to>
      <xdr:col>16</xdr:col>
      <xdr:colOff>562839</xdr:colOff>
      <xdr:row>37</xdr:row>
      <xdr:rowOff>68132</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57729" y="22022952"/>
          <a:ext cx="14835905" cy="1771089"/>
          <a:chOff x="2574718" y="19046436"/>
          <a:chExt cx="5891262" cy="1940192"/>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966229" y="19046436"/>
            <a:ext cx="1181446" cy="178796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242430" y="19311906"/>
            <a:ext cx="1171002" cy="16375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424797" y="19207009"/>
            <a:ext cx="1041183" cy="177961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74718" y="19393830"/>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a:t>
            </a:r>
            <a:r>
              <a:rPr lang="es-MX" sz="1200" b="1" baseline="0">
                <a:latin typeface="Arial" panose="020B0604020202020204" pitchFamily="34" charset="0"/>
                <a:cs typeface="Arial" panose="020B0604020202020204" pitchFamily="34" charset="0"/>
              </a:rPr>
              <a:t> I</a:t>
            </a:r>
            <a:r>
              <a:rPr lang="es-MX" sz="1200" b="1">
                <a:latin typeface="Arial" panose="020B0604020202020204" pitchFamily="34" charset="0"/>
                <a:cs typeface="Arial" panose="020B0604020202020204" pitchFamily="34" charset="0"/>
              </a:rPr>
              <a:t>nstancia Tecnica</a:t>
            </a:r>
          </a:p>
          <a:p>
            <a:pPr algn="ctr"/>
            <a:r>
              <a:rPr lang="es-MX" sz="1200" b="1">
                <a:latin typeface="Arial" panose="020B0604020202020204" pitchFamily="34" charset="0"/>
                <a:cs typeface="Arial" panose="020B0604020202020204" pitchFamily="34" charset="0"/>
              </a:rPr>
              <a:t> 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476250</xdr:colOff>
      <xdr:row>28</xdr:row>
      <xdr:rowOff>1039090</xdr:rowOff>
    </xdr:from>
    <xdr:to>
      <xdr:col>7</xdr:col>
      <xdr:colOff>274204</xdr:colOff>
      <xdr:row>36</xdr:row>
      <xdr:rowOff>192973</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2944091" y="21950795"/>
          <a:ext cx="3189431" cy="1766042"/>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187613</xdr:colOff>
      <xdr:row>3</xdr:row>
      <xdr:rowOff>606137</xdr:rowOff>
    </xdr:to>
    <xdr:pic>
      <xdr:nvPicPr>
        <xdr:cNvPr id="10" name="Imagen 9"/>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124545" cy="152977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28</xdr:row>
      <xdr:rowOff>75129</xdr:rowOff>
    </xdr:from>
    <xdr:to>
      <xdr:col>17</xdr:col>
      <xdr:colOff>236544</xdr:colOff>
      <xdr:row>37</xdr:row>
      <xdr:rowOff>121225</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0" y="28047813"/>
          <a:ext cx="15616618" cy="1811022"/>
          <a:chOff x="2552274" y="19674268"/>
          <a:chExt cx="5773269" cy="2062171"/>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4908767" y="19674268"/>
            <a:ext cx="1155375"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 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 Edgar</a:t>
            </a:r>
            <a:r>
              <a:rPr lang="es-MX" sz="1200" b="1" baseline="0">
                <a:latin typeface="Arial" panose="020B0604020202020204" pitchFamily="34" charset="0"/>
                <a:cs typeface="Arial" panose="020B0604020202020204" pitchFamily="34" charset="0"/>
              </a:rPr>
              <a:t> Tapia Prudn</a:t>
            </a:r>
            <a:endParaRPr lang="es-MX" sz="1200" b="1">
              <a:latin typeface="Arial" panose="020B0604020202020204" pitchFamily="34" charset="0"/>
              <a:cs typeface="Arial" panose="020B0604020202020204" pitchFamily="34" charset="0"/>
            </a:endParaRP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6059844" y="19870959"/>
            <a:ext cx="1198166"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170168" y="19752600"/>
            <a:ext cx="1155375"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52274" y="19895793"/>
            <a:ext cx="1222083" cy="184064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 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786741</xdr:colOff>
      <xdr:row>27</xdr:row>
      <xdr:rowOff>184643</xdr:rowOff>
    </xdr:from>
    <xdr:to>
      <xdr:col>7</xdr:col>
      <xdr:colOff>111286</xdr:colOff>
      <xdr:row>37</xdr:row>
      <xdr:rowOff>92448</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181998" y="27961224"/>
          <a:ext cx="3078516" cy="1868834"/>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17</xdr:col>
      <xdr:colOff>17318</xdr:colOff>
      <xdr:row>4</xdr:row>
      <xdr:rowOff>0</xdr:rowOff>
    </xdr:to>
    <xdr:pic>
      <xdr:nvPicPr>
        <xdr:cNvPr id="10" name="Imagen 9"/>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30500" cy="181840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14431</xdr:colOff>
      <xdr:row>28</xdr:row>
      <xdr:rowOff>109513</xdr:rowOff>
    </xdr:from>
    <xdr:to>
      <xdr:col>18</xdr:col>
      <xdr:colOff>412273</xdr:colOff>
      <xdr:row>38</xdr:row>
      <xdr:rowOff>38203</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14431" y="20963490"/>
          <a:ext cx="15984206" cy="1949145"/>
          <a:chOff x="2557805" y="19315297"/>
          <a:chExt cx="6126268" cy="2228292"/>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3970705" y="19315297"/>
            <a:ext cx="3159411" cy="207085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5366965" y="19352817"/>
            <a:ext cx="2703700" cy="217527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7000694" y="19336319"/>
            <a:ext cx="1683379" cy="220727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57805" y="19708059"/>
            <a:ext cx="1222083" cy="168515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a:t>
            </a:r>
          </a:p>
          <a:p>
            <a:pPr algn="ctr"/>
            <a:r>
              <a:rPr lang="es-MX" sz="1200" b="1" baseline="0">
                <a:latin typeface="Arial" panose="020B0604020202020204" pitchFamily="34" charset="0"/>
                <a:cs typeface="Arial" panose="020B0604020202020204" pitchFamily="34" charset="0"/>
              </a:rPr>
              <a:t>de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577273</xdr:colOff>
      <xdr:row>28</xdr:row>
      <xdr:rowOff>56029</xdr:rowOff>
    </xdr:from>
    <xdr:to>
      <xdr:col>7</xdr:col>
      <xdr:colOff>339478</xdr:colOff>
      <xdr:row>37</xdr:row>
      <xdr:rowOff>267</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2972955" y="20910006"/>
          <a:ext cx="2966068" cy="1762647"/>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28864</xdr:colOff>
      <xdr:row>0</xdr:row>
      <xdr:rowOff>14432</xdr:rowOff>
    </xdr:from>
    <xdr:to>
      <xdr:col>17</xdr:col>
      <xdr:colOff>43295</xdr:colOff>
      <xdr:row>3</xdr:row>
      <xdr:rowOff>606136</xdr:rowOff>
    </xdr:to>
    <xdr:pic>
      <xdr:nvPicPr>
        <xdr:cNvPr id="10" name="Imagen 9"/>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64" y="14432"/>
          <a:ext cx="14778181" cy="147204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31</xdr:row>
      <xdr:rowOff>4</xdr:rowOff>
    </xdr:from>
    <xdr:to>
      <xdr:col>17</xdr:col>
      <xdr:colOff>225216</xdr:colOff>
      <xdr:row>37</xdr:row>
      <xdr:rowOff>1920843</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1145504"/>
          <a:ext cx="16244534" cy="3850950"/>
          <a:chOff x="2552274" y="18577909"/>
          <a:chExt cx="5759471" cy="2358107"/>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65210" y="18577909"/>
            <a:ext cx="1155091" cy="231491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972185" y="18913824"/>
            <a:ext cx="1225096" cy="187407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77657" y="18980000"/>
            <a:ext cx="1134088" cy="176848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2274" y="19232764"/>
            <a:ext cx="1222083" cy="170325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de la Instancia Tecnica</a:t>
            </a:r>
          </a:p>
          <a:p>
            <a:pPr algn="ctr"/>
            <a:r>
              <a:rPr lang="es-MX" sz="1200" b="1">
                <a:latin typeface="Arial" panose="020B0604020202020204" pitchFamily="34" charset="0"/>
                <a:cs typeface="Arial" panose="020B0604020202020204" pitchFamily="34" charset="0"/>
              </a:rPr>
              <a:t> de</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1077246</xdr:colOff>
      <xdr:row>29</xdr:row>
      <xdr:rowOff>75733</xdr:rowOff>
    </xdr:from>
    <xdr:to>
      <xdr:col>7</xdr:col>
      <xdr:colOff>166031</xdr:colOff>
      <xdr:row>42</xdr:row>
      <xdr:rowOff>162322</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484473" y="18207869"/>
          <a:ext cx="2916103" cy="5992089"/>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16712</xdr:rowOff>
    </xdr:from>
    <xdr:to>
      <xdr:col>17</xdr:col>
      <xdr:colOff>103908</xdr:colOff>
      <xdr:row>3</xdr:row>
      <xdr:rowOff>710045</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712"/>
          <a:ext cx="16123226" cy="181901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28</xdr:row>
      <xdr:rowOff>1321211</xdr:rowOff>
    </xdr:from>
    <xdr:to>
      <xdr:col>18</xdr:col>
      <xdr:colOff>122900</xdr:colOff>
      <xdr:row>37</xdr:row>
      <xdr:rowOff>69064</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0" y="23597421"/>
          <a:ext cx="15992779" cy="1743619"/>
          <a:chOff x="2472497" y="19270862"/>
          <a:chExt cx="6028449" cy="1991478"/>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3832694" y="19270862"/>
            <a:ext cx="3159411" cy="178796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MC.P.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5242716" y="19564773"/>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6817567" y="19475450"/>
            <a:ext cx="1683379" cy="177961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472497" y="19708261"/>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a:t>
            </a:r>
            <a:r>
              <a:rPr lang="es-MX" sz="1200" b="1">
                <a:latin typeface="Arial" panose="020B0604020202020204" pitchFamily="34" charset="0"/>
                <a:cs typeface="Arial" panose="020B0604020202020204" pitchFamily="34" charset="0"/>
              </a:rPr>
              <a:t>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568427</xdr:colOff>
      <xdr:row>28</xdr:row>
      <xdr:rowOff>1245448</xdr:rowOff>
    </xdr:from>
    <xdr:to>
      <xdr:col>7</xdr:col>
      <xdr:colOff>157233</xdr:colOff>
      <xdr:row>36</xdr:row>
      <xdr:rowOff>192394</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011129" y="23521658"/>
          <a:ext cx="2937919" cy="1742994"/>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1</xdr:colOff>
      <xdr:row>0</xdr:row>
      <xdr:rowOff>0</xdr:rowOff>
    </xdr:from>
    <xdr:to>
      <xdr:col>16</xdr:col>
      <xdr:colOff>645242</xdr:colOff>
      <xdr:row>4</xdr:row>
      <xdr:rowOff>0</xdr:rowOff>
    </xdr:to>
    <xdr:pic>
      <xdr:nvPicPr>
        <xdr:cNvPr id="10" name="Imagen 9"/>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14978830" cy="17820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61290</xdr:colOff>
      <xdr:row>31</xdr:row>
      <xdr:rowOff>333696</xdr:rowOff>
    </xdr:from>
    <xdr:to>
      <xdr:col>17</xdr:col>
      <xdr:colOff>611524</xdr:colOff>
      <xdr:row>50</xdr:row>
      <xdr:rowOff>143112</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61290" y="22563168"/>
          <a:ext cx="16648826" cy="3995050"/>
          <a:chOff x="2640265" y="18574042"/>
          <a:chExt cx="5885375" cy="1829900"/>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957650" y="18574042"/>
            <a:ext cx="1051812" cy="18299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190872" y="18836005"/>
            <a:ext cx="1051812" cy="138532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262506" y="18685189"/>
            <a:ext cx="1263134" cy="16988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640265" y="19058906"/>
            <a:ext cx="1104643" cy="123225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1003124</xdr:colOff>
      <xdr:row>30</xdr:row>
      <xdr:rowOff>856922</xdr:rowOff>
    </xdr:from>
    <xdr:to>
      <xdr:col>6</xdr:col>
      <xdr:colOff>173087</xdr:colOff>
      <xdr:row>53</xdr:row>
      <xdr:rowOff>61805</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404497" y="21959492"/>
          <a:ext cx="2470175" cy="5121116"/>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26829</xdr:rowOff>
    </xdr:from>
    <xdr:to>
      <xdr:col>16</xdr:col>
      <xdr:colOff>684191</xdr:colOff>
      <xdr:row>4</xdr:row>
      <xdr:rowOff>53662</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829"/>
          <a:ext cx="16028966" cy="166513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29</xdr:row>
      <xdr:rowOff>115699</xdr:rowOff>
    </xdr:from>
    <xdr:to>
      <xdr:col>18</xdr:col>
      <xdr:colOff>163084</xdr:colOff>
      <xdr:row>39</xdr:row>
      <xdr:rowOff>114039</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0" y="22485442"/>
          <a:ext cx="15557165" cy="1959369"/>
          <a:chOff x="2552274" y="19433611"/>
          <a:chExt cx="6049021" cy="1933136"/>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3925731" y="19433611"/>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 </a:t>
            </a:r>
            <a:br>
              <a:rPr lang="es-MX" sz="1200" b="1" baseline="0">
                <a:latin typeface="Arial" panose="020B0604020202020204" pitchFamily="34" charset="0"/>
                <a:cs typeface="Arial" panose="020B0604020202020204" pitchFamily="34" charset="0"/>
              </a:rPr>
            </a:br>
            <a:endParaRPr lang="es-MX" sz="1200" b="1">
              <a:latin typeface="Arial" panose="020B0604020202020204" pitchFamily="34" charset="0"/>
              <a:cs typeface="Arial" panose="020B0604020202020204" pitchFamily="34" charset="0"/>
            </a:endParaRP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5288943" y="19575336"/>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6917916" y="19472431"/>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52274" y="19812668"/>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a:t>
            </a:r>
          </a:p>
          <a:p>
            <a:pPr algn="ctr"/>
            <a:r>
              <a:rPr lang="es-MX" sz="1200" b="1">
                <a:latin typeface="Arial" panose="020B0604020202020204" pitchFamily="34" charset="0"/>
                <a:cs typeface="Arial" panose="020B0604020202020204" pitchFamily="34" charset="0"/>
              </a:rPr>
              <a:t> 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708298</xdr:colOff>
      <xdr:row>29</xdr:row>
      <xdr:rowOff>119738</xdr:rowOff>
    </xdr:from>
    <xdr:to>
      <xdr:col>7</xdr:col>
      <xdr:colOff>37682</xdr:colOff>
      <xdr:row>38</xdr:row>
      <xdr:rowOff>61599</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103555" y="21004701"/>
          <a:ext cx="2943281" cy="1706788"/>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42023</xdr:colOff>
      <xdr:row>0</xdr:row>
      <xdr:rowOff>14008</xdr:rowOff>
    </xdr:from>
    <xdr:to>
      <xdr:col>17</xdr:col>
      <xdr:colOff>406214</xdr:colOff>
      <xdr:row>3</xdr:row>
      <xdr:rowOff>770405</xdr:rowOff>
    </xdr:to>
    <xdr:pic>
      <xdr:nvPicPr>
        <xdr:cNvPr id="12" name="Imagen 1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023" y="14008"/>
          <a:ext cx="14931838" cy="134470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31048</xdr:colOff>
      <xdr:row>26</xdr:row>
      <xdr:rowOff>1058028</xdr:rowOff>
    </xdr:from>
    <xdr:to>
      <xdr:col>18</xdr:col>
      <xdr:colOff>126429</xdr:colOff>
      <xdr:row>36</xdr:row>
      <xdr:rowOff>127685</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31048" y="19279229"/>
          <a:ext cx="16399212" cy="2830177"/>
          <a:chOff x="2559190" y="19305228"/>
          <a:chExt cx="6016931" cy="2041766"/>
        </a:xfrm>
      </xdr:grpSpPr>
      <xdr:sp macro="" textlink="">
        <xdr:nvSpPr>
          <xdr:cNvPr id="6" name="Rectángulo 5">
            <a:extLst>
              <a:ext uri="{FF2B5EF4-FFF2-40B4-BE49-F238E27FC236}">
                <a16:creationId xmlns:a16="http://schemas.microsoft.com/office/drawing/2014/main" id="{00000000-0008-0000-0500-000006000000}"/>
              </a:ext>
            </a:extLst>
          </xdr:cNvPr>
          <xdr:cNvSpPr/>
        </xdr:nvSpPr>
        <xdr:spPr>
          <a:xfrm>
            <a:off x="3888195" y="19305228"/>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7" name="Rectángulo 6">
            <a:extLst>
              <a:ext uri="{FF2B5EF4-FFF2-40B4-BE49-F238E27FC236}">
                <a16:creationId xmlns:a16="http://schemas.microsoft.com/office/drawing/2014/main" id="{00000000-0008-0000-0500-000007000000}"/>
              </a:ext>
            </a:extLst>
          </xdr:cNvPr>
          <xdr:cNvSpPr/>
        </xdr:nvSpPr>
        <xdr:spPr>
          <a:xfrm>
            <a:off x="5289003" y="19525203"/>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8" name="Rectángulo 7">
            <a:extLst>
              <a:ext uri="{FF2B5EF4-FFF2-40B4-BE49-F238E27FC236}">
                <a16:creationId xmlns:a16="http://schemas.microsoft.com/office/drawing/2014/main" id="{00000000-0008-0000-0500-000008000000}"/>
              </a:ext>
            </a:extLst>
          </xdr:cNvPr>
          <xdr:cNvSpPr/>
        </xdr:nvSpPr>
        <xdr:spPr>
          <a:xfrm>
            <a:off x="6892742" y="19430719"/>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10" name="Rectángulo 2">
            <a:extLst>
              <a:ext uri="{FF2B5EF4-FFF2-40B4-BE49-F238E27FC236}">
                <a16:creationId xmlns:a16="http://schemas.microsoft.com/office/drawing/2014/main" id="{00000000-0008-0000-0500-00000A000000}"/>
              </a:ext>
            </a:extLst>
          </xdr:cNvPr>
          <xdr:cNvSpPr/>
        </xdr:nvSpPr>
        <xdr:spPr>
          <a:xfrm>
            <a:off x="2559190" y="19792915"/>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 </a:t>
            </a:r>
          </a:p>
          <a:p>
            <a:pPr algn="ctr"/>
            <a:r>
              <a:rPr lang="es-MX" sz="1200" b="1">
                <a:latin typeface="Arial" panose="020B0604020202020204" pitchFamily="34" charset="0"/>
                <a:cs typeface="Arial" panose="020B0604020202020204" pitchFamily="34" charset="0"/>
              </a:rPr>
              <a:t> 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664893</xdr:colOff>
      <xdr:row>26</xdr:row>
      <xdr:rowOff>517869</xdr:rowOff>
    </xdr:from>
    <xdr:to>
      <xdr:col>6</xdr:col>
      <xdr:colOff>821973</xdr:colOff>
      <xdr:row>37</xdr:row>
      <xdr:rowOff>55707</xdr:rowOff>
    </xdr:to>
    <xdr:sp macro="" textlink="">
      <xdr:nvSpPr>
        <xdr:cNvPr id="11" name="Rectángulo 10">
          <a:extLst>
            <a:ext uri="{FF2B5EF4-FFF2-40B4-BE49-F238E27FC236}">
              <a16:creationId xmlns:a16="http://schemas.microsoft.com/office/drawing/2014/main" id="{00000000-0008-0000-0500-00000B000000}"/>
            </a:ext>
          </a:extLst>
        </xdr:cNvPr>
        <xdr:cNvSpPr/>
      </xdr:nvSpPr>
      <xdr:spPr>
        <a:xfrm>
          <a:off x="3064698" y="17848421"/>
          <a:ext cx="3323833" cy="349628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0</xdr:rowOff>
    </xdr:from>
    <xdr:to>
      <xdr:col>16</xdr:col>
      <xdr:colOff>259772</xdr:colOff>
      <xdr:row>4</xdr:row>
      <xdr:rowOff>37109</xdr:rowOff>
    </xdr:to>
    <xdr:pic>
      <xdr:nvPicPr>
        <xdr:cNvPr id="12" name="Imagen 1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363701" cy="152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35</xdr:row>
      <xdr:rowOff>47442</xdr:rowOff>
    </xdr:from>
    <xdr:to>
      <xdr:col>16</xdr:col>
      <xdr:colOff>685319</xdr:colOff>
      <xdr:row>37</xdr:row>
      <xdr:rowOff>1796925</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0" y="28965342"/>
          <a:ext cx="15950719" cy="2155883"/>
          <a:chOff x="2614556" y="17725859"/>
          <a:chExt cx="5678924" cy="3109852"/>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865458" y="17725859"/>
            <a:ext cx="1161344" cy="249349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6094184" y="18364075"/>
            <a:ext cx="984585" cy="172680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b="0" baseline="0">
                <a:latin typeface="Arial" panose="020B0604020202020204" pitchFamily="34" charset="0"/>
                <a:cs typeface="Arial" panose="020B0604020202020204" pitchFamily="34" charset="0"/>
              </a:rPr>
              <a:t>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145485" y="18321581"/>
            <a:ext cx="1147995" cy="177961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b="0">
                <a:latin typeface="Arial" panose="020B0604020202020204" pitchFamily="34" charset="0"/>
                <a:cs typeface="Arial" panose="020B0604020202020204" pitchFamily="34" charset="0"/>
              </a:rPr>
              <a:t>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614556" y="18417932"/>
            <a:ext cx="1222083" cy="24177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a:t>
            </a:r>
          </a:p>
          <a:p>
            <a:pPr algn="ctr"/>
            <a:r>
              <a:rPr lang="es-MX" sz="1200" b="1">
                <a:latin typeface="Arial" panose="020B0604020202020204" pitchFamily="34" charset="0"/>
                <a:cs typeface="Arial" panose="020B0604020202020204" pitchFamily="34" charset="0"/>
              </a:rPr>
              <a:t>Tiurlar de la 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465982</xdr:colOff>
      <xdr:row>35</xdr:row>
      <xdr:rowOff>57031</xdr:rowOff>
    </xdr:from>
    <xdr:to>
      <xdr:col>6</xdr:col>
      <xdr:colOff>621088</xdr:colOff>
      <xdr:row>37</xdr:row>
      <xdr:rowOff>1539250</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2866282" y="28974931"/>
          <a:ext cx="3571406" cy="1888619"/>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12700</xdr:rowOff>
    </xdr:from>
    <xdr:to>
      <xdr:col>16</xdr:col>
      <xdr:colOff>673100</xdr:colOff>
      <xdr:row>4</xdr:row>
      <xdr:rowOff>63500</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700"/>
          <a:ext cx="15941675" cy="154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127001</xdr:colOff>
      <xdr:row>40</xdr:row>
      <xdr:rowOff>69011</xdr:rowOff>
    </xdr:from>
    <xdr:to>
      <xdr:col>18</xdr:col>
      <xdr:colOff>146050</xdr:colOff>
      <xdr:row>43</xdr:row>
      <xdr:rowOff>77514</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127001" y="27882011"/>
          <a:ext cx="16211549" cy="2739003"/>
          <a:chOff x="2558259" y="19508280"/>
          <a:chExt cx="5991692" cy="1976893"/>
        </a:xfrm>
      </xdr:grpSpPr>
      <xdr:sp macro="" textlink="">
        <xdr:nvSpPr>
          <xdr:cNvPr id="5" name="Rectángulo 4">
            <a:extLst>
              <a:ext uri="{FF2B5EF4-FFF2-40B4-BE49-F238E27FC236}">
                <a16:creationId xmlns:a16="http://schemas.microsoft.com/office/drawing/2014/main" id="{00000000-0008-0000-0500-000006000000}"/>
              </a:ext>
            </a:extLst>
          </xdr:cNvPr>
          <xdr:cNvSpPr/>
        </xdr:nvSpPr>
        <xdr:spPr>
          <a:xfrm>
            <a:off x="3877510" y="19508280"/>
            <a:ext cx="3159411" cy="178796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endParaRPr lang="es-MX" sz="1200" b="1">
              <a:latin typeface="Arial" panose="020B0604020202020204" pitchFamily="34" charset="0"/>
              <a:cs typeface="Arial" panose="020B0604020202020204" pitchFamily="34" charset="0"/>
            </a:endParaRPr>
          </a:p>
        </xdr:txBody>
      </xdr:sp>
      <xdr:sp macro="" textlink="">
        <xdr:nvSpPr>
          <xdr:cNvPr id="6" name="Rectángulo 5">
            <a:extLst>
              <a:ext uri="{FF2B5EF4-FFF2-40B4-BE49-F238E27FC236}">
                <a16:creationId xmlns:a16="http://schemas.microsoft.com/office/drawing/2014/main" id="{00000000-0008-0000-0500-000007000000}"/>
              </a:ext>
            </a:extLst>
          </xdr:cNvPr>
          <xdr:cNvSpPr/>
        </xdr:nvSpPr>
        <xdr:spPr>
          <a:xfrm>
            <a:off x="5247163" y="19652346"/>
            <a:ext cx="2703700" cy="163751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7" name="Rectángulo 6">
            <a:extLst>
              <a:ext uri="{FF2B5EF4-FFF2-40B4-BE49-F238E27FC236}">
                <a16:creationId xmlns:a16="http://schemas.microsoft.com/office/drawing/2014/main" id="{00000000-0008-0000-0500-000008000000}"/>
              </a:ext>
            </a:extLst>
          </xdr:cNvPr>
          <xdr:cNvSpPr/>
        </xdr:nvSpPr>
        <xdr:spPr>
          <a:xfrm>
            <a:off x="6866572" y="19566825"/>
            <a:ext cx="1683379" cy="177961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8" name="Rectángulo 2">
            <a:extLst>
              <a:ext uri="{FF2B5EF4-FFF2-40B4-BE49-F238E27FC236}">
                <a16:creationId xmlns:a16="http://schemas.microsoft.com/office/drawing/2014/main" id="{00000000-0008-0000-0500-00000A000000}"/>
              </a:ext>
            </a:extLst>
          </xdr:cNvPr>
          <xdr:cNvSpPr/>
        </xdr:nvSpPr>
        <xdr:spPr>
          <a:xfrm>
            <a:off x="2558259" y="19931094"/>
            <a:ext cx="1222083" cy="155407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laInstancia Tecnica </a:t>
            </a:r>
          </a:p>
          <a:p>
            <a:pPr algn="ctr"/>
            <a:r>
              <a:rPr lang="es-MX" sz="1200" b="1">
                <a:latin typeface="Arial" panose="020B0604020202020204" pitchFamily="34" charset="0"/>
                <a:cs typeface="Arial" panose="020B0604020202020204" pitchFamily="34" charset="0"/>
              </a:rPr>
              <a:t>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856264</xdr:colOff>
      <xdr:row>40</xdr:row>
      <xdr:rowOff>74545</xdr:rowOff>
    </xdr:from>
    <xdr:to>
      <xdr:col>7</xdr:col>
      <xdr:colOff>183570</xdr:colOff>
      <xdr:row>41</xdr:row>
      <xdr:rowOff>205588</xdr:rowOff>
    </xdr:to>
    <xdr:sp macro="" textlink="">
      <xdr:nvSpPr>
        <xdr:cNvPr id="9" name="Rectángulo 8">
          <a:extLst>
            <a:ext uri="{FF2B5EF4-FFF2-40B4-BE49-F238E27FC236}">
              <a16:creationId xmlns:a16="http://schemas.microsoft.com/office/drawing/2014/main" id="{00000000-0008-0000-0500-00000B000000}"/>
            </a:ext>
          </a:extLst>
        </xdr:cNvPr>
        <xdr:cNvSpPr/>
      </xdr:nvSpPr>
      <xdr:spPr>
        <a:xfrm>
          <a:off x="3396264" y="27887545"/>
          <a:ext cx="2772181" cy="2448793"/>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31750</xdr:rowOff>
    </xdr:from>
    <xdr:to>
      <xdr:col>16</xdr:col>
      <xdr:colOff>381000</xdr:colOff>
      <xdr:row>3</xdr:row>
      <xdr:rowOff>396875</xdr:rowOff>
    </xdr:to>
    <xdr:pic>
      <xdr:nvPicPr>
        <xdr:cNvPr id="11" name="Imagen 10"/>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1750"/>
          <a:ext cx="15224125" cy="1524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80493</xdr:colOff>
      <xdr:row>29</xdr:row>
      <xdr:rowOff>107324</xdr:rowOff>
    </xdr:from>
    <xdr:to>
      <xdr:col>16</xdr:col>
      <xdr:colOff>553690</xdr:colOff>
      <xdr:row>40</xdr:row>
      <xdr:rowOff>61468</xdr:rowOff>
    </xdr:to>
    <xdr:grpSp>
      <xdr:nvGrpSpPr>
        <xdr:cNvPr id="2" name="Grupo 1">
          <a:extLst>
            <a:ext uri="{FF2B5EF4-FFF2-40B4-BE49-F238E27FC236}">
              <a16:creationId xmlns:a16="http://schemas.microsoft.com/office/drawing/2014/main" id="{00000000-0008-0000-0500-000004000000}"/>
            </a:ext>
          </a:extLst>
        </xdr:cNvPr>
        <xdr:cNvGrpSpPr/>
      </xdr:nvGrpSpPr>
      <xdr:grpSpPr>
        <a:xfrm>
          <a:off x="80493" y="26254120"/>
          <a:ext cx="14841190" cy="2167700"/>
          <a:chOff x="2557305" y="-2355482"/>
          <a:chExt cx="5565783" cy="30969406"/>
        </a:xfrm>
      </xdr:grpSpPr>
      <xdr:sp macro="" textlink="">
        <xdr:nvSpPr>
          <xdr:cNvPr id="3" name="Rectángulo 2">
            <a:extLst>
              <a:ext uri="{FF2B5EF4-FFF2-40B4-BE49-F238E27FC236}">
                <a16:creationId xmlns:a16="http://schemas.microsoft.com/office/drawing/2014/main" id="{00000000-0008-0000-0500-000006000000}"/>
              </a:ext>
            </a:extLst>
          </xdr:cNvPr>
          <xdr:cNvSpPr/>
        </xdr:nvSpPr>
        <xdr:spPr>
          <a:xfrm>
            <a:off x="4758020" y="-2355482"/>
            <a:ext cx="1399899" cy="2241527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Aprobó: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_____________________________</a:t>
            </a:r>
          </a:p>
          <a:p>
            <a:pPr algn="ctr"/>
            <a:r>
              <a:rPr lang="es-MX" sz="1200" b="1">
                <a:latin typeface="Arial" panose="020B0604020202020204" pitchFamily="34" charset="0"/>
                <a:cs typeface="Arial" panose="020B0604020202020204" pitchFamily="34" charset="0"/>
              </a:rPr>
              <a:t>Titular</a:t>
            </a:r>
            <a:r>
              <a:rPr lang="es-MX" sz="1200" b="1" baseline="0">
                <a:latin typeface="Arial" panose="020B0604020202020204" pitchFamily="34" charset="0"/>
                <a:cs typeface="Arial" panose="020B0604020202020204" pitchFamily="34" charset="0"/>
              </a:rPr>
              <a:t> de </a:t>
            </a:r>
            <a:r>
              <a:rPr lang="es-MX" sz="1200" b="1">
                <a:latin typeface="Arial" panose="020B0604020202020204" pitchFamily="34" charset="0"/>
                <a:cs typeface="Arial" panose="020B0604020202020204" pitchFamily="34" charset="0"/>
              </a:rPr>
              <a:t>Órgano de Control Interno.</a:t>
            </a:r>
          </a:p>
          <a:p>
            <a:pPr algn="ctr"/>
            <a:r>
              <a:rPr lang="es-MX" sz="1200" b="1">
                <a:latin typeface="Arial" panose="020B0604020202020204" pitchFamily="34" charset="0"/>
                <a:cs typeface="Arial" panose="020B0604020202020204" pitchFamily="34" charset="0"/>
              </a:rPr>
              <a:t>C.P.</a:t>
            </a:r>
            <a:r>
              <a:rPr lang="es-MX" sz="1200" b="1" baseline="0">
                <a:latin typeface="Arial" panose="020B0604020202020204" pitchFamily="34" charset="0"/>
                <a:cs typeface="Arial" panose="020B0604020202020204" pitchFamily="34" charset="0"/>
              </a:rPr>
              <a:t> Edgar Tapia Prudente</a:t>
            </a:r>
            <a:r>
              <a:rPr lang="es-MX" sz="1200" b="1">
                <a:latin typeface="Arial" panose="020B0604020202020204" pitchFamily="34" charset="0"/>
                <a:cs typeface="Arial" panose="020B0604020202020204" pitchFamily="34" charset="0"/>
              </a:rPr>
              <a:t>.</a:t>
            </a:r>
          </a:p>
        </xdr:txBody>
      </xdr:sp>
      <xdr:sp macro="" textlink="">
        <xdr:nvSpPr>
          <xdr:cNvPr id="4" name="Rectángulo 3">
            <a:extLst>
              <a:ext uri="{FF2B5EF4-FFF2-40B4-BE49-F238E27FC236}">
                <a16:creationId xmlns:a16="http://schemas.microsoft.com/office/drawing/2014/main" id="{00000000-0008-0000-0500-000007000000}"/>
              </a:ext>
            </a:extLst>
          </xdr:cNvPr>
          <xdr:cNvSpPr/>
        </xdr:nvSpPr>
        <xdr:spPr>
          <a:xfrm>
            <a:off x="5969495" y="36098"/>
            <a:ext cx="1210393" cy="2187829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Vo. Bo.</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____________________________</a:t>
            </a:r>
            <a:endParaRPr lang="es-MX" sz="1200" b="1" baseline="0">
              <a:latin typeface="Arial" panose="020B0604020202020204" pitchFamily="34" charset="0"/>
              <a:cs typeface="Arial" panose="020B0604020202020204" pitchFamily="34" charset="0"/>
            </a:endParaRPr>
          </a:p>
          <a:p>
            <a:pPr algn="ctr"/>
            <a:r>
              <a:rPr lang="es-MX" sz="1200" b="1" baseline="0">
                <a:latin typeface="Arial" panose="020B0604020202020204" pitchFamily="34" charset="0"/>
                <a:cs typeface="Arial" panose="020B0604020202020204" pitchFamily="34" charset="0"/>
              </a:rPr>
              <a:t>Síndico Procurador.</a:t>
            </a:r>
          </a:p>
          <a:p>
            <a:pPr algn="ctr"/>
            <a:r>
              <a:rPr lang="es-MX" sz="1200" b="1" baseline="0">
                <a:latin typeface="Arial" panose="020B0604020202020204" pitchFamily="34" charset="0"/>
                <a:cs typeface="Arial" panose="020B0604020202020204" pitchFamily="34" charset="0"/>
              </a:rPr>
              <a:t>C. P. José Luis Rendón Castañón</a:t>
            </a:r>
          </a:p>
        </xdr:txBody>
      </xdr:sp>
      <xdr:sp macro="" textlink="">
        <xdr:nvSpPr>
          <xdr:cNvPr id="5" name="Rectángulo 4">
            <a:extLst>
              <a:ext uri="{FF2B5EF4-FFF2-40B4-BE49-F238E27FC236}">
                <a16:creationId xmlns:a16="http://schemas.microsoft.com/office/drawing/2014/main" id="{00000000-0008-0000-0500-000008000000}"/>
              </a:ext>
            </a:extLst>
          </xdr:cNvPr>
          <xdr:cNvSpPr/>
        </xdr:nvSpPr>
        <xdr:spPr>
          <a:xfrm>
            <a:off x="7083862" y="2801645"/>
            <a:ext cx="1039226" cy="16184736"/>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Autorizó</a:t>
            </a:r>
            <a:r>
              <a:rPr lang="es-MX" sz="1200">
                <a:latin typeface="Arial" panose="020B0604020202020204" pitchFamily="34" charset="0"/>
                <a:cs typeface="Arial" panose="020B0604020202020204" pitchFamily="34" charset="0"/>
              </a:rPr>
              <a:t>:</a:t>
            </a:r>
          </a:p>
          <a:p>
            <a:pPr algn="ctr"/>
            <a:endParaRPr lang="es-MX" sz="1200">
              <a:latin typeface="Arial" panose="020B0604020202020204" pitchFamily="34" charset="0"/>
              <a:cs typeface="Arial" panose="020B0604020202020204" pitchFamily="34" charset="0"/>
            </a:endParaRPr>
          </a:p>
          <a:p>
            <a:pPr algn="ctr"/>
            <a:r>
              <a:rPr lang="es-MX" sz="1200">
                <a:latin typeface="Arial" panose="020B0604020202020204" pitchFamily="34" charset="0"/>
                <a:cs typeface="Arial" panose="020B0604020202020204" pitchFamily="34" charset="0"/>
              </a:rPr>
              <a:t>___________________________</a:t>
            </a: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Presidenta Municipal.</a:t>
            </a:r>
          </a:p>
          <a:p>
            <a:pPr algn="ctr"/>
            <a:r>
              <a:rPr lang="es-MX" sz="1200" b="1">
                <a:latin typeface="Arial" panose="020B0604020202020204" pitchFamily="34" charset="0"/>
                <a:cs typeface="Arial" panose="020B0604020202020204" pitchFamily="34" charset="0"/>
              </a:rPr>
              <a:t>Q.B.P. Sara Salinas</a:t>
            </a:r>
            <a:r>
              <a:rPr lang="es-MX" sz="1200" b="1" baseline="0">
                <a:latin typeface="Arial" panose="020B0604020202020204" pitchFamily="34" charset="0"/>
                <a:cs typeface="Arial" panose="020B0604020202020204" pitchFamily="34" charset="0"/>
              </a:rPr>
              <a:t> Bravo</a:t>
            </a:r>
            <a:endParaRPr lang="es-MX" sz="1200" b="1">
              <a:latin typeface="Arial" panose="020B0604020202020204" pitchFamily="34" charset="0"/>
              <a:cs typeface="Arial" panose="020B0604020202020204" pitchFamily="34" charset="0"/>
            </a:endParaRPr>
          </a:p>
        </xdr:txBody>
      </xdr:sp>
      <xdr:sp macro="" textlink="">
        <xdr:nvSpPr>
          <xdr:cNvPr id="6" name="Rectángulo 2">
            <a:extLst>
              <a:ext uri="{FF2B5EF4-FFF2-40B4-BE49-F238E27FC236}">
                <a16:creationId xmlns:a16="http://schemas.microsoft.com/office/drawing/2014/main" id="{00000000-0008-0000-0500-00000A000000}"/>
              </a:ext>
            </a:extLst>
          </xdr:cNvPr>
          <xdr:cNvSpPr/>
        </xdr:nvSpPr>
        <xdr:spPr>
          <a:xfrm>
            <a:off x="2557305" y="2975051"/>
            <a:ext cx="1222083" cy="2563887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MX" sz="1200" b="1">
                <a:latin typeface="Arial" panose="020B0604020202020204" pitchFamily="34" charset="0"/>
                <a:cs typeface="Arial" panose="020B0604020202020204" pitchFamily="34" charset="0"/>
              </a:rPr>
              <a:t>Elaboró:</a:t>
            </a:r>
          </a:p>
          <a:p>
            <a:pPr algn="ctr"/>
            <a:endParaRPr lang="es-MX" sz="1200" b="1">
              <a:latin typeface="Arial" panose="020B0604020202020204" pitchFamily="34" charset="0"/>
              <a:cs typeface="Arial" panose="020B0604020202020204" pitchFamily="34" charset="0"/>
            </a:endParaRPr>
          </a:p>
          <a:p>
            <a:pPr algn="ctr"/>
            <a:r>
              <a:rPr lang="es-MX" sz="1200" b="1">
                <a:latin typeface="Arial" panose="020B0604020202020204" pitchFamily="34" charset="0"/>
                <a:cs typeface="Arial" panose="020B0604020202020204" pitchFamily="34" charset="0"/>
              </a:rPr>
              <a:t>___________________________</a:t>
            </a:r>
          </a:p>
          <a:p>
            <a:pPr algn="ctr"/>
            <a:r>
              <a:rPr lang="es-MX" sz="1200" b="1">
                <a:latin typeface="Arial" panose="020B0604020202020204" pitchFamily="34" charset="0"/>
                <a:cs typeface="Arial" panose="020B0604020202020204" pitchFamily="34" charset="0"/>
              </a:rPr>
              <a:t>Titular de la Instancia Tecnica</a:t>
            </a:r>
          </a:p>
          <a:p>
            <a:pPr algn="ctr"/>
            <a:r>
              <a:rPr lang="es-MX" sz="1200" b="1">
                <a:latin typeface="Arial" panose="020B0604020202020204" pitchFamily="34" charset="0"/>
                <a:cs typeface="Arial" panose="020B0604020202020204" pitchFamily="34" charset="0"/>
              </a:rPr>
              <a:t> de Evaluación del Desempeño.                                 </a:t>
            </a:r>
          </a:p>
          <a:p>
            <a:pPr algn="ctr"/>
            <a:r>
              <a:rPr lang="es-MX" sz="1200" b="1">
                <a:latin typeface="Arial" panose="020B0604020202020204" pitchFamily="34" charset="0"/>
                <a:cs typeface="Arial" panose="020B0604020202020204" pitchFamily="34" charset="0"/>
              </a:rPr>
              <a:t>C.P. Alfonso González</a:t>
            </a:r>
            <a:r>
              <a:rPr lang="es-MX" sz="1200" b="1" baseline="0">
                <a:latin typeface="Arial" panose="020B0604020202020204" pitchFamily="34" charset="0"/>
                <a:cs typeface="Arial" panose="020B0604020202020204" pitchFamily="34" charset="0"/>
              </a:rPr>
              <a:t> Vázquez.</a:t>
            </a: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a:p>
            <a:pPr algn="ctr"/>
            <a:endParaRPr lang="es-MX" sz="1200" b="1">
              <a:latin typeface="Arial" panose="020B0604020202020204" pitchFamily="34" charset="0"/>
              <a:cs typeface="Arial" panose="020B0604020202020204" pitchFamily="34" charset="0"/>
            </a:endParaRPr>
          </a:p>
        </xdr:txBody>
      </xdr:sp>
    </xdr:grpSp>
    <xdr:clientData/>
  </xdr:twoCellAnchor>
  <xdr:twoCellAnchor>
    <xdr:from>
      <xdr:col>3</xdr:col>
      <xdr:colOff>656382</xdr:colOff>
      <xdr:row>29</xdr:row>
      <xdr:rowOff>107323</xdr:rowOff>
    </xdr:from>
    <xdr:to>
      <xdr:col>6</xdr:col>
      <xdr:colOff>594485</xdr:colOff>
      <xdr:row>37</xdr:row>
      <xdr:rowOff>80493</xdr:rowOff>
    </xdr:to>
    <xdr:sp macro="" textlink="">
      <xdr:nvSpPr>
        <xdr:cNvPr id="7" name="Rectángulo 6">
          <a:extLst>
            <a:ext uri="{FF2B5EF4-FFF2-40B4-BE49-F238E27FC236}">
              <a16:creationId xmlns:a16="http://schemas.microsoft.com/office/drawing/2014/main" id="{00000000-0008-0000-0500-00000B000000}"/>
            </a:ext>
          </a:extLst>
        </xdr:cNvPr>
        <xdr:cNvSpPr/>
      </xdr:nvSpPr>
      <xdr:spPr>
        <a:xfrm>
          <a:off x="3057755" y="25851654"/>
          <a:ext cx="3063913" cy="1583029"/>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Reviso: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C.P. Adalberto Jorge Bernal Bautista.</a:t>
          </a:r>
        </a:p>
      </xdr:txBody>
    </xdr:sp>
    <xdr:clientData/>
  </xdr:twoCellAnchor>
  <xdr:twoCellAnchor editAs="oneCell">
    <xdr:from>
      <xdr:col>0</xdr:col>
      <xdr:colOff>0</xdr:colOff>
      <xdr:row>0</xdr:row>
      <xdr:rowOff>26830</xdr:rowOff>
    </xdr:from>
    <xdr:to>
      <xdr:col>16</xdr:col>
      <xdr:colOff>818344</xdr:colOff>
      <xdr:row>4</xdr:row>
      <xdr:rowOff>67078</xdr:rowOff>
    </xdr:to>
    <xdr:pic>
      <xdr:nvPicPr>
        <xdr:cNvPr id="8" name="Imagen 7"/>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830"/>
          <a:ext cx="15182044" cy="15356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ALFONSO/Desktop/POAS%20INICIAL%202026/061.-%20DIR.%20DE%20CLUB%20DE%20LA%20TERCERA%20EDAD/062.-Direccion%20del%20Club%20de%20la%20Tercera%20Edad%20202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OAS%202024\HAEN-044-Deporte\FORMATOS%20POA%20%20DEPORTES%202024.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PC-ALFONSO/Desktop/POAS%20INICIAL%202026/019.-%20DIR%20GNAL.%20DE%20DESARROLLO%20SOCIAL/POA%202026%20DIR%20GENERAL%20DE%20DESARROLLO%20SOCIAL.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POAS%202024\HAEN-025-Desarrollo%20Social\POA%20%202024%20DESARROLLO%20SOCIAL.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POAS%202025%20INICIAL\018.%20DIR.%20GNAIL%20DE%20SERVICIOS%20PUBLICOS\22.%20Servicios%20publicos%20POA%202025%20junio.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PC-ALFONSO/Desktop/POAS%20INICIAL%202026/018.-%20DIR.%20GNAL%20DE%20SERVICIOS%20PUBLICOS/22.%20Servicios%20publicos%20POA%202026.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PC-ALFONSO/Desktop/POAS%20INICIAL%202026/017.DIR,GNRAL%20DE%20OBRAS%20PUBLICAS/Programa%20Operativo%20Anual%20OBRAS%20MODIFICADO%20(1).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POAS%202025%20INICIAL\017.DIR,GNRAL%20DE%20OBRAS%20PUBLICAS\Programa%20Operativo%20Anual%20OBRAS%20MODIFICADO%20(1).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PC-ALFONSO/Desktop/POA%20MODIFICAD%20PARA%20IMPRIMIR/017.DIR,GNRAL%20DE%20OBRAS%20PUBLICAS/Programa%20Operativo%20Anual%20OBRAS%20MODIFICADO%201SEM25%20(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POAS%202025%20INICIAL\016.%20DIR.%20GNAL%20DE%20SEGURIDAD%20PUBLICA\016.%20Direcci&#243;n%20general%20de%20seguridad%20p&#250;blica.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PC-ALFONSO/Desktop/POA%20MODIFICAD%20PARA%20IMPRIMIR/016.%20DIR.%20GNAL%20DE%20SEGURIDAD%20PUBLICA/016.%20Direcci&#243;n%20general%20de%20seguridad%20p&#250;blica.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PC-ALFONSO/Desktop/POAS%20INICIAL%202026/016.-DIR.GNAL%20DE%20SEGURIDAD%20PUBLICA/016.%20Direcci&#243;n%20general%20de%20seguridad%20p&#250;blica%20202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OAS%202025%20INICIAL\059.%20DIVERSIDAD%20SEXUAL\059.%20DIVERSIDAD%20SEXUAL%20POA%202025.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POAS%202025%20INICIAL\015.%20ORGANO%20DE%20CONTROL%20INTERNO\015.%20Organo%20control%20interno%20POA%20202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PC-ALFONSO/Desktop/POA%20MODIFICAD%20PARA%20IMPRIMIR/015.%20ORGANO%20DE%20CONTROL%20INTERNO/015.%20Organo%20control%20interno%20POA%202025.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PC-ALFONSO/Desktop/POAS%20INICIAL%202026/015.-%20ORGANO%20DE%20CONTROL%20INTERNO/2.-Organo%20control%20interno%20POA%202026%20-%20copia.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POAS%202024\HAEN-011-Control%20Interno\2.-POA%20Organo%20de%20Control%20Interno%202024%20FINAL%20(3).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POAS%202025%20INICIAL\014.%20UNIDAD%20DE%20TRANPARENCIA\014.%20Transparencia%20POA%202025.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PC-ALFONSO/Desktop/POAS%20INICIAL%202026/014.-%20UNIDAD%20DE%20TRANSPARENCIA/Programa%20Operativo%20Anual%202026%20-%20Unidad%20de%20Transparencia.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PC-ALFONSO/Desktop/POAS%20INICIAL%202026/13.%20INSTANCIA%20TECNICA%20DE%20EVALUACION%20DEL%20DESEMPE&#209;O/POA%202025%20EVALUACI&#210;N.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C-ALFONSO/Desktop/POA%20MODIFICAD%20PARA%20IMPRIMIR/13.%20INSTANCIA%20TECNICA%20DE%20EVALUACION%20DEL%20DESEMPE&#209;O/POA%202025%20EVALUACI&#210;N.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POAS%202025%20INICIAL\13.%20INSTANCIA%20TECNICA%20DE%20EVALUACION%20DEL%20DESEMPE&#209;O\POA%202025%20EVALUACI&#210;N.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PC-ALFONSO/Desktop/POAS%20INICIAL%202026/12.-%20SECRETARIA%20GENERAL/POA%202026%20Secretaria%20Gener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OAS%202025%20INICIAL\058.%20INSTANCIA%20PARA%20LA%20IGUALDAD%20ENTRE%20MUJERES%20Y%20HOMBRES\Programa%20Operativo%20Anual%202025%20instancia%20para%20la%20igualdad%20entre%20mujeres%20y%20hombres.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PC-ALFONSO/Desktop/POA%20MODIFICAD%20PARA%20IMPRIMIR/012.%20SECRETARIA%20GENERAL/POA%202025%20Secretaria%20General.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POAS%202025%20INICIAL\012.%20SECRETARIA%20GENERAL\POA%202025%20Secretaria%20General.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PC-ALFONSO/Desktop/POA%20MODIFICAD%20PARA%20IMPRIMIR/011.%20TESORERIA%20MUNICIPAL/011.%20Tesoreria.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POAS%202025%20INICIAL\011.%20TESORERIA%20MUNICIPAL\011.%20Tesoreria.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PC-ALFONSO/Desktop/POAS%20INICIAL%202026/011.%20TESORERIA%20MUNICIPAL/011.%20Tesoreria.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POA%202024%20Actualizado\HAEN-013%20%20Adm,%20y%20Finanzas\POA%202024%20Direccion_Gral_de_Admon_Finanzas.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PC-ALFONSO/Desktop/POAS%20INICIAL%202026/010.%20SINDICATURA/POA%202025%20SINDICATURA.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PC-ALFONSO/Desktop/POA%20MODIFICAD%20PARA%20IMPRIMIR/010.%20SINDICATURA/POA%202025%20SINDICATURA.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POAS%202025%20INICIAL\010.%20SINDICATURA\POA%202025%20SINDICATURA.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PC-ALFONSO/Desktop/POAS%20INICIAL%202026/09.%20REG.%20DE%20MEDIO%20AMBIENTE%20Y%20RECURSOS%20NATURALES/POA_REGIDURIA_DEL_MEDIO%20AMBIENTE%20Y%20RECURSOS%20NATURALES%20COMPLETAD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OAS%202024\HAEN-036-Instancia%20para%20la%20Igualdad%20entre%20Mujeres%20y%20Hombres\POA%202024.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POAS%202025%20INICIAL\09.%20REG.%20DE%20MEDIO%20AMBIENTE%20Y%20RECURSOS%20NATURALES\POA_REGIDURIA_DEL_MEDIO%20AMBIENTE%20Y%20RECURSOS%20NATURALES%20COMPLETAD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POAS%202024\HAEN-008-Reg.%20Medio%20Ambiente\POA%20Regiduria%20del%20medio%20ambiente%20y%20recursos%20naturales,%20comercio%20y%20abasto%20popular%20ENT.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PC-ALFONSO/Desktop/POAS%20INICIAL%202026/08.%20REG.%20DE%20EDUCACION%20Y%20GRUPOS%20VULNERABLES/POA%202025%20Regiduria%20de%20Grupos%20Vulnerables%20y%20Educaion.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POAS%202025%20INICIAL\08.%20REG.%20DE%20EDUCACION%20Y%20GRUPOS%20VULNERABLES\POA%202025%20Regiduria%20de%20Grupos%20Vulnerables%20y%20Educaion.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PC-ALFONSO/Desktop/POA%20MODIFICAD%20PARA%20IMPRIMIR/08.%20REG.%20DE%20EDUCACION%20Y%20GRUPOS%20VULNERABLES/POA%202025%20Regiduria%20de%20Grupos%20Vulnerables%20y%20Educaio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E:\POAS%202025%20INICIAL\07.%20REG.%20DE%20CULTURA,%20RECREACION%20Y%20ESPECTACULOS\POA%202025%20Reg.%20de%20cultura,%20recreacion%20y%20espctaculos%20y%20de%20equidad%20de%20genero.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PC-ALFONSO/Desktop/POAS%20INICIAL%202026/07.%20REG.%20DE%20CULTURA,%20RECREACION%20Y%20ESPECTACULOS/POA%202025%20Reg.%20de%20cultura,%20recreacion%20y%20espctaculos%20y%20de%20equidad%20de%20genero.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PC-ALFONSO/Desktop/POA%20MODIFICAD%20PARA%20IMPRIMIR/07.%20REG.%20DE%20CULTURA,%20RECREACION%20Y%20ESPECTACULOS/POA%202025%20Reg.%20de%20cultura,%20recreacion%20y%20espctaculos%20y%20de%20equidad%20de%20genero.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POAS%202024\HAEN-009-Reg.%20Cultura%20y%20Espectaculos\POA%20Reg%20Cultura%20Recreacion%20y%20espectaculos%20ENT..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E:\POAS%202025%20INICIAL\06.%20REG.%20DEDERECHOS%20DE%20LAS%20NI&#209;AS,%20NI&#209;OS%20Y%20ADOLECENTES,%20Y%20ATENCI&#211;N,%20PARTICIPACI&#211;N%20SOCIAL%20DE%20MIGRANTES%20Y%20FOMENTO%20AL%20EMPLEO\006%20POA_Regiduria%20de%20Derechos%20de%20las%20Ni&#241;a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C-ALFONSO/Desktop/POAS%20INICIAL%202026/057.-%20DIR.%20DE%20LA%20INSTACIA%20PARA%20LA%20IGAULADAD%20ENTRE%20MUJERES%20Y%20HOMBRES/Programa%20Operativo%20Anual%202026%20instancia%20para%20la%20igualdad%20entre%20mujeres%20y%20hombres.%20corregido.%20(1).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PC-ALFONSO/Desktop/POAS%20INICIAL%202026/06.%20REG.%20DEDERECHOS%20DE%20LAS%20NI&#209;AS,%20NI&#209;OS%20Y%20ADOLECENTES,%20Y%20ATENCI&#211;N,%20PARTICIPACI&#211;N%20SOCIAL%20DE%20MIGRANTES%20Y%20FOMENTO%20AL%20EMPLEO/006%20POA_Regiduria%20de%20Derechos%20de%20las%20Ni&#241;as.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E:\POAS%202024\HAEN-006-Reg.%20D.%20Ninas.Ni&#241;os%20y%20Adolecentes\Regiduria%20de%20%20los%20derechos%20de%20las%20ni&#241;as,%20ni&#241;os%20y%20adolescentes%20(Autoguardado).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C-ALFONSO/Desktop/POA%20MODIFICAD%20PARA%20IMPRIMIR/05.%20REG.%20DE%20COMERCIO%20Y%20ABASTO%20POPULAR/POA%202025%20Regiduria%20de%20Comercio%20y%20Abasto%20Pupular.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PC-ALFONSO/Desktop/POAS%20INICIAL%202026/05.%20REG.%20DE%20COMERCIO%20Y%20ABASTO%20POPULAR/POA%202025%20Regiduria%20de%20Comercio%20y%20Abasto%20Pupular.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E:\POAS%202025%20INICIAL\05.%20REG.%20DE%20COMERCIO%20Y%20ABASTO%20POPULAR\POA%202025%20Regiduria%20de%20Comercio%20y%20Abasto%20Pupular.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Users/PC-ALFONSO/Desktop/POA%20MODIFICAD%20PARA%20IMPRIMIR/04.%20REG.%20DE%20SALUD%20Y%20JUVENTUD/POA%202025%20Regiduria%20e%20Salud%20y%20Jevtnud.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PC-ALFONSO/Desktop/POAS%20INICIAL%202026/04.%20REG.%20DE%20SALUD%20Y%20JUVENTUD/POA%202025%20Regiduria%20e%20Salud%20y%20Jevtnud.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E:\POAS%202025%20INICIAL\04.%20REG.%20DE%20SALUD%20Y%20JUVENTUD\POA%202025%20Regiduria%20e%20Salud%20y%20Jevtnud.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PC-ALFONSO/Desktop/POA%20MODIFICAD%20PARA%20IMPRIMIR/03.%20REG.DE%20DESARROLLO%20RURAL%20Y%20ASUNTOS%20INDIGENAS/003%20Regiduria%20de%20desarrollo%20rural%20y%20asuntos%20indigenas%20POA%202025.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PC-ALFONSO/Desktop/POAS%20INICIAL%202026/03.%20REG.DE%20DESARROLLO%20RURAL%20Y%20ASUNTOS%20INDIGENAS/003%20Regiduria%20de%20desarrollo%20rural%20y%20asuntos%20indigenas%20POA%20202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OAS%202025%20INICIAL\057.%20DESARROLLO%20RURAL\057.%20Desarrollo%20Rural%20POA%202025.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POAS%202024\HAEN-003-Reg.%20Des.%20Rural%20y%20A.S.%202024\Regiduria%20de%20desarrollo%20rural%20y%20asistencia%20social.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POAS%202025%20INICIAL\03.%20REG.DE%20DESARROLLO%20RURAL%20Y%20ASUNTOS%20INDIGENAS\003%20Regiduria%20de%20desarrollo%20rural%20y%20asuntos%20indigenas%20POA%202025.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PC-ALFONSO/Desktop/POA%20MODIFICAD%20PARA%20IMPRIMIR/02.REG.%20DE%20DESARROLLO%20URBANO,%20OBRAS%20PUBLICAS%20Y%20DEPORTES/POA%202025%20Regiduria%20de%20desarrollo%20urbano,obras%20publlicas%20y%20deportes.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PC-ALFONSO/Desktop/POAS%20INICIAL%202026/02.REG.%20DE%20DESARROLLO%20URBANO,%20OBRAS%20PUBLICAS%20Y%20DEPORTES/POA%202025%20Regiduria%20de%20desarrollo%20urbano,obras%20publlicas%20y%20deporte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PC-ALFONSO/Desktop/POAS%202025%20INICIAL.%20ORI/02.REG.%20DE%20DESARROLLO%20URBANO,%20OBRAS%20PUBLICAS%20Y%20DEPORTES/POA%202025%20Regiduria%20de%20desarrollo%20urbano,obras%20publlicas%20y%20deportes.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E:\POAS%202025%20INICIAL\02.REG.%20DE%20DESARROLLO%20URBANO,%20OBRAS%20PUBLICAS%20Y%20DEPORTES\POA%202025%20Regiduria%20de%20desarrollo%20urbano,obras%20publlicas%20y%20deportes.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PC-ALFONSO/Desktop/POA%20MODIFICAD%20PARA%20IMPRIMIR/01.%20PRESIDENCIA/01%20Presidencia%20POA%202025%20(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Users/PC-ALFONSO/Desktop/POAS%20INICIAL%202026/01.%20PRESIDENCIA/01%20Presidencia%20POA%202026.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E:\POAS%202025%20INICIAL\01.%20PRESIDENCIA\01%20Presidencia%20POA%202025%20(1).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POA%20Actualizad%202022\HAEN-001-PRESIDENCIA\Presidencia_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C-ALFONSO/Desktop/POAS%20INICIAL%202026/56.-%20DIR.%20DE%20DESARROLLO%20RURAL/057.%20Desarrollo%20Rural%20POA%202026.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POAS%202024\HAEN-001-Presidencia\POA%20%202024,%20PRESIDENCIA..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E:\auditoria%202022\POA%20Actualizad%202022\HAEN-001-PRESIDENCIA\Presidencia_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OAS%202025%20INICIAL\056.%20ATENCION%20A%20COMUNIDADES%20Y%20ASUNTOS%20INDIGENAS\ATENCION%20A%20COMUNIDADES%20Y%20ASUNTOS%20INDIGENA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C-ALFONSO/Desktop/POAS%20INICIAL%202026/055.-%20DIR.%20DE%20ATENCION%20A%20COMUNIDADES/2026%20ATENCION%20A%20COMUNIDADES%20Y%20ASUNTOS%20INDIGENAS%20-%20copi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OAS%202025%20INICIAL\055.%20ECOLOGIA,%20MEDIO%20AMBIENTE%20Y%20CAMBIO%20CLIMATICO\055.%20Ecologia%20POA%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OAS%202025%20INICIAL\062.%20CLUB%20DE%20LA%20TERCERA%20EDAD\062.%20Club%20tercera%20edad%20POA%20202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C-ALFONSO/Desktop/POAS%20INICIAL%202026/054.-%20DIR.%20DE%20ECOLOGIA,%20MEDIO%20AMBIENTE%20Y%20CAMBIO%20CLIMATICO/POA%202026%20ECOLOGI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OAS%202025%20INICIAL\054.%20COMUNICACION%20SOCIAL\054.%20Comunicacion%20Social%20POA%20202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C-ALFONSO/Desktop/POAS%20INICIAL%202026/053.-%20DIR.%20DE%20COMUNICACION%20SOCIAL/054.%20Comunicacion%20Social%20POA%20202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POAS%202024\HAEN-026-Comunicacion%20Social(MAL)\FORMATOS%20POA%202024%20COM%20SOCI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OAS%202025%20INICIAL\052.%20DESARROLLO%20ECONOMICO\052.%20DESARROLLO%20ECONOMICO%20POA%20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PC-ALFONSO/Desktop/POAS%20INICIAL%202026/052.%20DESARROLLO%20ECONOMICO/052.%20DESARROLLO%20ECONOMICO%20POA%20202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OAS%202025%20INICIAL\051.%20DEPORTES\Programa%20Operativo%20Anual%202025%20deporte%20%20(PO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PC-ALFONSO/Desktop/POAS%20INICIAL%202026/051.-%20DIR.%20DE%20DEPORTE/Programa%20Operativo%20Anual%202026%20deporte%20%20(PO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OAS%202025%20INICIAL\050.%20PLANEACION%20PARA%20EL%20DESARROLLO%20MUNICIPAL\050.%20Planeacion%20para%20el%20desarrollo%20municip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PC-ALFONSO/Desktop/POA%202025/050.%20Planeacion%20para%20el%20desarrollo%20municipal%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ALFONSO/Desktop/POA%202025/062.%20Club%20tercera%20edad%20POA%202025%20%20ok.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PC-ALFONSO/Desktop/POAS%20INICIAL%202026/050.-%20DIR.%20DE%20PLANEACION/050.%20Planeacion%20para%20el%20desarrollo%20municip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POAS%202025%20INICIAL\049.%20SERVICIO%20MEDICO\049.%20Servicio%20medico%20POA%202025%20OK.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PC-ALFONSO/Desktop/POAS%202024%20FINAL%20OFICIAL/HAEN-055-SERVICIO%20MEDICO/POA%202024%20DIR%20SERV%20MED.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PC-ALFONSO/Desktop/POAS%20INICIAL%202026/049.-%20DIR.%20DE%20SERVICIO%20MEDICO/49.%20Servicio%20medico%20POA%20202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OAS%202025%20INICIAL\48.%20CASA%20DE%20LA%20CULTURA\CASA%20DE%20CULTURA%20PO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PC-ALFONSO/Desktop/POAS%20INICIAL%202026/048.-%20DIR.%20DE%20LA%20CASA%20DE%20LA%20CULTURA/CASA%20DE%20CULTURA%20PO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POAS%202025%20INICIAL\047.%20JUVENTUD%20Y%20LA%20NI&#209;EZ\047.%20Direcci&#243;n%20de%20Juventud%20POA%20202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PC-ALFONSO/Desktop/POAS%20INICIAL%202026/047.-%20DIR.%20DE%20LA%20JUVENTUD%20Y%20LA%20NI&#209;EZ/047.%20Direcci&#243;n%20de%20Juventud%20POA%20202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POAS%202025%20INICIAL\046.%20APOYO%20A%20INSTITUCIONES%20EDUCATIVAS\046.%20Apoyo%20a%20instituciones%20Educativas%20POA%202025%20(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PC-ALFONSO/Desktop/POAS%20INICIAL%202026/046.-%20DIR.%20DE%20APOYO%20A%20INSTITUCIONES%20EDUCATIVAS/046.%20Apoyo%20a%20instituciones%20Educativas%20POA%202026%20Enero%2020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ALFONSO/Desktop/POAS%20INICIAL%202026/060.-%20COORDINACION%20DE%20LA%20OFICIALIA%20DEL%20REGISTRO%20CIVIL/POA%20COORDINACION%20DE%20LA%20OFICIALIA%20DEL%20REGISTRTO%20CIVIL%202026.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POAS%202025%20INICIAL\045.%20PROGRAMAS%20SOCIALES\045.%20Direccion%20de%20Programas%20Sociales%20POA202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PC-ALFONSO/Desktop/POAS%20INICIAL%202026/045.-%20DIR.%20DE%20PROGRAMAS%20SOCIALES/045.%20Direccion%20de%20Programas%20Sociales%20POA2026.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POAS%202025%20INICIAL\044.%20CALLES.%20PARQUES%20Y%20JARDINEZ\044.%20Parques%20y%20Jardines%20POA%202025.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PC-ALFONSO/Desktop/POAS%20INICIAL%202026/044.-DIR.%20DE%20CALLES,%20PARQUES%20Y%20JARDINEZ/044.%20Parques%20y%20Jardines%20POA%20202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POAS%202025%20INICIAL\043.%20RASTRO%20MUNICIPAL\043.%20Direcci&#243;n%20del%20rastro%20Municip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PC-ALFONSO/Desktop/POAS%20INICIAL%202026/043.%20DIR.%20RASTRO%20MUNICIPAL/043.%20Direcci&#243;n%20del%20rastro%20Municip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OAS%202025%20INICIAL\042.%20PANTEONES\panteone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PC-ALFONSO/Desktop/POAS%20INICIAL%202026/042.-%20DIR.%20DE%20PANTEONES/042.-%20Panteone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POAS%202025%20INICIAL\041.%20MERCADO\041.%20direcci&#243;n%20de%20mercado%20POA%202025.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PC-ALFONSO/Desktop/POAS%20INICIAL%202026/041.-%20DIR.%20DE%20MERCADO/041.%20direcci&#243;n%20de%20mercado%20POA%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C-ALFONSO/Desktop/POA%202025/061.%20Coordinaci&#243;n%20registro%20civil%20POA%202025%20%20ok.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POAS%202025%20INICIAL\040.%20LIMPIA\040.%20LIMPIA%20POA%20202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PC-ALFONSO/Desktop/POAS%20INICIAL%202026/040.%20DIR.%20DE%20LIMPIA/040.%20LIMPIA%20POA%202026.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POAS%202025%20INICIAL\039.%20ALUMBRADO%20PUBLICO\039.%20Alumbrado%20Publico%20POA%202025.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PC-ALFONSO/Desktop/POAS%20INICIAL%202026/039.-%20DIR.%20DE%20ALUMBRADO%20PUBLICO/039.%20Alumbrado%20Publico%20POA%202026.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POAS%202025%20INICIAL\038.%20AGUA%20POTABLE%20Y%20ALCATARILLADO\038.%20Agua%20Potable%20POA%20202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PC-ALFONSO/Desktop/POAS%20INICIAL%202026/038.%20AGUA%20POTABLE%20Y%20ALCATARILLADO/038.%20Agua%20Potable%20POA%20202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14.-%20INDICADORES%20%20DE%20GESTI&#211;N%20PRIMER%20TRIMESTRE%202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POAS%202025%20INICIAL\37.%20Direcci&#243;n%20de%20desarrolo%20urbano\37.%20Desarrollo%20Urbano.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PC-ALFONSO/Desktop/POAS%20INICIAL%202026/037.-%20DIR.%20DE%20DESARROLLO%20URBANO/37.%20Desarrollo%20Urbano.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POAS%202025%20INICIAL\036.%20DIR.%20GNAL%20DE%20OBRAS%20PUBLICAS%20Y%20DESARROLLO%20URBANO\036.%20Direcci&#243;n%20%20General%20de%20obras%20publicas%20POA%20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OAS%202025%20INICIAL\061.%20COORDINACION%20DEL%20REGISTRO%20CIVIL\061.%20Coordinaci&#243;n%20registro%20civil%20POA%202025.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PC-ALFONSO/Desktop/POAS%20INICIAL%202026/036.-%20DIR.%20DE%20OBRAS%20UBLICAS/036.%20Direcci&#243;n%20de%20obras%20publicas%20POA%20202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POAS%202025%20INICIAL\035.%20SERVICIOS%20GENERALES\POA%20SERVICIOS%20GENERALES%20202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PC-ALFONSO/Desktop/POAS%20INICIAL%202026/035.-%20DIR.%20DE%20SERVICIOS%20GENERALES/POA%20SERVICIOS%20GENERALES%202026%20-%20construccion%20Recibio%20Yazz.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POAS%202025%20INICIAL\034.%20CONTROL%20PATRIMONIAL\034.%20Control%20Patrimonial%20POA.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PC-ALFONSO/Desktop/POAS%20INICIAL%202026/034.-DIR.%20DE%20%20CONTROL%20PATRIMONIAL/034.%20Control%20Patrimonial%20POA.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POAS%202025%20INICIAL\033.%20CATASTRO\033.%20Direcci&#243;n%20de%20Catastro%20POA%202025.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PC-ALFONSO/Desktop/POAS%20INICIAL%202026/033.-%20DIR.%20DE%20CATASTRO/POA%202026%20CATASTRO.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POA%202024%20Actualizado\HAEN-017-Catastro\POA%20-%20catastro%202024.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POAS%202025%20INICIAL\032.%20CONTABILIDAD\POA%202025%20CONTABILIDAD%20(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PC-ALFONSO/Desktop/POAS%20INICIAL%202026/032.%20CONTABILIDAD/POA%202026%20CONTABILIDAD%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C-ALFONSO/Desktop/POA%20MODIFICAD%20PARA%20IMPRIMIR/061.%20COORDINACION%20DEL%20REGISTRO%20CIVIL/REGISTRO%20CIVL%202025.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POAS%202025%20INICIAL\031.%20CUENTA%20PUBLICA\031.%20CUENTA%20PUBLICA%20POA%20202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C-ALFONSO/Desktop/POAS%20INICIAL%202026/031.%20CUENTA%20PUBLICA/031.%20CUENTA%20PUBLICA%20POA%20202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POAS%202024\HAEN-015-CUENTA%20PUBLICA\POA%20Direccion%20de%20Cuenta%20Publica%202024.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POAS%202025%20INICIAL\030.%20RECURSOS%20HUMANOS\030.%20direcci&#243;n%20de%20Recursos%20Humanos%20POA%202025.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PC-ALFONSO/Desktop/POAS%20INICIAL%202026/030.-%20DIR.%20DE%20RECURSOS%20HUMANOS/030.%20direcci&#243;n%20de%20Recursos%20Humanos%20POA%202025%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POAS%202025%20INICIAL\029.%20MOVILIDAD\029.%20Movilidad%20POA%202025.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PC-ALFONSO/Desktop/POAS%20INICIAL%202026/029.-%20DIR.%20DE%20MOVILIDAD/029.%20Movilidad%20POA%202026.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POAS%202025%20INICIAL\028.%20PREVENCION%20SOCIAL%20DEL%20DELITO\028.%20Prevenci&#243;n%20del%20delito%20POA%202025.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PC-ALFONSO/Desktop/POAS%20INICIAL%202026/028.DIR.%20DE%20PREVENCION%20SOCIAL%20DEL%20DELITO/PREVENCION%20SOCIAL%20DEL%20DELITO%202026%20OK%20-%20copia.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POAS%202025%20INICIAL\027.%20ASUNTOS%20JURIDICOS\027.%20Asuntos%20Juridicos%20POA%20202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OAS%202025%20INICIAL\060.%20ASISTENCIA%20SOCIAL%20ALIMENTARIA\060.%20asistencia%20social%20y%20alimentaria.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PC-ALFONSO/Desktop/POAS%20INICIAL%202026/027.-%20DIR.%20DE%20ASUNTOS%20JURIDICOS/027.%20Asuntos%20Juridicos%20POA%202026.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POAS%202025%20INICIAL\026.%20PROTECCION%20CIVIL\42.%20Protecci&#243;n%20Civil%20POA%202025.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PC-ALFONSO/Desktop/POAS%20INICIAL%202026/026.-DIR.%20DE%20PROTECCION%20CIVIL/Protecci&#243;n%20Civil%20POA%202026.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POAS%202025%20INICIAL\025.%20REGLAMENTOS\025.%20REGLAMENTOS%20POA%20%202025%20ok.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PC-ALFONSO/Desktop/POAS%20INICIAL%202026/025.-DIR.%20DE%20REGLAMENTOS/025.%20REGLAMENTOS%20POA%20%202026%20ok.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POAS%202024\HAEN-043-Reglamentos\FORMATOS%20POA%20%202024.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POAS%202025%20INICIAL\024.%20POLICIA%20VIAL\024.%20Policia%20vial%20POA%202025.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PC-ALFONSO/Desktop/POAS%20INICIAL%202026/24.-%20DIR.%20DE%20POLICIA%20VIAL/policia%20vial%202026.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POAS%202025%20INICIAL\023.%20SEGURIDAD%20PUBLICA\023.%20Seguridad_Publica_POA_2025.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POAS%202024\HAEN-038-Seguridad%20Publica\POA%20DIR%20SEG%20PUB%202024.(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C-ALFONSO/Desktop/POAS%20INICIAL%202026/059.-%20DIR.%20DE%20ASISTENCIA%20ALIMENTARIA/POA-2026_DASAyDC.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PC-ALFONSO/Desktop/POAS%20INICIAL%202026/023.-DIR.%20DE%20SEGURIDAD%20PUBLICA/023.%20Seguridad_Publica_POA_2026.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POAS%202025%20INICIAL\022.%20DIR.%20GNAL.%20DEL%20DIF\POA%20DIF%20GENERAL.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PC-ALFONSO/Desktop/POAS%20INICIAL%202026/022.-%20DIR,%20GNAL%20DEL%20DIF%20MUNICIPAL/POA%20%20DIR.%20GENERAL%20DIF.%202026.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POAS%202024\HAEN-035-DIF%20MPAL\POA2024-SMDIF-.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POAS%202025%20INICIAL\021.%20DIR.%20GNAL%20DE%20SALUD\021.%20Direcci&#243;n%20General%20de%20Salud%20POA%202025.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PC-ALFONSO/Desktop/POAS%20INICIAL%202026/021.-%20DIR.%20GNAL%20DE%20SALUD/021.%20Direcci&#243;n%20General%20de%20Salud%20POA%202026.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POAS%202024\HAEN-031-SALUD\POA%20%202024.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POAS%202025%20INICIAL\020.%20DIR.%20GNAL%20DE%20EDUCACION%20Y%20CULTURA\020.%20Direcci&#243;n%20General%20de%20Educaci&#243;n%20POA%202025.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PC-ALFONSO/Desktop/POAS%20INICIAL%202026/020.-%20DIR.%20GNAL%20DE%20EDUCACION%20Y%20CULTURA/POA%20DIRECCION%20GENERAL%20DE%20EDUCACION%202026%20CORREGIDO.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POAS%202025%20INICIAL\019.%20DIR.%20GNAL%20DE%20DESARROLLO%20SOCIAL\019.%20Dir%20General%20de%20desarrollo%20social%20POA%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2)"/>
      <sheetName val="Árbol_de_Objetivos (2)"/>
      <sheetName val="MIR"/>
      <sheetName val="PBR"/>
      <sheetName val="POA"/>
    </sheetNames>
    <sheetDataSet>
      <sheetData sheetId="0" refreshError="1"/>
      <sheetData sheetId="1" refreshError="1"/>
      <sheetData sheetId="2">
        <row r="14">
          <cell r="B14" t="str">
            <v>Servicios eficientes proporcionados por el Sistema Municipal DIF a favor de los adultos mayores.</v>
          </cell>
          <cell r="D14" t="str">
            <v>Servicios Medicos = No.  De Servicios Medicos Atendidas/ No. De Servicios Medicos  Programados * 100. PSM=(NSMA/NSMP)*100</v>
          </cell>
          <cell r="E14" t="str">
            <v>Informes, Publicaciones y Evidencias fotográficas.</v>
          </cell>
        </row>
        <row r="15">
          <cell r="B15" t="str">
            <v>Impulsar el desarrollo de habilidades y conocimiento en personas adultas mayores mediante cursos, actividades formativas y activacion fisica</v>
          </cell>
        </row>
        <row r="16">
          <cell r="B16" t="str">
            <v>Ofrecer talleres de asistencia y orientacion juridica y psicologica dirigido a personas adultas mayores en situacion de riesgo</v>
          </cell>
        </row>
        <row r="17">
          <cell r="B17" t="str">
            <v>Acciones comunitarias que garanticen atención digna, preventiva y participativa para personas adultas mayores</v>
          </cell>
          <cell r="C17" t="str">
            <v xml:space="preserve">Acciones Realizadas </v>
          </cell>
          <cell r="D17" t="str">
            <v>Porcentaje Actividades Recreativas=  No. De Actividades recreativas Desarrolladas / No. De Actividades Recreativas Programadas * 100. PAR=(NARD/NARP)*100</v>
          </cell>
          <cell r="E17" t="str">
            <v>Notas informativas, Reportes y Evidencias fotográficas.</v>
          </cell>
        </row>
        <row r="18">
          <cell r="B18" t="str">
            <v xml:space="preserve">Llevar acabao brigadas asistenciales en las comunidades, promoviendo actividades recreaticas, fisicas de promocion de la salud u atencion medica para personas adultas mayores y tendan una vida digna. </v>
          </cell>
          <cell r="C18" t="str">
            <v>Brigadas Asistenciales en Comunidades</v>
          </cell>
          <cell r="D18" t="str">
            <v>Brigadas Asistenciales en Comunidades = No. De Brigadas Atendidas/ No. De Brigadas Programadas * 100. BAC=(NBACA/NBACP)*100</v>
          </cell>
          <cell r="E18" t="str">
            <v>Lista de asistencia, reporte de actividades , fotografia y publicaciones en medios digitales que difunden talleres recreativos</v>
          </cell>
        </row>
        <row r="19">
          <cell r="B19" t="str">
            <v>Articular proceso de coordinacion y capacitacion con los diferentes clubes comunitarios, fortaleciendo la participacion y redes de apoyo para personas adultas mayores</v>
          </cell>
          <cell r="C19" t="str">
            <v>Porcentaje de Capacitaciones en los Club´s</v>
          </cell>
          <cell r="D19" t="str">
            <v>Porcentaje de Capacitaciones= No. De solicitudes Atendidas/ No. De Capacitaciones Programadas* 100. PCC=(NPCCA/NPCCP)*¨100</v>
          </cell>
          <cell r="E19" t="str">
            <v>Lista de asistencia,  actividades , evidencia fotografica y notas informativas</v>
          </cell>
        </row>
      </sheetData>
      <sheetData sheetId="3" refreshError="1"/>
      <sheetData sheetId="4">
        <row r="17">
          <cell r="C17" t="str">
            <v>Inclusión y Humanidad que Transforman: Unidos para Avanzar</v>
          </cell>
        </row>
        <row r="19">
          <cell r="C19" t="str">
            <v>Programa 8. Protegiendo lo Más valioso: familia, Menores y Tercera Edad</v>
          </cell>
        </row>
        <row r="20">
          <cell r="C20" t="str">
            <v>Articular politicas públicas que creen un entorno favorables para el desarrollo social e integral de la niñez, jóvenes, adultos mayores y discapacitados, promoviendo una colaboración entre distintos sectores para asegurar el bienestar social del Municipio</v>
          </cell>
        </row>
        <row r="21">
          <cell r="C21" t="str">
            <v>Brindar servicios de asistencia y orientacion jurídica o psicológica a las personas adultas mayores en situación de riesgo.8.9 Fortalecer los mecanismos para el desarrollo de habilidades y conocimientos, en adultos mayores, mediante talleres, cursos o activación física. 8.10 Otorgar servicios médicos, gerontológicos o psicológicos para mantener una mejor calidad de vida de los adultos mayores. 8.11 Realizar brigadas asistenciales en las comunidades, fomentando el desarrollo de actividades recreativas, físicas y atención médica a los adultos mayores o grupo vulnerables.</v>
          </cell>
        </row>
        <row r="26">
          <cell r="AA26" t="str">
            <v xml:space="preserve">E Prestacion de Servicios Publicos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refreshError="1"/>
      <sheetData sheetId="1" refreshError="1"/>
      <sheetData sheetId="2" refreshError="1">
        <row r="7">
          <cell r="C7" t="str">
            <v>Programa 4. Promoción de la Educación.</v>
          </cell>
        </row>
        <row r="18">
          <cell r="H18" t="str">
            <v>Informes mensuales y bitácoras fotográfica</v>
          </cell>
        </row>
        <row r="19">
          <cell r="H19" t="str">
            <v>Informes mensuales y bitácoras fotográfica</v>
          </cell>
        </row>
        <row r="22">
          <cell r="G22" t="str">
            <v>Porcentaje de personal eficiente y responsable=(No. de personal capacitado/No. de total de acciones realizadas)*100 PPER=(NPC/NTAR)*100</v>
          </cell>
          <cell r="H22" t="str">
            <v>Control de asistencia y capacitación laboral</v>
          </cell>
        </row>
      </sheetData>
      <sheetData sheetId="3" refreshError="1"/>
      <sheetData sheetId="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1"/>
    </sheetNames>
    <sheetDataSet>
      <sheetData sheetId="0" refreshError="1"/>
      <sheetData sheetId="1" refreshError="1"/>
      <sheetData sheetId="2">
        <row r="12">
          <cell r="B12" t="str">
            <v>Elevados estándares de bienestar de la población en el municipio de Eduardo Neri</v>
          </cell>
          <cell r="C12" t="str">
            <v>Indice de la población en situacion de pobreza</v>
          </cell>
          <cell r="D12" t="str">
            <v>Indice de Personas en Situación de Pobreza = No. De Personas en Situación de Pobreza / No. Total de la Población del Municipio * 100. PPSP=(NPSP/TPM)*100</v>
          </cell>
          <cell r="E12" t="str">
            <v>Informes y Reportes y Evidencias Fotográficas.</v>
          </cell>
        </row>
        <row r="13">
          <cell r="B13" t="str">
            <v xml:space="preserve"> Incremento en la cobertura y acceso de programas sociales , estatales y federales dentro del municipio de Eduardo Neri.</v>
          </cell>
          <cell r="C13" t="str">
            <v>Porcentaje de cobertura de los programas sociales</v>
          </cell>
          <cell r="D13" t="str">
            <v>Porcentaje de cobertura de los programas sociales=No. De Personas beneficiadas con algun programa social/ No. Total de la poblacion del municipio*100. PCPS=(PBPS/TPM)*100</v>
          </cell>
          <cell r="E13" t="str">
            <v>Padrón de
Beneficiarios</v>
          </cell>
        </row>
        <row r="14">
          <cell r="B14" t="str">
            <v>Menor riesgo para los pobladores de nuestro municipio que buscan migrar</v>
          </cell>
          <cell r="C14" t="str">
            <v xml:space="preserve">Indice de la poblacion migrante </v>
          </cell>
          <cell r="D14" t="str">
            <v>Indice de la poblacion migrante  = No. De pasaportes y visas tramitados / No. Total de solicitudes * 100. PPSP=(NPv/TPM)*100</v>
          </cell>
          <cell r="E14" t="str">
            <v>Padrón de
Beneficiarios, evidencia fotografica.</v>
          </cell>
        </row>
        <row r="15">
          <cell r="B15" t="str">
            <v xml:space="preserve"> Difusión y gestión del trámite de visas y pasaportes</v>
          </cell>
        </row>
        <row r="16">
          <cell r="B16" t="str">
            <v>Información clara y precisa sobre los programas sociales en las comunidades del municipio y el acceso a estos programas.</v>
          </cell>
        </row>
        <row r="17">
          <cell r="B17" t="str">
            <v>Mayor agilización de las diligencias para el arreglo de documentación requerida por las personas que desean acceder a los programas sociales.</v>
          </cell>
          <cell r="C17" t="str">
            <v>Porcentaje de gestiones realizadas</v>
          </cell>
          <cell r="D17" t="str">
            <v>Porcentaje de gestiones realizadas=(No. Documentos corregidos/No. De solicitudes recibidas)*100 PGR=(NDC/NSR)*100</v>
          </cell>
        </row>
        <row r="18">
          <cell r="B18" t="str">
            <v xml:space="preserve">Aumento del indice de  ingreso del adulto mayor y de los estudiantes de nuestro municipio a la pensión y a la beca para el bienestar. </v>
          </cell>
          <cell r="C18" t="str">
            <v>Indice de ingreso a los programas sociales</v>
          </cell>
          <cell r="D18" t="str">
            <v>Indice de Registros = (No. De Personas beneficiadas / No. De Total de solicitudes) * 100. PR=(NPTI/NTSM)*100</v>
          </cell>
        </row>
        <row r="19">
          <cell r="B19" t="str">
            <v xml:space="preserve">Mayor adquisición de materiales esenciales para el hogar. </v>
          </cell>
        </row>
        <row r="20">
          <cell r="B20" t="str">
            <v>Productos para el hogar como estufas, calentadores, tinacos, licuadoras, entre otros, disponibles con subsidios en colaboración con la congregación mariana trinitaria.</v>
          </cell>
          <cell r="D20" t="str">
            <v xml:space="preserve">Porcentaje de pedidos realizados= (No. De Solicitudes Atendidas / No. Total de Solicitudes Recibidas) * 100. PPA=(NSA/NTSR)*100 </v>
          </cell>
        </row>
      </sheetData>
      <sheetData sheetId="3" refreshError="1"/>
      <sheetData sheetId="4">
        <row r="17">
          <cell r="C17" t="str">
            <v>Eje 1: Inclusión y Humanidad que Transforman: "Unidos para Avanzar"</v>
          </cell>
        </row>
        <row r="18">
          <cell r="C18" t="str">
            <v>Contribuir a que la ciudadanía de Eduardo Neri en situación de rezago social o marginación, acceda a los beneficios de los programas sociales, con el fin de mejorar su calidad de vida, mediante la atención prioritaria a los grupos vulnerables, de manera inclusiva para fortalecer las condiciones que permita alcanzar un desarrollo humano integral.</v>
          </cell>
        </row>
        <row r="19">
          <cell r="C19" t="str">
            <v>Programa 1. Creciendo Contigo: Bienestar para Todos</v>
          </cell>
        </row>
        <row r="20">
          <cell r="C20" t="str">
            <v>Incrementar la cobertura de los programas sociales en el Municipio dirigidos a los grupos vulnerables, fortaleciendo el desarrollo social y económico</v>
          </cell>
        </row>
        <row r="21">
          <cell r="C21" t="str">
            <v>1.1 Difundir los programas sociales vigentes del Gobierno Federal y Estatal para asegurar que tengan acceso los grupos vulnerables y contribuyan a la reducción de las carencias que generan desigualdad.1.3 Implementar apoyos dirigidos a los grupos vulnerables para disminuir la desigualdad social asegurando que todas las Comunidades del Municipio tengan acceso directo a estos beneficios. 1.4 Coordinar de manera institucional la gestión y apoyo para la inscripción de la ciudadanía en los programas sociales brindando información clara y oportuna estableciendo una comunicación efectiva para facilitar su acceso. 1.5 Implementar un padrón de beneficiarios del Municipio para optimizar recursos y atender de manera oportuna información de los diversos programas sociales. 1.6 Optimizar la entrega oportuna de los apoyos de los Programas Municipales favoreciendo el bienestar social de la ciudadanía en general. 1.7 Realizar convenios de colaboración institucional con la Federación y organizaciones civiles para generar 91 oportunidades sociales y económicas en beneficio de la ciudadanía.1.11 Ampliar las oportunidades de acceso a programas y apoyos sociales, que permitan promover el autoempleo o emprendimiento.1.13 Canalizar las sugerencias y quejas en atención a migrantes ante las instancias competentes para su desarrollo social. 1.14 Informar a los migrantes sobre los trámites y servicios en beneficio del sector, brindando seguimiento y apoyo para la gestión ordenada.</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 val="FICHA TECNIC"/>
      <sheetName val="FICHA TECNIC (2)"/>
      <sheetName val="FICHA TECNIC (3)"/>
      <sheetName val="FICHA TECNIC (4)"/>
      <sheetName val="FICHA TECNIC (5)"/>
      <sheetName val="FICHA TECNIC (6)"/>
      <sheetName val="FICHA TECNIC (7)"/>
      <sheetName val="Hoja1"/>
    </sheetNames>
    <sheetDataSet>
      <sheetData sheetId="0"/>
      <sheetData sheetId="1"/>
      <sheetData sheetId="2">
        <row r="7">
          <cell r="C7" t="str">
            <v>Programa 2.  Bienestar en Eduardo Neri</v>
          </cell>
        </row>
        <row r="19">
          <cell r="H19" t="str">
            <v>Padrón de
Beneficiarios</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Lograr una satisfacción de la ciudadania de Eduardo Neri respecto a los servicios publicos ofrecidos por el Municipio</v>
          </cell>
          <cell r="C12" t="str">
            <v xml:space="preserve">Calidad de los Servicios Publicos </v>
          </cell>
          <cell r="D12" t="str">
            <v>no de personas con satisfacción sobre servicios publicos/numero de personas encuestadas*100</v>
          </cell>
          <cell r="E12" t="str">
            <v xml:space="preserve">Evidencia fotografica </v>
          </cell>
        </row>
        <row r="13">
          <cell r="C13" t="str">
            <v xml:space="preserve">Implementar cursos para el personal de todas las Direccion de Servicios publicos que sean dirijidos hacia el trato de los ciudadanos </v>
          </cell>
          <cell r="D13" t="str">
            <v>no de cursos realizados/no de cursos programados*100</v>
          </cell>
          <cell r="E13" t="str">
            <v xml:space="preserve">Evidencia fotografica y cursos </v>
          </cell>
        </row>
        <row r="14">
          <cell r="C14" t="str">
            <v xml:space="preserve">Implementar cursos de identificacion de riesgos y prevencion de accidentes </v>
          </cell>
          <cell r="D14" t="str">
            <v>no de cursos de identificacion realizados/no de cursos identificacion programados*100</v>
          </cell>
          <cell r="E14" t="str">
            <v xml:space="preserve">Evidencia fotografica </v>
          </cell>
        </row>
        <row r="15">
          <cell r="D15" t="str">
            <v xml:space="preserve">(no. De herramienta gestionada / no. De herramienta programada*100) PGH NHG/NHP*100 </v>
          </cell>
          <cell r="E15" t="str">
            <v>Evidencia fotografica</v>
          </cell>
        </row>
        <row r="17">
          <cell r="C17" t="str">
            <v xml:space="preserve">Implementar planes de trabajo </v>
          </cell>
          <cell r="D17" t="str">
            <v xml:space="preserve">No. De actividades programadas / No de actividades realizadas * 100 </v>
          </cell>
          <cell r="E17" t="str">
            <v xml:space="preserve">Planes de trabajo </v>
          </cell>
        </row>
        <row r="18">
          <cell r="C18" t="str">
            <v xml:space="preserve">Realizar las acciones tecnicas y administrativas correspondientes </v>
          </cell>
          <cell r="E18" t="str">
            <v xml:space="preserve">Evidencia fotografica </v>
          </cell>
        </row>
        <row r="20">
          <cell r="C20" t="str">
            <v xml:space="preserve">Realizar campañas y actividades de limpieza general en cada una de las Direcciones </v>
          </cell>
          <cell r="D20" t="str">
            <v>No. De campañas a realizar / actividades realizadas*100</v>
          </cell>
          <cell r="E20" t="str">
            <v xml:space="preserve">Fotos y videos </v>
          </cell>
        </row>
        <row r="21">
          <cell r="D21" t="str">
            <v>(No.de materiales/ No. De material programado*100) PGH * 100</v>
          </cell>
          <cell r="E21" t="str">
            <v xml:space="preserve">Evidencia fotografica </v>
          </cell>
        </row>
      </sheetData>
      <sheetData sheetId="3"/>
      <sheetData sheetId="4">
        <row r="17">
          <cell r="C17" t="str">
            <v xml:space="preserve">Eje 2.- Desarrollo competitivo y sostenible para el progreso </v>
          </cell>
        </row>
        <row r="19">
          <cell r="C19" t="str">
            <v xml:space="preserve">Programa 13: Gestion Integral de Servicios Publicoa </v>
          </cell>
        </row>
        <row r="23">
          <cell r="AA23" t="str">
            <v xml:space="preserve">1.Gobierno </v>
          </cell>
        </row>
        <row r="24">
          <cell r="AA24" t="str">
            <v xml:space="preserve">2.2. Vivienda  y Servicios  a la Comunidad  </v>
          </cell>
        </row>
        <row r="25">
          <cell r="AA25" t="str">
            <v xml:space="preserve">2.2.6. Servicios Comunales </v>
          </cell>
        </row>
        <row r="26">
          <cell r="AA26" t="str">
            <v xml:space="preserve">E Prestacion en Servicios Publicos </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Buena Percepción ciudadana sobre la calidad de los servicios públicos en Eduardo Neri.</v>
          </cell>
        </row>
        <row r="13">
          <cell r="B13" t="str">
            <v xml:space="preserve">Mayor atencion a los Servicios Publicos prestados a la ciudadania en el Municipio de Eduardo Neri </v>
          </cell>
        </row>
        <row r="14">
          <cell r="B14" t="str">
            <v>Aseguramiento de condiciones seguras durante la realización de trabajos.</v>
          </cell>
        </row>
        <row r="15">
          <cell r="B15" t="str">
            <v>Suministro adecuado de herramientas y equipo de protección para el personal.</v>
          </cell>
          <cell r="C15" t="str">
            <v xml:space="preserve">Porcentaje de gestión de herramienta </v>
          </cell>
        </row>
        <row r="16">
          <cell r="B16" t="str">
            <v>Seguimiento y control de las actividades planificadas para optimizar los Servicios Públicos.</v>
          </cell>
        </row>
        <row r="17">
          <cell r="B17" t="str">
            <v>Implementación de supervisiones periódicas en las áreas correspondientes a Servicios Públicos.</v>
          </cell>
          <cell r="D17" t="str">
            <v xml:space="preserve">(No. De acciones tecnicas / No. De accciones adiministrativas *100 ) </v>
          </cell>
        </row>
        <row r="18">
          <cell r="B18" t="str">
            <v>Desarrollo de actividades enfocadas en fortalecer la imagen municipal.</v>
          </cell>
        </row>
        <row r="19">
          <cell r="B19" t="str">
            <v>Optimización en la entrega de materiales a las direcciones que integran la Dirección General de Servicios Públicos.</v>
          </cell>
          <cell r="C19" t="str">
            <v xml:space="preserve">Porcentaje de gestion de materiales </v>
          </cell>
        </row>
      </sheetData>
      <sheetData sheetId="3" refreshError="1"/>
      <sheetData sheetId="4">
        <row r="17">
          <cell r="C17" t="str">
            <v xml:space="preserve">Eje 2.- Desarrollo competitivo y sostenible para el progreso </v>
          </cell>
        </row>
        <row r="18">
          <cell r="C18" t="str">
            <v>Garantizar la prestación de los Servicios públicos de forma eficiente, segura y sustentable promoviendo el bienestar y calidad de vida mediante el acceso universal y equitativo de los servicios.</v>
          </cell>
        </row>
        <row r="19">
          <cell r="C19" t="str">
            <v xml:space="preserve">Programa 13: Gestión Integral de Servicios Publica </v>
          </cell>
        </row>
        <row r="20">
          <cell r="C20" t="str">
            <v xml:space="preserve">Vincular mecanismos de colaboración interinstitucional para el desarrollo de infraestructura que impulsen la vocación productiva del Municipio, garantizando la protección y sostenibilidad del medio ambiente. </v>
          </cell>
        </row>
        <row r="21">
          <cell r="C21" t="str">
            <v xml:space="preserve">13.50 Trabajar em coordinación con otras unidades administrativas para la gestión, mantenimiento y rehabilitación de los espacios públicos.    </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Apoyar en el decremento en el índice de rezago social en el municipio de Eduardo Neri, para un mejoramiento en obra pública de la igualdad social.</v>
          </cell>
        </row>
        <row r="13">
          <cell r="B13" t="str">
            <v>Mejoramiento de acceso a los servicios básicos de la vivienda dentro del municipio de Eduardo Neri.</v>
          </cell>
        </row>
        <row r="14">
          <cell r="B14" t="str">
            <v>Apoyo directo a la población que no cuenta con acceso a los servicios básicos para la vivienda en materia de agua potable</v>
          </cell>
        </row>
        <row r="15">
          <cell r="B15" t="str">
            <v>Suministro y buena calidad de agua potable, para un mejor abastecimiento en la población y sus localidades.</v>
          </cell>
        </row>
        <row r="16">
          <cell r="B16" t="str">
            <v>Mantenimiento adecuado, crecimiento demográfico ordenado y apoyo directo a la población que no cuenta con vialidades para propiciar su desarrollo urbano y mejoren su calidad de vida.</v>
          </cell>
        </row>
        <row r="20">
          <cell r="B20" t="str">
            <v>Construcción de calidad y aplicación de las especificaciones del proyecto, para definir estándares de calidad.</v>
          </cell>
        </row>
      </sheetData>
      <sheetData sheetId="3" refreshError="1"/>
      <sheetData sheetId="4">
        <row r="17">
          <cell r="C17" t="str">
            <v>Eje II: Desarrollo Competitivo y Sostenible para el Progreso</v>
          </cell>
        </row>
        <row r="18">
          <cell r="C18" t="str">
            <v xml:space="preserve"> Asegurar un ordenamiento territorial sustentable, mediante obras de calidad en beneficio del desarrollo integral del Municipio, aplicando políticas de gestión y seguimiento para el desarrollo eficiente en el proceso de la construcción de las obras públicas.</v>
          </cell>
        </row>
        <row r="19">
          <cell r="C19" t="str">
            <v>11. Territorio Sustentable: Creciendo con Equilibrio</v>
          </cell>
        </row>
        <row r="20">
          <cell r="C20" t="str">
            <v>Vincular mecanismos de colaboración interinstitucional para el desarrollo  de infraestructura que impulsen la vocación productiva del municipio, garantizando la protección y sostenibilidad del medio ambiente.</v>
          </cell>
        </row>
        <row r="21">
          <cell r="C21" t="str">
            <v xml:space="preserve">11.1 Impulsar el incremento y mantenimiento de la infraestructura hídrica e hidráulica. 11.2 Mejorar las vías de comunicación urbana y accesos rurales, atendiendo prioritariamente a las Comunidades con difícil acceso y con mayor rezago social. 11.3 Mejorar y apoyar la infraestructura para el fortalecimiento de seguridad pública, reinserción social, educativa y de esparcimiento. 11.4 Aumentar y mejorar la obra pública social y urbana contribuyendo a la igualdad social. 11.5 Ampliar la infraestructura cultural, deportiva con espacios aptos para el desarrollo y aprovechamiento del desarrollo recreativo de la sociedad. 11.6 Consolidar una infraestructura con mejoramiento y ampliación brindando mejores servicios a la sociedad. 11.7 Generar vínculos de gestión, para incrementar la inversión en obra pública en beneficio de todo el Municipio. 11.8 Analizar los costos directos e indirectos para tener mayor control del presupuesto en cada obra pública. 11.9 Realizar la estimación de los costos de materiales, seleccionando los acordes a las condiciones del mercado y la disponibilidad para el desarrollo del proyecto. 11.10 Elaborar presupuestos desglosando y detallando los costos involucrados en una obra pública, teniendo una visión clara del gasto y tomar la mejor decisión. 11.11 Optimizar los recursos para el desarrollo de un proyecto, garantizando que se ejecute de manera eficaz con los materiales o herramientas necesarias. 11.12 Elaborar informes y documentos necesarios para la integración de los expedientes técnicos referente a los contratistas, presupuestos y la administración interna de cada obra pública. 11.13 Cumplir con la normatividad asegurando que los costos y precios unitarios estén alineados a los estándares técnicos correspondientes. 11.14 Preparar las licitaciones correspondientes de los expedientes en los términos de referencia, condiciones, especificaciones técnicas, programación y criterios de selección. 11.15 Gestionar la publicación de las convocatorias, realizando el proceso transparente y accesible a los contratistas, cumpliendo las normas legales y regulatorias. 11.16 Revisar y elaborar los contratos, especificando el presupuesto, ampliaciones de plazo, cronogramas, entre otros aspectos técnicos. 11.17 Supervisar el seguimiento de la obra, verificando el cumplimiento de los plazos y estándares de calidad. 11.18 Elaborar y actualizar las normas técnicas, para la ejecución de las obras públicas, desde especificaciones de materiales y procedimientos. 11.19 Asegurar el cumplimiento de la normatividad en las obras desde aspectos técnicos, legales y ambientales vigentes. 11.20 Definir estándares de gestión de obras públicas para la planeación, programación y seguimiento, asegurando de manera eficiente los plazos. 11.21 Supervisar la calidad y el cumplimiento normativo de las obras, desde la gestión de inspecciones, vigilancia, ejecución y coordinación con el OCIN garantizando la transparencia. 11.22 Verificar que los procedimientos administrativos de contratación, modificación y pagos se cumplan de acuerdo a la normatividad. 11.23 Inspeccionar las obras públicas en curso verificando el cumplimiento y transparentando las especificaciones de calidad, desde el avance físico y financiero. 11.24 Monitorear el cumplimiento normativo, supervisando los aspectos financieros, desde reajustes de presupuestos o modificación de especificaciones técnicas. 11.25 Coordinar con el Organismo de Control Interno (OCIN) transparentando el uso correcto de los recursos públicos, el cumplimiento de normatividad y procedimientos establecidos. 11.26 Revisar y preparar los expedientes técnicos ante la ejecución de auditorías por parte del OCIN, facilitando las inspecciones. 11.27 Transparentar la ejecución de las obras públicas desde los procedimientos de selección, contratación, ejecución y seguimiento mediante informes. 11.28 Garantizar la legalidad, transparencia y el correcto uso de los recursos públicos para el desarrollo de las obras públicas.
</v>
          </cell>
        </row>
        <row r="26">
          <cell r="AA26" t="str">
            <v>E. Prestacion de servicios públicos</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efreshError="1">
        <row r="12">
          <cell r="B12" t="str">
            <v>Apoyar en el decremento en el índice de rezago social en el municipio de Eduardo Neri, para un mejoramiento en obra pública de la igualdad social.</v>
          </cell>
          <cell r="C12" t="str">
            <v>Porcentaje de personas en indice de rezago social.</v>
          </cell>
          <cell r="D12" t="str">
            <v>Porcentaje de indice de rezago social = (No. De proyectos Terminados/ No. De Proyectos Programados) * 100.   PAP=(NPT/NPP) * 100</v>
          </cell>
          <cell r="E12" t="str">
            <v>Informes y Reportes y Evidencias Fotográficas.</v>
          </cell>
        </row>
        <row r="13">
          <cell r="C13" t="str">
            <v>Porcentaje de Servicios básicos vivienda.</v>
          </cell>
          <cell r="D13" t="str">
            <v>Porcentaje de Servicios Básicos = No. De Acciones Realizadas / No. De Acciones Programadas * 100
PE=NAR/NAP *100</v>
          </cell>
          <cell r="E13" t="str">
            <v xml:space="preserve">Instituto nacional de estadística, geografía e informática (inegi) 
</v>
          </cell>
        </row>
        <row r="14">
          <cell r="C14" t="str">
            <v>Porcentaje en viviendas con escases de agua</v>
          </cell>
          <cell r="D14" t="str">
            <v>Porcentaje de Viviendas = (No. De proyectos Terminados/ No. De Proyectos Programados) * 100.   PAP=(NPT/NPP) * 100</v>
          </cell>
          <cell r="E14" t="str">
            <v xml:space="preserve"> Instituto nacional de estadística, geografía e informática (inegi)
Consejo nacional de evaluación de la política de desarrollo social (coneval)</v>
          </cell>
        </row>
        <row r="15">
          <cell r="C15" t="str">
            <v>Porcentaje en viviendas con escases de agua</v>
          </cell>
          <cell r="D15" t="str">
            <v>Porcentaje de Viviendas sin agua = (No. De proyectos Terminados/ No. De Proyectos Programados) * 100.   PAP=(NPT/NPP) * 100</v>
          </cell>
          <cell r="E15" t="str">
            <v>Instituto nacional de estadística, geografía e informática (inegi)
Consejo nacional de evaluación de la política de desarrollo social (coneval)
Comisión nacional del agua (conagua)
Comisión de agua potable, alcantarillado y saneamiento del estado de guerrero (capaseg)</v>
          </cell>
        </row>
        <row r="16">
          <cell r="C16" t="str">
            <v>Porcentaje de infraestructura de urbanización</v>
          </cell>
          <cell r="D16" t="str">
            <v>Porcentaje de infraestructura de urbanización = (No. De proyectos Terminados/ No. De Proyectos Programados) * 100.   PAP=(NPT/NPP) * 100</v>
          </cell>
          <cell r="E16" t="str">
            <v>Plan municipal de desarrollo urbano. 
Secretaria de comunicaciones y transportes (sct) Informes y Reportes y Evidencias Fotográficas.</v>
          </cell>
        </row>
        <row r="17">
          <cell r="B17" t="str">
            <v>Verificación de existencia de redes de sistema de alcantarillado en diversas calles del municipio, para una adecuada distribución.</v>
          </cell>
          <cell r="C17" t="str">
            <v>Porcentaje de infraestructura de urbanización</v>
          </cell>
          <cell r="D17" t="str">
            <v>Porcentaje de infraestructura de urbanización = (No. De proyectos Terminados/ No. De Proyectos Programados) * 100.   PAP=(NPT/NPP) * 100</v>
          </cell>
          <cell r="E17" t="str">
            <v>Secretaria del bienestar
Secretaria de comunicaciones y transportes (sct)</v>
          </cell>
        </row>
        <row r="18">
          <cell r="B18" t="str">
            <v>Administración de recursos financieros y proyectos viables en obras de calidad.</v>
          </cell>
          <cell r="C18" t="str">
            <v>Porcentaje de proyectos actualizados</v>
          </cell>
          <cell r="D18" t="str">
            <v>Porcentaje de Avance Programático = (No. De proyectos Terminados/ No. De Proyectos Programados) * 100.   PAP=(NPT/NPP) * 100</v>
          </cell>
          <cell r="E18" t="str">
            <v>Secretaria del bienestar
Instituto nacional de estadística, geografía e informática (inegi)
Consejo nacional de evaluación de la política de desarrollo social (coneval)</v>
          </cell>
        </row>
        <row r="19">
          <cell r="B19" t="str">
            <v>Optimización de costo de proyectos, validación. Gestión de recursos para mantenimiento y supervisión de obras.</v>
          </cell>
          <cell r="C19" t="str">
            <v>Viviendas que no disponen con drenaje y alcantarillado</v>
          </cell>
          <cell r="D19" t="str">
            <v>Porcentaje de viviendas en marginación. = (No. De proyectos Terminados/ No. De Proyectos Programados) * 100.   PAP=(NPT/NPP) * 100</v>
          </cell>
          <cell r="E19" t="str">
            <v xml:space="preserve">
Instituto nacional de estadística, geografía e informática (inegi)
Consejo nacional de evaluación de la política de desarrollo social (coneval)</v>
          </cell>
        </row>
        <row r="20">
          <cell r="C20" t="str">
            <v>Porcentaje de infraestructura de urbanización</v>
          </cell>
          <cell r="D20" t="str">
            <v>Porcentaje de Avance Programático = (No. De proyectos Terminados/ No. De Proyectos Programados) * 100.   PAP=(NPT/NPP) * 100</v>
          </cell>
          <cell r="E20" t="str">
            <v>Secretaria del bienestar
Secretaria de comunicaciones y transportes (sct) Informes y Reportes y Evidencias Fotográficas.</v>
          </cell>
        </row>
        <row r="21">
          <cell r="B21" t="str">
            <v>Ampliación de conocimientos en los procesos constructivos  de obras adecuadas al tipo de transito.</v>
          </cell>
          <cell r="C21" t="str">
            <v>Porcentaje de infraestructura de urbanización</v>
          </cell>
          <cell r="D21" t="str">
            <v>Porcentaje de infraestructura de urbanización = (No. De proyectos Terminados/ No. De Proyectos Programados) * 100.   PAP=(NPT/NPP) * 100</v>
          </cell>
          <cell r="E21" t="str">
            <v>Secretaria del bienestar
Secretaria de comunicaciones y transportes (sct)</v>
          </cell>
        </row>
      </sheetData>
      <sheetData sheetId="3" refreshError="1"/>
      <sheetData sheetId="4" refreshError="1">
        <row r="17">
          <cell r="C17" t="str">
            <v>Eje II: Desarrollo Competitivo y Sostenible para el Progreso</v>
          </cell>
        </row>
        <row r="19">
          <cell r="C19" t="str">
            <v>11. Territorio Sustentable: Creciendo con Equilibrio</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efreshError="1"/>
      <sheetData sheetId="3" refreshError="1"/>
      <sheetData sheetId="4">
        <row r="17">
          <cell r="C17" t="str">
            <v>EJE II: DESARROLLO COMPETITIVO Y SOSTENIBLE PARA EL PROGRESO</v>
          </cell>
        </row>
        <row r="25">
          <cell r="AA25" t="str">
            <v xml:space="preserve">5. Otros. </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Lograr una sociedad más segura, ordenada y protegida, asegurando el cumplimiento de las leyes, la prevención de riesgos y la gestión eficiente de la seguridad y el bienestar público.</v>
          </cell>
          <cell r="C12" t="str">
            <v>Nivel de percepción de seguridad ciudadana</v>
          </cell>
          <cell r="D12" t="str">
            <v>Nivel de percepción de seguridad ciudadana=(Número de encuestados que se sienten seguros / Total de encuestados) * 100</v>
          </cell>
          <cell r="E12" t="str">
            <v>Encuestas de percepción ciudadana, reportes estadísticos</v>
          </cell>
        </row>
        <row r="13">
          <cell r="C13" t="str">
            <v>Porcentaje de cumplimiento normativo</v>
          </cell>
          <cell r="D13" t="str">
            <v>Porcentaje de cumplimiento normativo= '(Número de normativas cumplidas / Total de normativas) * 100</v>
          </cell>
          <cell r="E13" t="str">
            <v>Informes de cumplimiento normativo, auditorías</v>
          </cell>
        </row>
        <row r="14">
          <cell r="C14" t="str">
            <v>Índice de coordinación en emergencias</v>
          </cell>
          <cell r="D14" t="str">
            <v>Índice de coordinación en emergencias= (Casos atendidos con coordinación efectiva / Total de casos reportados) * 100</v>
          </cell>
          <cell r="E14" t="str">
            <v>Registros de respuesta a emergencias</v>
          </cell>
        </row>
        <row r="15">
          <cell r="C15" t="str">
            <v>Cobertura de jornadas de vigilancia</v>
          </cell>
          <cell r="D15" t="str">
            <v>Cobertura de jornadas de vigilancia= (Número de jornadas realizadas / Número de jornadas programadas) * 100</v>
          </cell>
          <cell r="E15" t="str">
            <v>Reportes operativos, registros de patrullajes</v>
          </cell>
        </row>
        <row r="16">
          <cell r="C16" t="str">
            <v>Cumplimiento de sanciones aplicadas</v>
          </cell>
          <cell r="D16" t="str">
            <v>Cumplimiento de sanciones aplicadas= (Multas y sanciones aplicadas / Total de infracciones registradas) * 100</v>
          </cell>
          <cell r="E16" t="str">
            <v>Base de datos de infractores, informes de supervisión</v>
          </cell>
        </row>
        <row r="18">
          <cell r="C18" t="str">
            <v>Índice de orden y funcionalidad urbana</v>
          </cell>
          <cell r="D18" t="str">
            <v>Índice de orden y funcionalidad urbana= (Número de acciones implementadas / Número de acciones planificadas) * 100</v>
          </cell>
          <cell r="E18" t="str">
            <v>Informes de ordenamiento urbano</v>
          </cell>
        </row>
        <row r="22">
          <cell r="C22" t="str">
            <v>Índice de actualización normativa</v>
          </cell>
          <cell r="D22" t="str">
            <v>Índice de actualización normativa= (Normativas actualizadas / Total de normativas vigentes) * 100</v>
          </cell>
          <cell r="E22" t="str">
            <v>Reportes jurídicos, documentos oficiales</v>
          </cell>
        </row>
        <row r="23">
          <cell r="C23" t="str">
            <v>Eficiencia en asesorías jurídicas</v>
          </cell>
          <cell r="D23" t="str">
            <v>Eficiencia en asesorías jurídicas= (Casos jurídicos resueltos / Total de casos atendidos) * 100</v>
          </cell>
          <cell r="E23" t="str">
            <v>Expedientes jurídicos, registros de asesorías</v>
          </cell>
        </row>
      </sheetData>
      <sheetData sheetId="3"/>
      <sheetData sheetId="4">
        <row r="17">
          <cell r="C17" t="str">
            <v xml:space="preserve">EJE: III Seguridad y Justicia: El Compromiso para un Futuro Mejor </v>
          </cell>
        </row>
        <row r="19">
          <cell r="C19" t="str">
            <v xml:space="preserve">Programa 16: Seguridad y Progreso Integral </v>
          </cell>
        </row>
        <row r="23">
          <cell r="AA23" t="str">
            <v xml:space="preserve">1.Gobierno </v>
          </cell>
        </row>
        <row r="24">
          <cell r="AA24" t="str">
            <v>1.7. Asuntos de orden público y de seguridad interior.</v>
          </cell>
        </row>
        <row r="26">
          <cell r="AA26" t="str">
            <v>I  Gasto Federalizado</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 xml:space="preserve">EJE: III Seguridad y Justicia: El Compromiso para un Futuro Mejor </v>
          </cell>
        </row>
        <row r="19">
          <cell r="C19" t="str">
            <v xml:space="preserve">Programa 16: Seguridad y Progreso Integral </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Construir una sociedad más segura, ordenada y protegida, garantizando el cumplimiento de las leyes, la prevención de riesgos y una gestión eficiente de la seguridad y el bienestar público.</v>
          </cell>
        </row>
        <row r="13">
          <cell r="B13" t="str">
            <v>Fortalecer la seguridad, el orden público y el cumplimiento de la normativa mediante la coordinación efectiva entre las distintas áreas de Seguridad Pública.</v>
          </cell>
        </row>
        <row r="14">
          <cell r="B14" t="str">
            <v>Impulsar la coordinación con las autoridades para atender situaciones emergentes y salvaguardar la seguridad pública.</v>
          </cell>
        </row>
        <row r="15">
          <cell r="B15" t="str">
            <v xml:space="preserve">Coordinacion permanente con las diferentes areas a cargo de la Direccion de Seguridad Publica para atender las denuncias y llamadas de auxilio en Cabecera Municipal y Comunidades </v>
          </cell>
        </row>
        <row r="16">
          <cell r="B16" t="str">
            <v>Reforzar la protección de la ciudadanía mediante la planificación estratégica y la concientización comunitaria, promoviendo un entorno ordenado, seguro y funcional.</v>
          </cell>
        </row>
        <row r="17">
          <cell r="B17" t="str">
            <v>Supervisión y aplicación de sanciones, multas o medidas correctivas a las personas que incumplan los reglamentos vigentes.</v>
          </cell>
        </row>
        <row r="18">
          <cell r="B18" t="str">
            <v>Garantizar el seguimiento puntual de los procedimientos legales, junto con la elaboración de estrategias jurídicas y la actualización constante de la normativa.</v>
          </cell>
        </row>
        <row r="19">
          <cell r="B19" t="str">
            <v xml:space="preserve">Atencion y Orientacion a la cuidadania en sus diferentes demandas </v>
          </cell>
        </row>
      </sheetData>
      <sheetData sheetId="3" refreshError="1"/>
      <sheetData sheetId="4">
        <row r="17">
          <cell r="C17" t="str">
            <v xml:space="preserve">EJE: III Seguridad y Justicia: El Compromiso para un Futuro Mejor </v>
          </cell>
        </row>
        <row r="18">
          <cell r="C18" t="str">
            <v xml:space="preserve">coordinar estrategias en procesos integrales de seguridad publica para prevenir el delito cumpliendo con la normatividad local y el respaldo jurídico además de la colaboración comunitaria logrado un impacto positivo en el bienestar y la tranquilidad de la sociedad. </v>
          </cell>
        </row>
        <row r="20">
          <cell r="C20" t="str">
            <v xml:space="preserve">Fomentar una coordinación con los tres ordenes de Gobierno para la construcción de la paz, mediante acciones eficaces de protección y prevención para la disuasión y seguimiento al delito, generando espacios seguros a la vanguardia de la ciudadanía </v>
          </cell>
        </row>
        <row r="21">
          <cell r="C21" t="str">
            <v>16.16 Organizar actividades de prevención del delito, promover el trabajo en conjunto con las áreas de la DireecionGeneral de Seguridad Publica, contribuyendo a mantener el orden social en la Comunidades y Delegaciones 16.17 Coordinar acciones en materia de seguridad publica integral, desde la prevención del delito y orden publico ante emergencias. 16.19 Desarrollar estrategias integrales y de acciones orientadas sobre la prevención social concientizando a la ciudadanía. 16.19 Garantizar que la sociedad pueda  convivir de manera pacifica y respetuosa, manteniendo el orden en espacio públicos 16.20 Capacitar a los elementos operativos de la Dirección General de Seguridad Publica y sus departamentos respectivos, para el desempeño de sus funciones.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2">
          <cell r="B12" t="str">
            <v>Baja taza de mortalidad de la Poblacion LGBT</v>
          </cell>
          <cell r="C12" t="str">
            <v>Disminucion de Defunciones de la Pobalcion LGBT</v>
          </cell>
          <cell r="D12" t="str">
            <v>(No. De Defunciones de Personas de la Poblacion LGBT/No. De Personas LGBT Cemsadas)*100 DDPL=(NDPPLGBT/NPLGBTC)*100</v>
          </cell>
          <cell r="E12" t="str">
            <v>Registro de Defunciones</v>
          </cell>
        </row>
        <row r="13">
          <cell r="B13" t="str">
            <v>Disminucion de discriminacion hacia la poblacion LGBT del municipio de Eduardo Neri</v>
          </cell>
          <cell r="C13" t="str">
            <v>Taza de Discriminacion hacia la poblacion LGBT</v>
          </cell>
          <cell r="D13" t="str">
            <v>(No. De Personas Discriminadas por ser Parte de la Poblacion LGBT/No. De Personas LGBT Cemsadas)*100 TDHPLGBT=(NDDPPLGBT/NPLGBTC)*100</v>
          </cell>
          <cell r="E13" t="str">
            <v>Reportes de Victimas, Medios de Comunicación (Digitales e Impresos)</v>
          </cell>
        </row>
        <row r="14">
          <cell r="B14" t="str">
            <v>Mayor visibilidad de la Poblacion Transgenero-Transexual</v>
          </cell>
          <cell r="C14" t="str">
            <v>Indice de Visibilidad de la Poblacion              Trangenero-Transexual</v>
          </cell>
          <cell r="D14" t="str">
            <v>(No. De Personas Trans Visibles/No. De Personas Trans En la Poblacion)*100 IVPTT=(NPTV/NPTP)*100</v>
          </cell>
          <cell r="E14" t="str">
            <v>Censo poblacioal de la comunidad Transgenero-Transexual</v>
          </cell>
        </row>
        <row r="15">
          <cell r="B15" t="str">
            <v>Realizacion de Evento conmemorativo alusivo a la visibilidad Transexual</v>
          </cell>
          <cell r="C15" t="str">
            <v>Porcentaje de evento conmemorativo a la visibilidad Transgenero-Transexual</v>
          </cell>
          <cell r="D15" t="str">
            <v>(No. De eventos Realizados/No. De Eventos Programados)*100 PECVTT=(NER/NEP)*100</v>
          </cell>
          <cell r="E15" t="str">
            <v xml:space="preserve">Evidencias Fotograficas, Difusion en Medios de Comunicación </v>
          </cell>
        </row>
        <row r="16">
          <cell r="B16" t="str">
            <v xml:space="preserve">Trabajo Colaborativo con la comision de derechos humanos </v>
          </cell>
          <cell r="C16" t="str">
            <v>Porcentaje de actividades colaborativas con Derechos Humanos</v>
          </cell>
          <cell r="D16" t="str">
            <v>(No. De actividades Realizadas/No. De Actividades Programadas)*100 PACDH=(NAR/NAP)*100</v>
          </cell>
          <cell r="E16" t="str">
            <v>Registro de Actividades, Evidencias Fotograficas</v>
          </cell>
        </row>
        <row r="17">
          <cell r="B17" t="str">
            <v>Aumento de actividades integradoras dirijidas a la Poblacion LGBT</v>
          </cell>
          <cell r="C17" t="str">
            <v>Porcentaje de actividades dirijidas a la Poblacion LGBT</v>
          </cell>
          <cell r="D17" t="str">
            <v>(No. De actividades Integradoras Realizadas/No. De Actividades Integradoras Programadas)*100 PADPLGBT=(NAIR/NAIP)*100</v>
          </cell>
          <cell r="E17" t="str">
            <v xml:space="preserve">Evidencias Fotograficas, Difusion en Medios de Comunicación </v>
          </cell>
        </row>
        <row r="18">
          <cell r="B18" t="str">
            <v xml:space="preserve">Realizacion de Practicas deportivas enfocadas a la Poblacion LGBT </v>
          </cell>
          <cell r="C18" t="str">
            <v>Porcentaje de actividades deportivas dirijidas a la Poblacion LGBT</v>
          </cell>
          <cell r="D18" t="str">
            <v>(No. De actividades Deportivas Realizadas/No. De Actividades Deportivas Programadas)*100 PADDPLGBT=(NADR/NADP)*100</v>
          </cell>
          <cell r="E18" t="str">
            <v xml:space="preserve">Evidencias Fotograficas, Difusion en Medios de Comunicación </v>
          </cell>
        </row>
        <row r="19">
          <cell r="B19" t="str">
            <v>Realizacion de la Marcha conmemorativa al mes del Orgullo LGBT</v>
          </cell>
          <cell r="C19" t="str">
            <v>Marcha conmemorativa al mes del Orgullo LGBT</v>
          </cell>
          <cell r="D19" t="str">
            <v>(No. De Actividad Realizada/No. De Actividad Programada)*100 MCMOLGBT=(NAR/NAP)*100</v>
          </cell>
        </row>
        <row r="20">
          <cell r="B20" t="str">
            <v>Realizacion de talleres de empoderamiento economico dirigidos a la poblacion LGBT</v>
          </cell>
          <cell r="C20" t="str">
            <v>Porcentaje de talleres de Empoderamiento Economico a la Poblacion LGBT</v>
          </cell>
          <cell r="D20" t="str">
            <v>(No. De Talleres de Empoderamiento Economico Realizados/No. De Talleres de Empoderamiento Economico Programados)*100 PTEEPLGBT=(NTEER/NTEEP)*100</v>
          </cell>
          <cell r="E20" t="str">
            <v>Lista de Asistencia, Evidencia Fotografica, Difusion en Medios de Comunicación</v>
          </cell>
        </row>
        <row r="21">
          <cell r="B21" t="str">
            <v>Realizacion Evento Conmemorativo Dia Munidal de la Lucha contra el Sida</v>
          </cell>
          <cell r="C21" t="str">
            <v>Porcentaje de Evento Conmemorativo Dia Mundial de la Lucha contra el Sida</v>
          </cell>
          <cell r="D21" t="str">
            <v>'(No. De eventos Realizados/No. De Eventos Programados)*100 PECDMLCS=(NER/NEP)*100</v>
          </cell>
          <cell r="E21" t="str">
            <v xml:space="preserve">Evidencias Fotograficas, Difusion en Medios de Comunicación </v>
          </cell>
        </row>
        <row r="22">
          <cell r="B22" t="str">
            <v>Mejor Interes de la comunidad Heterosexual, sobre temas de Diversidad Sexual</v>
          </cell>
          <cell r="C22" t="str">
            <v>Indice de aceptacion de la comunidad Heterosexual sobre temas de Diversidad Sexual</v>
          </cell>
          <cell r="D22" t="str">
            <v>(Numero de Personas con Aceptacion de la Comunidad Heterosexual sobre Temas de Diversidad Sexual / numero de personas encuestadas) *100 IACHTDS=(NPACHTDS/NPE)*100</v>
          </cell>
          <cell r="E22" t="str">
            <v>Encuestas</v>
          </cell>
        </row>
        <row r="23">
          <cell r="B23" t="str">
            <v>Incremento de Talleres sobre temas de Diversidad Sexual y Lenguaje Incluyente</v>
          </cell>
          <cell r="C23" t="str">
            <v>Porcentaje de talleres de Diversidad sexual y Lenguaje Incluyente</v>
          </cell>
          <cell r="D23" t="str">
            <v>(No. De Talleres de Diversidad Sexual y Lenguaje Incluyente Realizados/No. De  Talleres de Diversidad Sexual y Lenguaje Incluyente Programadas)*100 PTDSLI=(NTDSLIR/NTDSLIP)*100</v>
          </cell>
          <cell r="E23" t="str">
            <v>Lista de Asistencia, Evidencia Fotografica, Difusion en Medios de Comunicación</v>
          </cell>
        </row>
        <row r="24">
          <cell r="B24" t="str">
            <v>Realizar la Colocacion de Dispensadores de Preservativos en Instituciones Educativas</v>
          </cell>
          <cell r="C24" t="str">
            <v>Porcentaje de Dispensadores de Preservativos</v>
          </cell>
          <cell r="D24" t="str">
            <v>(No. De Dispensadores de Preservativos/No. De Dispensadores de Preservativos Colocados )*100 PDP=(NDP/NDPC)*100</v>
          </cell>
          <cell r="E24" t="str">
            <v xml:space="preserve">Evidencias Fotograficas, Difusion en Medios de Comunicación </v>
          </cell>
        </row>
        <row r="25">
          <cell r="B25" t="str">
            <v>Incremento de Talleres sobre temas de Sexualidad</v>
          </cell>
          <cell r="C25" t="str">
            <v>Porcentaje de talleres sobre temas de Sexualidad</v>
          </cell>
          <cell r="D25" t="str">
            <v>(No. De Talleres de Sexualidad Realizadas/No. De Talleres de Sexualidad Programadas)*100 PTSTS=(NTSR/NTSP)*100</v>
          </cell>
          <cell r="E25" t="str">
            <v>Lista de Asistencia, Evidencia Fotografica, Difusion en Medios de Comunicación</v>
          </cell>
        </row>
      </sheetData>
      <sheetData sheetId="3"/>
      <sheetData sheetId="4">
        <row r="16">
          <cell r="C16" t="str">
            <v>Eje 1: Inclusion y Humanidad que Transforman "Unidos Para Avanzar"</v>
          </cell>
        </row>
        <row r="17">
          <cell r="C17" t="str">
            <v>Lograr la Igualdad entre los generos asegurando la participacion plena y efectiva en el desarrollo con inclusion generando oportunidades de liderazgo, eliminando todas las formas de Volencia para garantizar la Equidad e Igualdad de la Diversidad.</v>
          </cell>
        </row>
        <row r="18">
          <cell r="C18" t="str">
            <v>Programa 7. Igualdad y Diversidad Sin Barreras</v>
          </cell>
        </row>
        <row r="19">
          <cell r="C19" t="str">
            <v>Articular politicas publicas que creen un entorno favorable para el desarrollo social e integral de la niñez, jovenes, adultos, adultos mayores y discapacitados, promoviendo una colaboracion entre distintos sectores para asegurar el bienestar social del Municipio.</v>
          </cell>
        </row>
        <row r="20">
          <cell r="C20" t="str">
            <v>7.3 sensibilizar a la poblacion estudiantil mediante platicas, talleres y conferencias que fomenta la prevencion, cuidado en materia sexual. 7.4 Difundir las acciones enfocadas a la comunidad LGBTIQ+ para promover la participacion de la sociedad y generar una inclusion integral  7.7 Promover la salud sexual y reproductiva de la comunidad LGBTIQ+ con un enfoque de inclusion y sin estigmas a la poblacion en general. 7.10 Impulsar la participacion activa de la comunidad LGBTIQ+ generando una Inclusion en espacios sociales, educativos, laborales y politicos 7.12 Promover la celebracion de fechas importantes como el Dia Internacional contra la Homofobia, Transfobia y Bifobia, el Mes del Orgullo LGBTIQ+ a traves de desfiles, eventos, charlas, actividades deportivas y culturales que se vivibilicen y celebren</v>
          </cell>
        </row>
        <row r="23">
          <cell r="AA23" t="str">
            <v xml:space="preserve">2.7.Otros Asuntos Sociales </v>
          </cell>
        </row>
        <row r="25">
          <cell r="AA25" t="str">
            <v>E Prestacion de Servicios Publicos</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Disminución de los riesgos Administrativos y la posibilidad de no observaciones y/o sanciones por las diferentes instancias revisoras.</v>
          </cell>
          <cell r="C12" t="str">
            <v xml:space="preserve">Porcentaje de cumplimiento en la normatividad y reglamentos </v>
          </cell>
          <cell r="D12" t="str">
            <v>no de porcentaje de cumplimiento de normatividad programadas/ no de porcentaje de cumplimiento de normatividad realizas*100 (NPCNP/NPCNR*100)</v>
          </cell>
        </row>
        <row r="13">
          <cell r="C13" t="str">
            <v xml:space="preserve">Porcentaje de atención con transparencia </v>
          </cell>
          <cell r="D13" t="str">
            <v>no. De porcentaje de atencion con transparencia programadas/ no. De porcentaje de atencion con transparencia realizadas * 100 (NPAT/NPAR*100)</v>
          </cell>
        </row>
        <row r="15">
          <cell r="C15" t="str">
            <v>Porcentaje de reuniones</v>
          </cell>
          <cell r="D15" t="str">
            <v>No. De porcentaje de reuniones programadas/No de porcentaje de reuniones realizadas*100 (NRP/NRR*100)</v>
          </cell>
          <cell r="E15" t="str">
            <v>Evidencia Fotográfica</v>
          </cell>
        </row>
        <row r="16">
          <cell r="B16" t="str">
            <v>Actualizar normas, lineamientos especificos y manuales que dentro del ambito de su competencia, integren disposiciones y criterios que impulsen la simplificacion administrativa</v>
          </cell>
          <cell r="C16" t="str">
            <v>Porcentaje de actualización de Normas Lineamientos etc.</v>
          </cell>
          <cell r="D16" t="str">
            <v>No. De porcentaje de actualizacion programados/No de porcentaje de actualizacion realizadas*100 (NPAP/NPAR*100)</v>
          </cell>
          <cell r="E16" t="str">
            <v>Publicación en gaceta oficial y transparencia</v>
          </cell>
        </row>
        <row r="17">
          <cell r="B17" t="str">
            <v>Organizar y coordinar el sistema de control interno y la evaluación de la gestión gubernamental; inspeccionar el ejercicio del gasto público municipal y su congruencia con el presupuesto de egresos, así como concertar con las secretarías, direcciones y áreas del ayuntamiento y validar los indicadores para la evaluación de la gestión gubernamental, en los términos de las disposiciones aplicables</v>
          </cell>
          <cell r="C17" t="str">
            <v xml:space="preserve">Porcentaje de coordinación </v>
          </cell>
          <cell r="D17" t="str">
            <v>No. De porcentaje de coordinacion programadas/No de porcentaje realizadas*100 (NPCP/NPCR*100)</v>
          </cell>
          <cell r="E17" t="str">
            <v xml:space="preserve">Oficios de solicitud </v>
          </cell>
        </row>
        <row r="21">
          <cell r="E21" t="str">
            <v>Evidencia Fotográfica</v>
          </cell>
        </row>
        <row r="22">
          <cell r="B22" t="str">
            <v xml:space="preserve">
Revisión de las quejas, denuncias y sugerencias, depositadas en los buzones instalados en las diferentes áreas</v>
          </cell>
        </row>
      </sheetData>
      <sheetData sheetId="3"/>
      <sheetData sheetId="4">
        <row r="16">
          <cell r="C16" t="str">
            <v>Eje IV Innovación y Eficiencia en Movimiento: Transformando para Avanzar</v>
          </cell>
        </row>
        <row r="18">
          <cell r="C18" t="str">
            <v>29. Ética para el Buen Gobierno</v>
          </cell>
        </row>
        <row r="22">
          <cell r="AA22" t="str">
            <v xml:space="preserve">1.Gobierno </v>
          </cell>
        </row>
        <row r="23">
          <cell r="AA23" t="str">
            <v xml:space="preserve">1.3.1.coordinacion de la politica de Gobierno </v>
          </cell>
        </row>
        <row r="24">
          <cell r="AA24" t="str">
            <v xml:space="preserve">.1.3.2. Politica Interior </v>
          </cell>
        </row>
        <row r="25">
          <cell r="AA25" t="str">
            <v xml:space="preserve">E. Prestacion de Servicios Publicos </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6">
          <cell r="C16" t="str">
            <v>Eje IV Innovación y Eficiencia en Movimiento: Transformando para Avanzar</v>
          </cell>
        </row>
        <row r="18">
          <cell r="C18" t="str">
            <v>29. Ética para el Buen Gobierno</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Fortalecer la gestión administrativa para prevenir observaciones y sanciones por parte de las distintas instancias revisoras.</v>
          </cell>
        </row>
        <row r="13">
          <cell r="B13" t="str">
            <v>Brindar una atención más cercana a la ciudadanía, con transparencia y respeto a la legalidad, ofreciendo soluciones concretas y oportunas a la sociedad.</v>
          </cell>
        </row>
        <row r="14">
          <cell r="B14" t="str">
            <v xml:space="preserve">Realizar programas de capacitación y actualización en Normatividades y procesos Administrativos en apego a las leyes vigentes. </v>
          </cell>
          <cell r="C14" t="str">
            <v>Porcentaje de capacitación.</v>
          </cell>
        </row>
        <row r="15">
          <cell r="B15" t="str">
            <v>Reuniones constantes con las diferentes areas de planeación, evaluacion al desempeño, transparencia y cuenta pública, para  contribuir en los procesos administrativo y normativos con el objeto de prevenir errores durante el ejercicio fiscal.</v>
          </cell>
        </row>
        <row r="18">
          <cell r="B18" t="str">
            <v>Realizar Auditorías Internas a las diferentes áreas del H. Ayuntamiento de Eduardo Neri, Guerrero.</v>
          </cell>
          <cell r="C18" t="str">
            <v>Porcentaje de auditorías</v>
          </cell>
          <cell r="D18" t="str">
            <v>No. De porcentaje de auditoria programadas/No de porcentaje auditorias realizadas*100 (NPAP/NPAR*100)</v>
          </cell>
          <cell r="E18" t="str">
            <v>Reportes de auditoría</v>
          </cell>
        </row>
        <row r="19">
          <cell r="B19" t="str">
            <v>Cumplimiento de las declaraciones patrimoniales y de intereses de los servidores públicos de la Adminitración Municipal de Eduardo Neri</v>
          </cell>
          <cell r="C19" t="str">
            <v xml:space="preserve">Porcentaje de cumplimiento de declaraciones </v>
          </cell>
          <cell r="D19" t="str">
            <v>No. De porcentaje de cumplimiento programados/No de porcentaje de cumplimiento realizados*100 (NPCP/NPCR*100)</v>
          </cell>
        </row>
        <row r="20">
          <cell r="B20" t="str">
            <v>Capacitación para la formulación de la declaración patrimonial dirigida a todos los empleados del h. ayuntamiento municipal.</v>
          </cell>
          <cell r="C20" t="str">
            <v>Porcentaje de capacitaciones</v>
          </cell>
          <cell r="D20" t="str">
            <v>No. De porcentaje de capacitaciones programadas/No de porcentaje de capacitaciones realizadas*100 (NPCP/NPCR*100)</v>
          </cell>
          <cell r="E20" t="str">
            <v>Lista de asistencia y bitácora fotográfica</v>
          </cell>
        </row>
        <row r="21">
          <cell r="B21" t="str">
            <v>Recepcion de declaraciones patrimoniales y de interes correspondientes al ejercicio fiscal 2025</v>
          </cell>
          <cell r="C21" t="str">
            <v xml:space="preserve">Porcentaje de recepcion de declaraciones </v>
          </cell>
          <cell r="D21" t="str">
            <v>No. De porcentaje de recepcion programados/No de porcentaje de recepcion realizados*100 (NPRP/NPRR*100)</v>
          </cell>
          <cell r="E21" t="str">
            <v>Acuses recibidos</v>
          </cell>
        </row>
        <row r="22">
          <cell r="C22" t="str">
            <v>Porcentaje de revision</v>
          </cell>
          <cell r="D22" t="str">
            <v>No. De porcentaje de revision programados/No de porcentaje de revision realizados*100 (NPRP/NPRR*100)</v>
          </cell>
        </row>
      </sheetData>
      <sheetData sheetId="3" refreshError="1"/>
      <sheetData sheetId="4">
        <row r="17">
          <cell r="C17" t="str">
            <v>Eje IV Innovación y Eficiencia en Movimiento: " Transformando para Avanzar"</v>
          </cell>
        </row>
        <row r="18">
          <cell r="C18" t="str">
            <v>Garantizar la legalidad, eficiencia, transparencia y correcta utilización de los recursos públicos mediante mecanismos de control y auditoría para la detección y prevención de actos de corrupción o mala gestión administrativa</v>
          </cell>
        </row>
        <row r="20">
          <cell r="C20" t="str">
            <v>Detectar de manera oportuna las irregularidades en los procesos administrativos, optimizando la eficiencia en los proccesos de control asegurando el cumplimiento normativo.</v>
          </cell>
        </row>
        <row r="21">
          <cell r="C21" t="str">
            <v>29.1 Implementar controles internos en los procesos administrativos, garantizando la efectividad en la gestión. 29.2 Crear canales de denuncias seguras y accesibles para que la ciudadanía y empleados reporten posibles irregularidades o conductas inadecuadas. 29.3 Capacitar sobre principios de control interno, la ética pública y la lucha contra la corrupción. 29.4 Colaborar con otras dependencias públicas para fortalecer las acciones de control y auditoría. 29.5 Evaluar de forma periódica los procedimientos internos de la administración pública, para detectar posibles fallos o debilidades, mejorando la eficiencia operativa. 29.6 Fomentar la responsabilidad y rendición de cuentas en los servidores públicos, con políticas de transparencia y seguimiento a las decisiones gubernamentales.</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sheetData sheetId="1"/>
      <sheetData sheetId="2">
        <row r="7">
          <cell r="C7" t="str">
            <v>Programa 17. Gobierno Eficiente y Normativo.</v>
          </cell>
        </row>
        <row r="15">
          <cell r="H15" t="str">
            <v>oficios de solicitud.</v>
          </cell>
        </row>
        <row r="16">
          <cell r="H16" t="str">
            <v>oficios de solicitud.</v>
          </cell>
        </row>
        <row r="17">
          <cell r="G17" t="str">
            <v>No. De capacitaciones propuestas/No. De capacitaciones realizadas*100 (NCP/NCR*100)</v>
          </cell>
          <cell r="H17" t="str">
            <v>Lista de asistencia y bitacora fotografica.</v>
          </cell>
        </row>
        <row r="21">
          <cell r="H21" t="str">
            <v>oficios de solicitud.</v>
          </cell>
        </row>
      </sheetData>
      <sheetData sheetId="3"/>
      <sheetData sheetId="4">
        <row r="25">
          <cell r="AA25" t="str">
            <v>2.7 Otros Asuntos Sociales</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row r="12">
          <cell r="B12" t="str">
            <v>La mejora en la eficiencia administrativa, junto con la optimización de los recursos y la reducción de la carga de trabajo en la Unidad de Transparencia, permite una agilización en la atención de solicitudes de información, lo que a su vez contribuye a la disminución de fraudes y delitos relacionados con el uso indebido de datos personales, fortaleciendo la protección ante ataques cibernéticos y reduciendo los riesgos de delitos. Estas acciones no solo incrementan la confianza ciudadana y su participación en asuntos públicos, sino que también disminuyen la percepción de opacidad gubernamental, garantizando una implementación efectiva de mecanismos para prevenir el uso indebido de la información pública y logrando una mayor satisfacción social con un menor número de quejas.</v>
          </cell>
          <cell r="C12" t="str">
            <v>Nivel de satisfacción ciudadana con el acceso a la información pública.</v>
          </cell>
          <cell r="D12" t="str">
            <v>'Nivel de satisfacción ciudadana con el acceso a la información pública. = Solicitudes atendidas satisfactoriamente / Total de solicitudes recibidas) * 100</v>
          </cell>
          <cell r="E12" t="str">
            <v>Resultados en la Verificacion de Transparencia</v>
          </cell>
        </row>
        <row r="13">
          <cell r="C13" t="str">
            <v>Índice de cumplimiento de normativas de transparencia</v>
          </cell>
          <cell r="D13" t="str">
            <v>Porcentaje de 'Índice de cumplimiento de normativas de transparencia ='(Obligaciones de transparencia cumplidas / Total de obligaciones) * 100</v>
          </cell>
          <cell r="E13" t="str">
            <v>Informes de cumplimiento Anual</v>
          </cell>
        </row>
        <row r="14">
          <cell r="C14" t="str">
            <v>Indice de implementación de mejoras en los procesos de transparencia</v>
          </cell>
          <cell r="D14" t="str">
            <v>Porcentaje de Indice de implementación de mejoras en los procesos de transparencia = '(Mejoras implementadas / Mejoras programadas) * 100</v>
          </cell>
          <cell r="E14" t="str">
            <v>Informes de avances, reglamentos actualizados, registros de capacitación.</v>
          </cell>
        </row>
      </sheetData>
      <sheetData sheetId="3" refreshError="1"/>
      <sheetData sheetId="4" refreshError="1">
        <row r="17">
          <cell r="C17" t="str">
            <v>EJE IV Innovación y Eficiencia en Movimiento: Transformando para Avanzar</v>
          </cell>
        </row>
        <row r="19">
          <cell r="C19" t="str">
            <v>Programa 28. Integridad y Transparencia en la Administración</v>
          </cell>
        </row>
        <row r="23">
          <cell r="AA23" t="str">
            <v>1. Gobierno.</v>
          </cell>
        </row>
        <row r="24">
          <cell r="AA24" t="str">
            <v>1.8 Otros Servicios Generales.</v>
          </cell>
        </row>
        <row r="25">
          <cell r="AA25" t="str">
            <v>1.8.4 Acceso a la Información Pública Gubernamental.</v>
          </cell>
        </row>
        <row r="26">
          <cell r="AA26" t="str">
            <v>E Prestación de Servicios Públicos</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Contribuir al fortalecimiento de la transparencia y rendición de cuentas en el Ayuntamiento</v>
          </cell>
        </row>
        <row r="13">
          <cell r="B13" t="str">
            <v>Garantizar el cumplimiento oportuno de las obligaciones de transparencia y el acceso a la información pública</v>
          </cell>
        </row>
        <row r="14">
          <cell r="B14" t="str">
            <v>Información pública actualizada en la plataforma de transparencia</v>
          </cell>
        </row>
        <row r="15">
          <cell r="B15" t="str">
            <v>Carga de obligaciones de transparencia</v>
          </cell>
          <cell r="C15" t="str">
            <v>Cargas realizadas</v>
          </cell>
          <cell r="D15" t="str">
            <v>(cargas / Total de cargas) x 100</v>
          </cell>
          <cell r="E15" t="str">
            <v>Acuses de carga</v>
          </cell>
        </row>
        <row r="16">
          <cell r="B16" t="str">
            <v>Verificación de obligaciones de transparencia</v>
          </cell>
          <cell r="C16" t="str">
            <v>Verificación realizada</v>
          </cell>
          <cell r="D16" t="str">
            <v>(verificaciones / Total de verificaciones) x 100</v>
          </cell>
          <cell r="E16" t="str">
            <v>Informe de verificación</v>
          </cell>
        </row>
        <row r="17">
          <cell r="B17" t="str">
            <v>Actualización del portal de transparencia</v>
          </cell>
          <cell r="C17" t="str">
            <v>Actualizaciones realizadas</v>
          </cell>
          <cell r="D17" t="str">
            <v>actualizaciones / Total de actualizaciones) x 100</v>
          </cell>
          <cell r="E17" t="str">
            <v>Portal institucional actualizado</v>
          </cell>
        </row>
        <row r="18">
          <cell r="B18" t="str">
            <v>Solicitudes de información atendidas</v>
          </cell>
          <cell r="C18" t="str">
            <v>Número de solicitudes respondidas</v>
          </cell>
          <cell r="D18" t="str">
            <v>(solicitudes contestadas / Total de solicitudes contestadas) x 100</v>
          </cell>
          <cell r="E18" t="str">
            <v>Sistema de solicitudes de información</v>
          </cell>
        </row>
        <row r="19">
          <cell r="B19" t="str">
            <v>Atención de solicitudes de información</v>
          </cell>
          <cell r="C19" t="str">
            <v>Solicitudes atendidas</v>
          </cell>
          <cell r="D19" t="str">
            <v>(solicitudes / Total de solicitudes) x 100</v>
          </cell>
          <cell r="E19" t="str">
            <v>Registro de solicitudes</v>
          </cell>
        </row>
        <row r="20">
          <cell r="B20" t="str">
            <v>Personal capacitado en materia de transparencia</v>
          </cell>
          <cell r="C20" t="str">
            <v>Número de capacitaciones impartidas</v>
          </cell>
          <cell r="D20" t="str">
            <v>(capacitaciones realizadas / Total de capacitaciones realizadas) x 100</v>
          </cell>
          <cell r="E20" t="str">
            <v>Listas de asistencia</v>
          </cell>
        </row>
        <row r="21">
          <cell r="B21" t="str">
            <v>Capacitación a servidores públicos</v>
          </cell>
          <cell r="C21" t="str">
            <v>Capacitaciones realizadas</v>
          </cell>
          <cell r="D21" t="str">
            <v>(capacitaciones / Total de capacitaciones) x 100</v>
          </cell>
          <cell r="E21" t="str">
            <v>Listas de asistencia</v>
          </cell>
        </row>
        <row r="22">
          <cell r="B22" t="str">
            <v>Funcionamiento del Comité de Transparencia</v>
          </cell>
          <cell r="C22" t="str">
            <v>Número de sesiones del comité realizadas</v>
          </cell>
          <cell r="D22" t="str">
            <v>(sesiones celebradas / Total de sesiones celebradas) x 100</v>
          </cell>
          <cell r="E22" t="str">
            <v>Actas del Comité de Transparencia</v>
          </cell>
        </row>
        <row r="23">
          <cell r="B23" t="str">
            <v>Elaboración del informe anual de transparencia</v>
          </cell>
          <cell r="C23" t="str">
            <v>Informe elaborado</v>
          </cell>
          <cell r="D23" t="str">
            <v>(informes / Total de informes) x 100</v>
          </cell>
          <cell r="E23" t="str">
            <v>Documento entregado</v>
          </cell>
        </row>
        <row r="24">
          <cell r="B24" t="str">
            <v>Sesiones del Comité de Transparencia</v>
          </cell>
          <cell r="C24" t="str">
            <v>Sesiones realizadas</v>
          </cell>
          <cell r="D24" t="str">
            <v>(sesiones / Total de sesiones) x 100</v>
          </cell>
          <cell r="E24" t="str">
            <v>Actas del comité</v>
          </cell>
        </row>
        <row r="25">
          <cell r="B25" t="str">
            <v>Resoluciones del Comité de Transparencia</v>
          </cell>
          <cell r="C25" t="str">
            <v>Resoluciones emitidas</v>
          </cell>
          <cell r="D25" t="str">
            <v>(resoluciones / Total de resoluciones) x 100</v>
          </cell>
          <cell r="E25" t="str">
            <v>Documentos del comité</v>
          </cell>
        </row>
      </sheetData>
      <sheetData sheetId="3" refreshError="1"/>
      <sheetData sheetId="4">
        <row r="17">
          <cell r="C17" t="str">
            <v>EJE IV Innovación y Eficiencia en Movimiento: Transformando para Avanzar</v>
          </cell>
        </row>
        <row r="18">
          <cell r="C18" t="str">
            <v>Promover la transparencia en la gestión pública garantizando el acceso público a la información gubernamental contribuyendo a la rendición de cuentas y fomentando la participación ciudadana</v>
          </cell>
        </row>
        <row r="19">
          <cell r="C19" t="str">
            <v>Programa 28. Integridad y Transparencia en la Administración</v>
          </cell>
        </row>
        <row r="20">
          <cell r="C20" t="str">
            <v>Abatir la corrupción, la incidencia por  media de instituciones de seguridad, prevención con personal eficiente profesionalizado, con procedimientos accesibles y de perspectiva de género.
Propiciar vínculos de comunicación efectivos con la
ciudadanía permitiendo un desarrollo integral y profesional
para mejorar el desempeño por un mejor servicio al pueblo.</v>
          </cell>
        </row>
        <row r="21">
          <cell r="C21" t="str">
            <v>28.1 Promover la digitalización de los documentos y procesos administrativos facilitando el acceso público a la información en las plataformas de transparencia.
28.2 Organizar programas de formación y sensibilización sobre transparencia, rendición de cuentas y manejo adecuado de la información pública.
28.3 Actualizar sistemas informáticos y plataformas digitales que permitan la gestión eficiente de solicitudes de acceso y seguimiento de la gestión municipal. 
28.4 Colaborar con instancias gubernamentales de transparencia para compartir información, recursos y mejores prácticas.
28.5 Elaborar informes periódicos sobre transparencia y el acceso a la información.</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efreshError="1"/>
      <sheetData sheetId="3" refreshError="1"/>
      <sheetData sheetId="4">
        <row r="17">
          <cell r="C17" t="str">
            <v>EJE IV.- INNOVACIÒN Y EFICIENCIA EN MOVIMIENTO. "TRANSFORMANDO PARA AVANZAR"</v>
          </cell>
        </row>
        <row r="18">
          <cell r="C18" t="str">
            <v>Evaluar de manera sistemática el rendimiento de los servidores públicos y de sus programas de trabajo asegurando que los resultados obtenidos estén alineados a las necesidades del Municipio y de la eficiencia operativa de la administración pública.</v>
          </cell>
        </row>
        <row r="20">
          <cell r="C20" t="str">
            <v>Lograr una mejora continua en la eficiencia, eficacia y calidad de los servidores públicos mediante un sistema de evaluación al desempeño transparente optimizando los procesos administrativos en alineación a sus programas de trabajo.</v>
          </cell>
        </row>
        <row r="21">
          <cell r="C21" t="str">
            <v>30.1 Diseñar programas de evaluación para los servidores púbicos, con fin de mejorar su desempeño. 30.2 Emplear herramientas metodológicas y digitales, para realizar evaluaciones mas eficientes y transparentes.  30.3 Dar seguimiento a los programas de trabajo de cada  unidad administrativa, evaluando el avance y coordinación de a transversalidad. 30.4 Mejorar los procesos de contra y evaluación al desempeño de la gestión  gubernamental.  30.5 Promover el cumplimiento de los objetivos, líneas de acción e indicadores de las políticas públicas. 30.6 Desarrollar instrumentos y mecanismos metodológicos para la medición del desempeño gubernamental.</v>
          </cell>
        </row>
        <row r="26">
          <cell r="AA26" t="str">
            <v>Prestación de Servicios Públicos.</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efreshError="1"/>
      <sheetData sheetId="3" refreshError="1"/>
      <sheetData sheetId="4">
        <row r="17">
          <cell r="C17" t="str">
            <v>EJE IV.- INNOVACIÒN Y EFICIENCIA EN MOVIMIENTO. "TRANSFORMANDO PARA AVANZAR"</v>
          </cell>
        </row>
        <row r="19">
          <cell r="C19" t="str">
            <v>30.- Mediciòn y Evaluaciòn para la Mejora Continua.</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2">
          <cell r="B12" t="str">
            <v>Buena  participación de las areas administrativas en la elaboración de actividades de Planeación y Evaluación del Desempeño.</v>
          </cell>
          <cell r="C12" t="str">
            <v>Porcentaje de representación</v>
          </cell>
          <cell r="D12" t="str">
            <v>Dar acompañamiento a los conflictos juridicos.</v>
          </cell>
          <cell r="E12" t="str">
            <v>Concentrado de audiencias</v>
          </cell>
        </row>
        <row r="13">
          <cell r="B13" t="str">
            <v>Exelente evaluación de informes semestrales, trimestrales y mensuales, y cumplimiento de unidades administrativas de acuerdo al Plan Municipal de Desarrollo.</v>
          </cell>
          <cell r="C13" t="str">
            <v>Porcentaje de eficiencia</v>
          </cell>
          <cell r="D13" t="str">
            <v>Dar acompañamiento a los conflictos juridicos.</v>
          </cell>
          <cell r="E13" t="str">
            <v>Informes entregados</v>
          </cell>
        </row>
        <row r="14">
          <cell r="B14" t="str">
            <v>Existen buenas condiciones de comunicación laboral, y  administrativa para cumplir con lo programado con las diferentes areas administrativas.</v>
          </cell>
          <cell r="C14" t="str">
            <v>Porcentaje de atención y organización</v>
          </cell>
          <cell r="D14" t="str">
            <v>Dar acompañamiento a los conflictos juridicos.</v>
          </cell>
          <cell r="E14" t="str">
            <v>Concentrado de audiencias</v>
          </cell>
        </row>
        <row r="15">
          <cell r="B15" t="str">
            <v>Generacion de  condiciones laborales por la buena c omunicación y diseño en el programa de evaluación.</v>
          </cell>
          <cell r="C15" t="str">
            <v>Porcentaje de coordinación y seguimiento</v>
          </cell>
          <cell r="D15" t="str">
            <v>Prevenir conflictos administrativos y juridicos</v>
          </cell>
          <cell r="E15" t="str">
            <v>Por medio de actas administrativas y de acuerdos.</v>
          </cell>
        </row>
        <row r="16">
          <cell r="B16" t="str">
            <v>Suficiente  inversión de recursos humanos y financieros.</v>
          </cell>
          <cell r="C16" t="str">
            <v>Porcentaje de cumplimiento de metas</v>
          </cell>
          <cell r="D16" t="str">
            <v>Prevenir conflictos administrativos y juridicos</v>
          </cell>
          <cell r="E16" t="str">
            <v>verificando las actividades programadas en el plan de desarrollo municipal</v>
          </cell>
        </row>
        <row r="17">
          <cell r="B17" t="str">
            <v>Existe  capacitación de integración de datos de evaluación  a las diferentes areas administrativas.</v>
          </cell>
        </row>
        <row r="18">
          <cell r="B18" t="str">
            <v>Existe un buen desempeño laboral en las  actividades y trabajos encomendados por los jefes inmediatos.</v>
          </cell>
          <cell r="C18" t="str">
            <v>Porcentaje de coordinación y seguimiento</v>
          </cell>
          <cell r="D18" t="str">
            <v>Dar acompañamiento a los conflictos juridicos.</v>
          </cell>
          <cell r="E18" t="str">
            <v>verificando las actividades programadas en el plan de desarrollo municipal</v>
          </cell>
        </row>
        <row r="19">
          <cell r="B19" t="str">
            <v>Exixtencia de material, mobiliario y equipo de oficina para el buen desempeño  de actividades de las areas administrativas.</v>
          </cell>
          <cell r="C19" t="str">
            <v>Porcentaje de capacitación</v>
          </cell>
          <cell r="D19" t="str">
            <v>Capacitar a al personal de la adminsitración y a delegados y comisarios municipales.</v>
          </cell>
          <cell r="E19" t="str">
            <v>A travez del desarrollo de sus actividades</v>
          </cell>
        </row>
      </sheetData>
      <sheetData sheetId="3"/>
      <sheetData sheetId="4">
        <row r="17">
          <cell r="C17" t="str">
            <v>EJE IV.- INNOVACIÒN Y EFICIENCIA EN MOVIMIENTO. "TRANSFORMANDO PARA AVANZAR"</v>
          </cell>
        </row>
        <row r="19">
          <cell r="C19" t="str">
            <v>30.- Mediciòn y Evaluaciòn para la Mejora Continua.</v>
          </cell>
        </row>
        <row r="23">
          <cell r="AA23" t="str">
            <v>1. Gobierno.</v>
          </cell>
        </row>
        <row r="24">
          <cell r="AA24" t="str">
            <v xml:space="preserve">1.3. Coordinación e la politica de Gobierno </v>
          </cell>
        </row>
        <row r="25">
          <cell r="AA25" t="str">
            <v>1.3.4 Funcion Publica</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Participación de la sociedad en el diseño de políticas publicas, y existe coordinacion y bienestar en la comunidad con eficiencia en el municipio.</v>
          </cell>
          <cell r="C12" t="str">
            <v>Porcentaje de participación de la ciudadanía</v>
          </cell>
          <cell r="D12" t="str">
            <v>No. De porcentaje de participación programadas/ No. De porcentaje de participación realizas*100 (NPPP/NPPR*100)</v>
          </cell>
          <cell r="E12" t="str">
            <v xml:space="preserve">Oficios de solicitud </v>
          </cell>
        </row>
        <row r="13">
          <cell r="B13" t="str">
            <v>INTERES OPORTUNO Y RESPUESTAS FAVORABLES  A LA COMUNIDAD Y UNA EXCELENTE ORGANIZACION CON LAS ÁREAS DEL H. AYUNTAMIENTO.</v>
          </cell>
          <cell r="C13" t="str">
            <v>Porcentaje de atención</v>
          </cell>
          <cell r="D13" t="str">
            <v>No. De porcentaje de atención programadas/ No. De porcentaje de atención realizadas * 100 (NPAP/NPAR*100)</v>
          </cell>
          <cell r="E13" t="str">
            <v>Evidencia Fotográfica</v>
          </cell>
        </row>
        <row r="14">
          <cell r="B14" t="str">
            <v>Existe buena atención en la recepción de documentos, con  pronta respuesta a los ciudadanos.</v>
          </cell>
          <cell r="D14" t="str">
            <v>No. De porcentaje de atención programadas/No. de atenciones realizadas (NPAP/NPAR*100)</v>
          </cell>
          <cell r="E14" t="str">
            <v xml:space="preserve">Oficios de solicitud </v>
          </cell>
        </row>
        <row r="15">
          <cell r="B15" t="str">
            <v>Convocar a Sesiones Ordinarias de Cabildo, a todos los integrantes de la Comuna Mpal.</v>
          </cell>
          <cell r="C15" t="str">
            <v>Porcentaje de reuniones</v>
          </cell>
        </row>
        <row r="16">
          <cell r="B16" t="str">
            <v>Tramites a la Ciudadanía, como son: Constancias de Radicación, Identidad, Ingresos, Dependencia Económica, Pobreza, No Reclutamiento y de Registro de Fierro Quemador, Entre otras.</v>
          </cell>
          <cell r="C16" t="str">
            <v>Porcentaje de Tramites</v>
          </cell>
        </row>
        <row r="17">
          <cell r="B17" t="str">
            <v>Existe buena planeación para la organización en reuniones con directivos para solventar y atender los requerimientos de los ciudadanos.</v>
          </cell>
          <cell r="C17" t="str">
            <v>Porcentaje de seguimiento</v>
          </cell>
          <cell r="D17" t="str">
            <v>No. De porcentaje de seguimiento programados/No. de porcentaje de seguimiento realizados*100 (NPSP/NPSR*100)</v>
          </cell>
          <cell r="E17" t="str">
            <v>Evidencia Fotográfica</v>
          </cell>
        </row>
        <row r="18">
          <cell r="B18" t="str">
            <v>Reunion con las áreas que integran el Comité de Planeación y Validación del H. Ayuntamiento.</v>
          </cell>
          <cell r="C18" t="str">
            <v>Porcentaje de reuniones</v>
          </cell>
        </row>
        <row r="19">
          <cell r="B19" t="str">
            <v xml:space="preserve">Coordinacion con Instancias Gubernamentales para realizar Cabildos Ciudadanos </v>
          </cell>
          <cell r="C19" t="str">
            <v>Porcentaje de Cabildos</v>
          </cell>
        </row>
        <row r="20">
          <cell r="B20" t="str">
            <v>Elaboración del informes trimestrales 2026, con los documentos existentes.</v>
          </cell>
          <cell r="C20" t="str">
            <v>Porcentaje de Resguardo</v>
          </cell>
          <cell r="D20" t="str">
            <v>Porcentaje de Resguardo= (No. Archivos Físicos Resguardados / No. Total de Archivos Físico) * 100. PAR=(AFR/TAF)*100</v>
          </cell>
          <cell r="E20" t="str">
            <v>Acuses de archivos entregados, Informes, Evidencias fotográficas.</v>
          </cell>
        </row>
        <row r="21">
          <cell r="B21" t="str">
            <v>Elaboración y EntregaTtrimestral del Informe de Evaluacion 2026.</v>
          </cell>
          <cell r="C21" t="str">
            <v>Porcentaje de Informes</v>
          </cell>
        </row>
        <row r="22">
          <cell r="B22" t="str">
            <v>Elaboración del Informe de Documentos Fisicos Y Digitalizados del Área de Secretaria Gral. Para su resguardo en el Archivo Mpal.</v>
          </cell>
          <cell r="C22" t="str">
            <v>Porcentaje de Archivos Registrados</v>
          </cell>
        </row>
        <row r="23">
          <cell r="B23" t="str">
            <v>Tramites y Elaboracion de Pre-Cartillas del S.M.N. asi como la realizacion del Sorteo 2026</v>
          </cell>
        </row>
      </sheetData>
      <sheetData sheetId="3" refreshError="1"/>
      <sheetData sheetId="4">
        <row r="26">
          <cell r="AA26" t="str">
            <v xml:space="preserve">E Prestación de Servicios Públicos </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2">
          <cell r="B12" t="str">
            <v>disminucion de los indices de violencia en mujeres y acceso oportunidades de desarrollo.</v>
          </cell>
        </row>
        <row r="14">
          <cell r="D14" t="str">
            <v>tasa del embarazo adolescente = (N° de embarazos adolescentes /N° total de adolescentes mujeres en la población) *100 TEA= (NEA/NTAMP) 100*</v>
          </cell>
          <cell r="E14" t="str">
            <v>registros en centros de salud.</v>
          </cell>
        </row>
        <row r="15">
          <cell r="E15" t="str">
            <v>listas de asistencias y evidencia fotografica.</v>
          </cell>
        </row>
        <row r="16">
          <cell r="C16" t="str">
            <v>indice de violencia.</v>
          </cell>
          <cell r="D16" t="str">
            <v>indice de violencia = (n° de mujeres violentadas / n° de talleres impartidos a padres de familia) *100 IV = (NMV/ NTIPF) 100*</v>
          </cell>
          <cell r="E16" t="str">
            <v>encuestas demograficas.</v>
          </cell>
        </row>
        <row r="18">
          <cell r="D18" t="str">
            <v>indice de personas con roles marcados de genero = (n° de personas con roles marcados de genero / n° de actividades impartidas sobre la igualdad de genero) *100 IPRMG = (NPRMG / NAISIG)*100</v>
          </cell>
          <cell r="E18" t="str">
            <v>encuestas demograficas, capacitaciones.</v>
          </cell>
        </row>
        <row r="19">
          <cell r="E19" t="str">
            <v>evidencias fotograficas y videos.</v>
          </cell>
        </row>
        <row r="24">
          <cell r="E24" t="str">
            <v>evidencias fotograficas y videos.</v>
          </cell>
        </row>
      </sheetData>
      <sheetData sheetId="3"/>
      <sheetData sheetId="4">
        <row r="17">
          <cell r="C17" t="str">
            <v>EJE I : INCLUSIÓN Y HUMANIDAD QUE TRANSFORMAN "UNIDOS PARA AVANZAR"</v>
          </cell>
        </row>
        <row r="19">
          <cell r="C19" t="str">
            <v>PROGRAMA 7. IGUALDAD Y DIVERSIDAD SIN BARRERAS</v>
          </cell>
        </row>
        <row r="20">
          <cell r="C20" t="str">
            <v>Articular políticas públicas que creen un entorno favorable para el desarrollo social e integral de la niñez, jóvenes, adultos, adultos mayores y discapacitados, promoviendo una colaboración entre distintos sectores para asegurar el bienestar social del Municipio.</v>
          </cell>
        </row>
        <row r="21">
          <cell r="C21" t="str">
            <v>7.5 Desarrollar campañas de sensibilización y educación que promueva la igualdad de género y la no discriminación en los ámbitos educativo, laboral, familiar y social.
Mejorar la participación de las mujeres y sus familias mediante acciones de empoderamiento y crecimiento económico.
7.15 Generar entornos que favorezcan la inclusión igualitaria en materia de perspectiva de género.
7.16 Coordinar la perspectiva de género en áreas: culturales, sociales, institucionales, económicas, familiares e Individuales, que condicionen las brechas de desigualdad entre mujeres y hombres.
7.17 Promover la detección temprana de la violencia familiar y de género, generando entornos seguros en beneficio de las mujeres.
7.18 Implementar talleres, cursos, capacitación promoviendo la igualdad de género previniendo la discriminación, machismo o la violencia.
7.19 Promover la participación de las mujeres y hombres en actividades encaminadas a la igualdad de género, para
conocer sus derechos y tengan acceso a servicios jurídicos y psicológicos.
7.20 Establecer mecanismos de coordinación para monitorear el seguimiento a políticas públicas de igualdad de género y mujeres violentadas.</v>
          </cell>
        </row>
        <row r="24">
          <cell r="AA24" t="str">
            <v xml:space="preserve">2.7.Otros Asuntos Sociales </v>
          </cell>
        </row>
        <row r="26">
          <cell r="AA26" t="str">
            <v>E Prestacion de Servicios Publicos</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Eje IV Innovación y Eficiencia en Movimiento: Transformando para Avanzar</v>
          </cell>
        </row>
        <row r="18">
          <cell r="C18" t="str">
            <v>Garantizar un gobierno eficiente promoviendo la transformación gubernamental con el uso de tecnologías innovadoras que contribuyan a la mejora de los servicios y atención hacia la ciudadanía.</v>
          </cell>
        </row>
        <row r="19">
          <cell r="C19" t="str">
            <v>26. Coordinación eficaz para el progreso municipal</v>
          </cell>
        </row>
        <row r="20">
          <cell r="C20" t="str">
            <v>Garantizar la transversalización de acciones que promuevan una colaboración efectiva y una coordinación sólida entre las dependencias federales y estatales, consolidando un gobierno honesto y al servicio de la gente.</v>
          </cell>
        </row>
        <row r="21">
          <cell r="C21" t="str">
            <v>26.1 Consolidar un gobierno cercano a la sociedad, mediante un esquema político y administrativo promoviendo una vinculación institucional. 26.2 Desarrollar políticas efectivas que respondan a las necesidades y demandas de la ciudadanía. 26.3 Generar esquemas de co-creación que fomenten la participación ciudadana mediante audiencias públicas o privadas. 26.4 Coordinar estrategias para asegurar la gobernanza. 26.5 Integrar los principios de desarrollo sostenible en la gestión gubernamental. 26.6 Generar vínculos con el gobierno federal y estatal que atraigan beneficios para el desarrollo del Municipio. 26.7 Generar y difundir información institucional mediante los medios de comunicación, en todas las modalidades fortaleciendo la comunicación social. 26.8 Informar a la ciudadanía sobre los programas, trámites, servicios, programas o notas informativas del quehacer gubernamental. 26.9 implementar mecanismos de comunicación para promover las acciones gubernamentales mediante un registro fotográfico, gaceta informativa. 26.10 Fomentar la participación social de manera digital, para que se involucren activamente en las actividades gubernamentales. 26.11 Elaborar y distribuir comunicados, boletines de prensa, informes u otros materiales sobre las políticas, actividades y decisiones del gobierno .</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5">
          <cell r="B15" t="str">
            <v xml:space="preserve">Convocar a los integrantes de cabildo a las sesiones ordinarias </v>
          </cell>
          <cell r="D15" t="str">
            <v>No. De porcentaje de reuniones programadas/No de porcentaje de reuniones realizadas*100 (NRP/NRR*100)</v>
          </cell>
          <cell r="E15" t="str">
            <v>Evidencia Fotográfica</v>
          </cell>
        </row>
        <row r="16">
          <cell r="D16" t="str">
            <v>No. De porcentaje de peticiones programadas/No. de porcentaje de peticiones realizadas*100 (NPPP/NPPR*100)</v>
          </cell>
          <cell r="E16" t="str">
            <v xml:space="preserve">Oficios de solicitud </v>
          </cell>
        </row>
        <row r="18">
          <cell r="D18" t="str">
            <v>No. De porcentaje de reuniones programadas/No. de porcentaje de reuniones realizadas*100 (NPRP/NPRR*100)</v>
          </cell>
          <cell r="E18" t="str">
            <v>Lista de asistencia y bitácora fotográfica</v>
          </cell>
        </row>
        <row r="19">
          <cell r="D19" t="str">
            <v>No. De porcentaje de atención programadas/No de atenciones realizadas (NPAP/NPAR*100)</v>
          </cell>
          <cell r="E19" t="str">
            <v>Evidencia Fotográfica</v>
          </cell>
        </row>
        <row r="21">
          <cell r="D21" t="str">
            <v>Porcentaje de Informes = (No. Áreas con Informes Entregados / No. Total de Áreas)  * 100. PI=(AIE/TA)*100</v>
          </cell>
          <cell r="E21" t="str">
            <v>Acuses de archivos entregados, Informes y Evidencias fotográficas.</v>
          </cell>
        </row>
        <row r="22">
          <cell r="D22" t="str">
            <v>Porcentaje de  Archivos Registrados= (No. Archivos Físicos Registrados / No. Total de Archivos Recibidos)  * 100. PAR=(AFR/TAF)*100</v>
          </cell>
          <cell r="E22" t="str">
            <v>Bitácora de actividades, Informes, Evidencias fotográficas.</v>
          </cell>
        </row>
        <row r="23">
          <cell r="C23" t="str">
            <v>Porcentaje de Tramites</v>
          </cell>
          <cell r="D23" t="str">
            <v>Porcentaje de tramites = (No. De Archivos tramites / No. Total Objetivo de Archivos) * 100  PA=(NAA/NTA)</v>
          </cell>
          <cell r="E23" t="str">
            <v>Archivos tramitados, Informes y Reportes.</v>
          </cell>
        </row>
      </sheetData>
      <sheetData sheetId="3"/>
      <sheetData sheetId="4">
        <row r="17">
          <cell r="C17" t="str">
            <v>Eje IV Innovación y Eficiencia en Movimiento: Transformando para Avanzar</v>
          </cell>
        </row>
        <row r="24">
          <cell r="AA24" t="str">
            <v xml:space="preserve">1.1. Legislacion </v>
          </cell>
        </row>
        <row r="25">
          <cell r="AA25" t="str">
            <v xml:space="preserve">1.1. 1.Legislacion </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ol de problemas"/>
      <sheetName val="Árbol_de_Objetivos"/>
      <sheetName val="MIR"/>
      <sheetName val="PBR"/>
      <sheetName val="POA"/>
    </sheetNames>
    <sheetDataSet>
      <sheetData sheetId="0" refreshError="1"/>
      <sheetData sheetId="1" refreshError="1"/>
      <sheetData sheetId="2" refreshError="1"/>
      <sheetData sheetId="3" refreshError="1"/>
      <sheetData sheetId="4">
        <row r="17">
          <cell r="C17" t="str">
            <v>EJE :   IV Innovación y eficiencia en movimiento " Transformando para Avanzar "</v>
          </cell>
        </row>
        <row r="19">
          <cell r="C19" t="str">
            <v xml:space="preserve">Programa 22 Gestión Financiera Responsable y Sostenible </v>
          </cell>
        </row>
        <row r="26">
          <cell r="AA26" t="str">
            <v>E. Prestación de Servicios Públicos</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ol de problemas"/>
      <sheetName val="Árbol_de_Objetivos"/>
      <sheetName val="MIR"/>
      <sheetName val="PBR"/>
      <sheetName val="POA"/>
    </sheetNames>
    <sheetDataSet>
      <sheetData sheetId="0"/>
      <sheetData sheetId="1"/>
      <sheetData sheetId="2">
        <row r="12">
          <cell r="B12" t="str">
            <v xml:space="preserve">Atender con Eficiencia y Eficacia las Necesidades, Administrando con Transparecia los Recursos Publicos del Municipio de Eduardo Neri. Óptimo manejo de los sistemas de presupuesto, egresos, ingresos y contabilidad. </v>
          </cell>
        </row>
      </sheetData>
      <sheetData sheetId="3"/>
      <sheetData sheetId="4">
        <row r="17">
          <cell r="C17" t="str">
            <v>EJE :   IV Innovación y eficiencia en movimiento " Transformando para Avanzar "</v>
          </cell>
        </row>
        <row r="18">
          <cell r="C18" t="str">
            <v>Garantizar el manejo eficiente y transparente de los recursos públicos del Municipio, asegurando la liquidez suficiente para cubrir las obligaciones fiscales, optimizando la gestión y dando cumplimiento a las políticas públicas.</v>
          </cell>
        </row>
        <row r="20">
          <cell r="C20" t="str">
            <v>Garantizar la transversalidad de acciones que promuevan una colaboración efectiva y una coordinación solida entre las dependencias federales y estatales consolidando un gobierno honesto y al servicio de la gente.</v>
          </cell>
        </row>
        <row r="21">
          <cell r="C21" t="str">
            <v xml:space="preserve">22.12.Elaborar informes periódicos que proporcionen información detallada sobre el estado de las finanzas municipales.22.13. Supervisar los informes y las cuentas anuales verificando la correcta ejecución del presupuesto fiscal. 22.14 Informar sobre gestión administrativa y financiera sobre la correcta utilización de los fondos públicos. 22.15. Brindar apoyo técnico y normativo para presentar los informes de cuenta publica asegurando que cumplan con los estándares de transparencia. 22.16. Entregar y elaborar la información financiera contable y presupuestal, cumpliendo con loas disposiciones generales.22.17. Cumplir con las obligaciones fiscales de impuestos ( ISR) nomina y cuotas sindicales . </v>
          </cell>
        </row>
        <row r="23">
          <cell r="AA23" t="str">
            <v xml:space="preserve">1. Gobierno </v>
          </cell>
        </row>
        <row r="24">
          <cell r="AA24" t="str">
            <v>1.5 Asuntos financieros y hacendarios</v>
          </cell>
        </row>
        <row r="25">
          <cell r="AA25" t="str">
            <v>1.5.1 Asuntos Financieros</v>
          </cell>
        </row>
        <row r="26">
          <cell r="AA26" t="str">
            <v>E. Prestación de Servicios Públicos</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ol de problemas"/>
      <sheetName val="Árbol_de_Objetivos"/>
      <sheetName val="MIR"/>
      <sheetName val="PBR"/>
      <sheetName val="POA"/>
    </sheetNames>
    <sheetDataSet>
      <sheetData sheetId="0" refreshError="1"/>
      <sheetData sheetId="1" refreshError="1"/>
      <sheetData sheetId="2" refreshError="1"/>
      <sheetData sheetId="3" refreshError="1"/>
      <sheetData sheetId="4">
        <row r="17">
          <cell r="C17" t="str">
            <v>EJE :   IV Innovación y eficiencia en movimiento " Transformando para Avanzar "</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
      <sheetName val="ÁRBOL DE OBJETIVOS "/>
      <sheetName val="MIR "/>
      <sheetName val="PbR"/>
      <sheetName val="POA"/>
    </sheetNames>
    <sheetDataSet>
      <sheetData sheetId="0"/>
      <sheetData sheetId="1"/>
      <sheetData sheetId="2">
        <row r="7">
          <cell r="C7" t="str">
            <v>Programa 20. Finanzas Eficaces.</v>
          </cell>
        </row>
        <row r="15">
          <cell r="C15" t="str">
            <v>Avance programático (porcentaje)</v>
          </cell>
          <cell r="G15" t="str">
            <v>Porcentaje de Avance Programático = (No. De proyectos Terminados/ No. De Proyectos Programados) * 100.   PAP=(NPT/NPP) * 100</v>
          </cell>
          <cell r="H15" t="str">
            <v>Plan Municipal de Desarrollo, Plan Estatal y Plataforma de Transparencia, PbR, POAs.</v>
          </cell>
        </row>
        <row r="16">
          <cell r="B16" t="str">
            <v>Eficiente planeacion financiera para mejorar el presupuesto y gestion adecuada de los activos en el Municipio de Eduardo Neri y la Modernización y Simplificación de la información financiera, presupuestal y contable.</v>
          </cell>
          <cell r="C16" t="str">
            <v>Efectiva  planeación  para la ejecución y desarrollo con éxito de la Administración Municipal de Eduardo Neri.</v>
          </cell>
          <cell r="G16" t="str">
            <v>Porcentaje de Efectividad = No. De Acciones Realizadas / No. De Acciones Programadas * 100             PE=NAR/NAP *100</v>
          </cell>
          <cell r="H16" t="str">
            <v>Plan Municipal de Desarrollo, Plan Estatal y Plataforma de Transparencia, PbR, POAs.</v>
          </cell>
        </row>
        <row r="17">
          <cell r="B17" t="str">
            <v>Mantener informacion actualizada para mejorar los objetivos reales y Gestionar los recursos que estan a disponibles en el H. Ayuntamiento Municipal en cuanto al la recaudacion de ingresos propios.</v>
          </cell>
          <cell r="C17" t="str">
            <v>Adecuadas condiciones de  información recibida por parte de las areas administrativas.</v>
          </cell>
          <cell r="G17" t="str">
            <v>Porcentaje de Integración = No. De Documentos Integrados / No. De Total de Documentos * 100            PC= (NDE/NTD) *100</v>
          </cell>
          <cell r="H17" t="str">
            <v>Plan Municipal de Desarrollo, Plan Estatal y Plataforma de Transparencia, PbR, POAs.</v>
          </cell>
        </row>
        <row r="18">
          <cell r="B18" t="str">
            <v>Adecuada administracion dentro del municipio.</v>
          </cell>
          <cell r="C18" t="str">
            <v xml:space="preserve">Capacitación y asesoríao en la elaboración y seguimiento mensual y anual de los Programas Operativos Anuales de las distintas Áreas Municipales. </v>
          </cell>
          <cell r="G18" t="str">
            <v>Porcentaje de Capacitación = (No. De Áreas Capacitadas / No. Total de Áreas) * 100                               PC= (NAC/NTA) * 100</v>
          </cell>
          <cell r="H18" t="str">
            <v>Listas de asistencia, Plan de Formación, Evidencias fotográficas</v>
          </cell>
        </row>
        <row r="19">
          <cell r="B19" t="str">
            <v>Suficiente informacion en la centralizacion de datos.</v>
          </cell>
          <cell r="C19" t="str">
            <v>Elaboración del Programa Operativo Anual del Municipio.</v>
          </cell>
          <cell r="G19" t="str">
            <v>Porcentaje de POA =( No. De POA Elaborados / No. Total de POA Programados) * 100      PPOA=(NPOAE/NTPOAP) * 100</v>
          </cell>
          <cell r="H19" t="str">
            <v>Expedientes.</v>
          </cell>
        </row>
        <row r="20">
          <cell r="B20" t="str">
            <v>Eficiencia en el desembolso del presupuesto.</v>
          </cell>
          <cell r="C20" t="str">
            <v>Asesoría en el establecimiento de objetivos, metas, líneas de acción e indicadores de las diversas Áreas Municipales.</v>
          </cell>
          <cell r="G20" t="str">
            <v>Porcentaje de Asesorías = (No. De Áreas que Recibieron Acompañamiento / No. Total de Áreas) * 100                                  PA= (NARA/NTA) * 100</v>
          </cell>
          <cell r="H20" t="str">
            <v>Lista de Asistencia, Notas Informativas y Evidencias Fotográficas</v>
          </cell>
        </row>
        <row r="21">
          <cell r="B21" t="str">
            <v>Plataforma actualizada para una acertada decisiòn.Dar seguimiento en la elaboracion e implementacion del capital de los cheques o transferencias de pago a los diferentes proveedores de las areas.</v>
          </cell>
          <cell r="C21" t="str">
            <v>Aumento en el índice de unidades informativas formales.</v>
          </cell>
          <cell r="G21" t="str">
            <v>Porcentaje de Áreas = No. De Áreas con Documentación Integrada / No. Total de Áreas * 100.                     PA= NADI / NTA * 100</v>
          </cell>
          <cell r="H21" t="str">
            <v>Plan Municipal de Desarrollo, Plan Estatal y Plataforma de Transparencia.</v>
          </cell>
        </row>
        <row r="22">
          <cell r="B22" t="str">
            <v>Certeza en el manejo del activos.</v>
          </cell>
          <cell r="C22" t="str">
            <v>Revisión y Seguimiento del Presupuesto Basado en Resultados de las diversas Áreas Municipales.</v>
          </cell>
          <cell r="G22" t="str">
            <v>Porcentaje de PbR = (No. De PbR Elaborados / No. Total de PbR Programados) * 100      PPOA=(NPbRE/NTPbRP) * 100</v>
          </cell>
          <cell r="H22" t="str">
            <v>Expedientes.</v>
          </cell>
        </row>
      </sheetData>
      <sheetData sheetId="3"/>
      <sheetData sheetId="4">
        <row r="24">
          <cell r="AA24" t="str">
            <v>1. Gobierno 2. Desarrollo Social 3. Desarrollo</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efreshError="1"/>
      <sheetData sheetId="3" refreshError="1"/>
      <sheetData sheetId="4">
        <row r="17">
          <cell r="C17" t="str">
            <v xml:space="preserve">IV : Innovación y Eficiencia en Movimiento: Transformando para Avanzar </v>
          </cell>
        </row>
        <row r="19">
          <cell r="C19" t="str">
            <v xml:space="preserve">Programa 26: Coordinación Eficaz para el Progreso Municipal </v>
          </cell>
        </row>
        <row r="25">
          <cell r="AA25" t="str">
            <v>1.2.2. Procuración de Justicia</v>
          </cell>
        </row>
        <row r="26">
          <cell r="AA26" t="str">
            <v>Prestación de Servicios Públicos.</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efreshError="1"/>
      <sheetData sheetId="3" refreshError="1"/>
      <sheetData sheetId="4">
        <row r="17">
          <cell r="C17" t="str">
            <v xml:space="preserve">IV : Innovacion y Eficiencia en Movimiento: Transformando para Avanzar </v>
          </cell>
        </row>
        <row r="18">
          <cell r="C18" t="str">
            <v xml:space="preserve">Garantizar un gobierno eficiente promoviendo la transformacion gubernamental con el uso de tecnologias innovadoras que contrubuyan a la mejora de los servicios y atencion hacia la cuidadania </v>
          </cell>
        </row>
        <row r="20">
          <cell r="C20" t="str">
            <v>Garantizar la transversalizacion de acciones que promuevan una colaboracion efectiva y una coordinacion solida entre las dependencias federales y estatales, consolidando un gobierno honesto al servicio de la gente.</v>
          </cell>
        </row>
        <row r="21">
          <cell r="C21" t="str">
            <v xml:space="preserve">26.20 Coordinar y supervisar la actuacion de todas las unidades administrativas en colaboracion con la Presidenta Municipal y el Cabildo. 26.21 Asegurar que las acciones y desiciones del gobierno municipal se ajusten a las normaivas del gobierno municpal se ajusten a las normativas, leyes y reglametos aplicables 26.22 Brindar apoyo juridico a la cuidadania que requiera comparecer algun asunto promoviendo el orden y la paz. 26.23 Garantizar la legalidad, transparencia y eficiencia de la administracion Publica municpal, protegiendo los recursos y promoviendo la correcta utilizacion del patrimonio publico 26.24 Vigilar, procurar y defender los inntereses municipales de manera juridica </v>
          </cell>
        </row>
        <row r="24">
          <cell r="AA24" t="str">
            <v>1.2. Justicia</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efreshError="1">
        <row r="12">
          <cell r="B12" t="str">
            <v>Buen representación al H. ayuntamiento en los procesos juridicos, de acuerdo a la ley, y existe  prevenciòn en  los nuevos conflictos que involucran a funcionarios y a la ciudadania.</v>
          </cell>
          <cell r="C12" t="str">
            <v>Porcentaje de representación</v>
          </cell>
          <cell r="D12" t="str">
            <v>Dar acompañamiento a los conflictos juridicos.</v>
          </cell>
          <cell r="E12" t="str">
            <v>Concentrado de audiencias</v>
          </cell>
        </row>
        <row r="13">
          <cell r="B13" t="str">
            <v>Buena representación y eficiente acompañamiento en proceso juridicos, para solucionar problemas que involucren a funcionarios y a la ciudadania por parte de la Sindicatura Municipal, del H. Ayuntamiento.</v>
          </cell>
          <cell r="C13" t="str">
            <v>Porcentaje de eficiencia</v>
          </cell>
          <cell r="D13" t="str">
            <v>Dar acompañamiento a los conflictos juridicos.</v>
          </cell>
          <cell r="E13" t="str">
            <v>Informes entregados</v>
          </cell>
        </row>
        <row r="14">
          <cell r="B14" t="str">
            <v>Atención y organización en la recepción de las demandas y representaciones juridicas a la ciudadania del Municipio de Eduardo Neri.</v>
          </cell>
          <cell r="C14" t="str">
            <v>Porcentaje de atención y organización</v>
          </cell>
          <cell r="D14" t="str">
            <v>Dar acompañamiento a los conflictos juridicos.</v>
          </cell>
          <cell r="E14" t="str">
            <v>Concentrado de audiencias</v>
          </cell>
        </row>
        <row r="15">
          <cell r="B15" t="str">
            <v>Buena coordinación y seguimiento a las demandas solicitadas por los ciudadanos.</v>
          </cell>
          <cell r="C15" t="str">
            <v>Porcentaje de coordinación y seguimiento</v>
          </cell>
          <cell r="D15" t="str">
            <v>Prevenir conflictos administrativos y juridicos</v>
          </cell>
          <cell r="E15" t="str">
            <v>Por medio de actas administrativas y de acuerdos.</v>
          </cell>
        </row>
        <row r="16">
          <cell r="B16" t="str">
            <v>Cumpliniento con las metas, objetivos y lineas de acción del Plan Municipal de Desarrollo.</v>
          </cell>
          <cell r="C16" t="str">
            <v>Porcentaje de cumplimiento de metas</v>
          </cell>
          <cell r="D16" t="str">
            <v>Prevenir conflictos administrativos y juridicos</v>
          </cell>
          <cell r="E16" t="str">
            <v>verificando las actividades programadas en el plan de desarrollo municipal</v>
          </cell>
        </row>
        <row r="17">
          <cell r="B17" t="str">
            <v>Buena plantilla de  recursos humanos, recursos economicos y mobiliario y equipo.</v>
          </cell>
          <cell r="C17" t="str">
            <v>Porcentaje de recursos</v>
          </cell>
          <cell r="D17" t="str">
            <v>Cumplir con la mediación a problemas dentro de la administración</v>
          </cell>
          <cell r="E17" t="str">
            <v>verificando el presupuesto asignado</v>
          </cell>
        </row>
        <row r="18">
          <cell r="B18" t="str">
            <v xml:space="preserve">Muy buena coordinación de sindicatura con las areas administrativas de H. ayuntamiento </v>
          </cell>
          <cell r="C18" t="str">
            <v>Porcentaje de coordinación y seguimiento</v>
          </cell>
          <cell r="D18" t="str">
            <v>Dar acompañamiento a los conflictos juridicos.</v>
          </cell>
          <cell r="E18" t="str">
            <v>verificando las actividades programadas en el plan de desarrollo municipal</v>
          </cell>
        </row>
        <row r="19">
          <cell r="B19" t="str">
            <v>Buen  de personal, capacitado.</v>
          </cell>
          <cell r="C19" t="str">
            <v>Porcentaje de capacitación</v>
          </cell>
          <cell r="D19" t="str">
            <v>Capacitar a al personal de la adminsitración y a delegados y comisarios municipales.</v>
          </cell>
          <cell r="E19" t="str">
            <v>A travez del desarrollo de sus actividades</v>
          </cell>
        </row>
      </sheetData>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9">
          <cell r="B19" t="str">
            <v xml:space="preserve">Solicitar los informes necesarios para el buen desarrollo de sus funciones Siguiendo prácticas correctas y garantizar nuestro bienestar  ecológico y a la preservación del ambiente y sus recursos. </v>
          </cell>
        </row>
      </sheetData>
      <sheetData sheetId="3" refreshError="1"/>
      <sheetData sheetId="4">
        <row r="17">
          <cell r="C17" t="str">
            <v>EJE II Desarrollo Competitivo y Sostenible Para el Progreso.</v>
          </cell>
        </row>
        <row r="18">
          <cell r="C18" t="str">
            <v>Hacer un Municipio competitivo mediante el fomento al emprendimiento, al desarrollo, promoción de los productos locales, el fortalecimiento al campo, para fomentar la atracción y el turismo generando una economía sostenible. Contribuir en la preservación, cuidado y protección de los recursos naturales locales para disminuir efectos adversos en materia del medio ambiente.</v>
          </cell>
        </row>
        <row r="19">
          <cell r="C19" t="str">
            <v>14. Agro Economía Sostenible Y 15. Responsabilidad Verde: Compromiso con la Comunidad y el Cambio Climático</v>
          </cell>
        </row>
        <row r="20">
          <cell r="C20" t="str">
            <v>Vincular mecanismos de colaboración interinstitucional para el desarrollo de infraestructura que impulsen la vocación productiva del Municipio, garantizando la protección y sostenibilidad del medio ambiente.</v>
          </cell>
        </row>
        <row r="21">
          <cell r="C21" t="str">
            <v>14.1 Fortalecer los sistemas productivos regionales. 14.2 Gestionar programas gubernamentales que permitan mejorar el rendimiento en los cultivos y hatos ganaderos. 14.3 Impulsar la tecnificación y equipamiento productivos a los productores agropecuarios del Municipio. 14.4 Fomentar mecanismos eficaces para la reconversión productiva y la vinculación con cadenas productivas. 14.5 Impulsar el comercio local de los productos del campo. 14.6 Promover el desarrollo de las capacidades de todos los productores del Municipio mediante cursos, talleres o pláticas. 14.7 Implementar esquemas de promoción de educación financiera en las zonas rurales. 14.8 Dar seguimiento a los programas de apoyo al campo en el ámbito Federal contribuyendo a su distribución equitativa y una correcta focalización para brindar información oportuna. 14.9 Realizar eventos agropecuarios, para promover los  productos agrícolas locales. 14.10 Coordinar proyectos o programas en apoyo al campo, focalizando la vocación productiva del Municipio. 14.11 Impulsar el emprendimiento de las vocaciones productivas con responsabilidad social y sostenibilidad. 14.12 Promover la generación y consolidación de negocios, mediante capacitación, pláticas o talleres, elevando la  productividad y competitividad local. 14.13 Impulsar el posicionamiento de los productos locales y los servicios en cadenas de valor fortaleciendo la economía local. 14.14 Realizar eventos gastronómicos dando realce y difusión de los productos locales, promoviendo la  economía. 14.15 Diversificar y fortalecer los sectores económicos del Municipio, mediante eventos de promoción y participación. 14.16 Ejecutar actividades orientadas a promover la recuperación económica. 14.17 Potenciar las capacidades en el emprendimiento de todos los sectores económicos, a través de la profesionalización y capacitación. 14.18 Difundir los productos locales mediante concursos  que promuevan la participación activa de los productores. 14.19 Gestionar proyectos económicos integrales fomentando la productividad y la competitividad en el  sector económico. 14.20 Realizar talleres de autoempleo, apoyando a los jóvenes para el desarrollo de habilidades y destrezas que necesiten en el campo laboral. 15.1 Impulsar programas preventivos y correctivos para la atención del medio ambiente. 15.2 Realizar campañas de sensibilización, enfocadas al cuidado, conservación y preservación del medio ambiente.15.3 Fomentar prácticas sostenibles de prevención de riesgos ante el cambio climático, en las actividades económicas como mercados, tianguis, instituciones educativas y población en general. 15.4 Proteger las áreas naturales del Municipio. 15.5 Difundir y fomentar la cultura del bienestar animal, mediante campañas, pláticas o talleres. 15.6 Promover y vigilar el cumplimiento de la normatividad del medio ambiente y el bienestar animal. 15.7 Fomentar una adecuada valorización, tratamiento y  disposición de los residuos sólidos. 15.8 Impulsar mecanismos para la conservación de los recursos hídricos, mediante la difusión de campañas a favor del cuidado del agua. 15.9 Promover campañas de reforestación y cuidado de la naturaleza. 15.10 Establecer convenios de colaboración con los tres niveles de Gobierno, para coordinar esfuerzos en el cuidado del medio ambiente.</v>
          </cell>
        </row>
        <row r="26">
          <cell r="AA26" t="str">
            <v xml:space="preserve">E. Prestación de Servicios Públicos </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sheetData sheetId="1"/>
      <sheetData sheetId="2">
        <row r="7">
          <cell r="C7" t="str">
            <v>7.- Gobierno Humano.</v>
          </cell>
        </row>
      </sheetData>
      <sheetData sheetId="3"/>
      <sheetData sheetId="4">
        <row r="26">
          <cell r="C26" t="str">
            <v>Dirección de la Instancia para la igualdad entre mujeres y hombres.</v>
          </cell>
        </row>
      </sheetData>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 xml:space="preserve">Aprobación de presupuesto de egresos y ley de ingresos,  Estrategia Preservar los ecosistemas y los paisajes en su estado natural, evitando la contaminación de ecosistemas libres de contaminación y mejor cambio climático en el municipio </v>
          </cell>
          <cell r="C12" t="str">
            <v>Porcentaje de resoluciones de aprobación.</v>
          </cell>
        </row>
        <row r="13">
          <cell r="B13" t="str">
            <v xml:space="preserve">. Asistir con puntualidad a las sesiones ordinarias y extraordinarias del Ayuntamiento proponer eficiencia en la importancia del buen manejo de los recursos, y bajar los índices de contaminación ambiental por los residuos solidos en el Municipio de Eduardo Neri </v>
          </cell>
        </row>
        <row r="14">
          <cell r="B14" t="str">
            <v>Ejercer la debida inspección y vigilancia, en los ramos a  cargo Mantener un manejo forestal uniforme sin agotar los recursos y  reutilización y reciclaje de residuos sólidos, así como minimizar la generación de residuos peligrosos</v>
          </cell>
        </row>
      </sheetData>
      <sheetData sheetId="3"/>
      <sheetData sheetId="4">
        <row r="17">
          <cell r="C17" t="str">
            <v>EJE II Desarrollo Competitivo y Sostenible Para el Progreso.</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sheetNames>
    <sheetDataSet>
      <sheetData sheetId="0"/>
      <sheetData sheetId="1"/>
      <sheetData sheetId="2">
        <row r="7">
          <cell r="C7" t="str">
            <v>13. Acciones Verdes  y  14. Estabilidad y Crecimiento Económico</v>
          </cell>
        </row>
        <row r="15">
          <cell r="G15" t="str">
            <v>Porcentaje de Resoluciones Aprobadas = (No. De proyectos Terminados/ No. De Proyectos Programados) * 100.   PAP=(NPT/NPP) * 100</v>
          </cell>
        </row>
        <row r="16">
          <cell r="C16" t="str">
            <v>Porcentaje de acciones implemetadas  para el control de los recursos financieros.</v>
          </cell>
          <cell r="G16" t="str">
            <v>Porcentaje de Efectividad = No. De Acciones Realizadas / No. De Acciones Programadas * 100             PAI=NAR/NAP *100</v>
          </cell>
        </row>
        <row r="17">
          <cell r="C17" t="str">
            <v>Porcentaje de acciones implemetadas  para el control de los recursos financieros.</v>
          </cell>
        </row>
        <row r="18">
          <cell r="B18" t="str">
            <v>Formular al Ayuntamiento las propuestas de ordenamientos en asuntos municipales Mejorar áreas verdes y reutilizacion de los residuos de la basura para una mejor condicion de la tierra.</v>
          </cell>
          <cell r="C18" t="str">
            <v>Porcentaje de acciones implemetadas  para el control de los recursos financieros.</v>
          </cell>
        </row>
        <row r="19">
          <cell r="B19" t="str">
            <v>Convocatoria a sesiones de cabildo y Poner en marcha   un   grupo  de tradición de la población en general.</v>
          </cell>
          <cell r="C19" t="str">
            <v>Porcentaje de acciones implemetadas  para el control de los recursos financieros.</v>
          </cell>
        </row>
        <row r="20">
          <cell r="B20" t="str">
            <v xml:space="preserve"> Formular al Ayuntamiento las propuestas de ordenamientos en asuntos municipales, Reciclar e intentar minimizar el impacto  del cambio  climaico y gestiónar  los recursos naturales del territorio.</v>
          </cell>
          <cell r="C20" t="str">
            <v>Porcentaje de resoluciones para su aprobacion.</v>
          </cell>
        </row>
        <row r="21">
          <cell r="B21" t="str">
            <v>Dictaminar e informar sobre los asuntos que les encomiende el Ayuntamiento, Recursos económicos suficientes para el mejoramiento de la calidad ambiental por producción de residuos</v>
          </cell>
          <cell r="C21" t="str">
            <v>Porcentaje de resoluciones aprobadas.</v>
          </cell>
        </row>
        <row r="22">
          <cell r="C22" t="str">
            <v>Porcentaje de resoluciones aprobadas.</v>
          </cell>
        </row>
      </sheetData>
      <sheetData sheetId="3"/>
      <sheetData sheetId="4"/>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EJE 1. Inclusión y Humanidad que Transforma: Unidos para Avanzar</v>
          </cell>
        </row>
        <row r="19">
          <cell r="C19" t="str">
            <v xml:space="preserve">2. Educación, Talento y Cultura: Raíces que nos Unen Programa 8. Protegiendo lo Mas Valioso: Familia, Menores y Tercera Edad </v>
          </cell>
        </row>
        <row r="26">
          <cell r="AA26" t="str">
            <v>E. Prestación de Servicios Públicos</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Mejorar la calidad de vida e inclusión social de grupos vulnerables a través del acceso a la educación y políticas públicas equitativas.</v>
          </cell>
          <cell r="C12" t="str">
            <v>Calidad de vida de grupos vulnerables</v>
          </cell>
          <cell r="D12" t="str">
            <v>Calidad de vida de grupos vulnerables = Número de grupos vulnerables atendidos con calidad / Total de grupos vulnerables identificados * 100 (CVGV = NGVAC / TGVI * 100)</v>
          </cell>
          <cell r="E12" t="str">
            <v>Informes municipales, encuestas de calidad de vida</v>
          </cell>
        </row>
        <row r="13">
          <cell r="B13" t="str">
            <v>Garantizar el acceso equitativo a la educación y servicios para grupos vulnerables en el municipio.</v>
          </cell>
          <cell r="C13" t="str">
            <v>Acceso equitativo a educación y servicios</v>
          </cell>
          <cell r="D13" t="str">
            <v>Acceso equitativo a educación y servicios = Número de grupos vulnerables con acceso efectivo a educación y servicios / Total de grupos vulnerables identificados * 100 (AEES = NGVAEE / TGVI * 100)</v>
          </cell>
          <cell r="E13" t="str">
            <v>Reportes escolares, registros de servicios sociales</v>
          </cell>
        </row>
        <row r="14">
          <cell r="B14" t="str">
            <v>Aumentar el presupuesto para programas educativos y sociales inclusivos.</v>
          </cell>
          <cell r="C14" t="str">
            <v>Incremento en presupuesto educativo inclusivo</v>
          </cell>
          <cell r="D14" t="str">
            <v>Incremento en presupuesto educativo inclusivo = Presupuesto asignado a educación y apoyo inclusivo / Presupuesto total del año en educación * 100 (IPEI = PAEAI / PTAE * 100)</v>
          </cell>
          <cell r="E14" t="str">
            <v>Presupuesto anual aprobado y ejercido</v>
          </cell>
        </row>
        <row r="15">
          <cell r="B15" t="str">
            <v>Participar con puntualidad y responsabilidad en las sesiones de cabildo, ejerciendo las facultades de deliberación y decisión en los temas que competen al Ayuntamiento.</v>
          </cell>
          <cell r="C15" t="str">
            <v>Participación en sesiones de cabildo</v>
          </cell>
          <cell r="D15" t="str">
            <v>Participación en sesiones de cabildo = Sesiones a las que se participó puntualmente / Sesiones totales de cabildo realizadas * 100 (PSC = SPPP / STCR * 100)</v>
          </cell>
          <cell r="E15" t="str">
            <v>Actas de asistencia, minutas de sesión</v>
          </cell>
        </row>
        <row r="16">
          <cell r="B16" t="str">
            <v>Fortalecer la coordinación interinstitucional a nivel municipal.</v>
          </cell>
          <cell r="C16" t="str">
            <v>Nivel de coordinación interinstitucional</v>
          </cell>
          <cell r="D16" t="str">
            <v>Nivel de coordinación interinstitucional = Número de acuerdos de colaboración efectiva / Número de instituciones participantes * 100 (NCI = NACE / NIP * 100)</v>
          </cell>
          <cell r="E16" t="str">
            <v>Convenios firmados, actas de colaboración</v>
          </cell>
        </row>
        <row r="17">
          <cell r="B17" t="str">
            <v>Promover la emisión oportuna de convocatorias y participación en sesiones de cabildo, como estrategia para fomentar la transparencia...</v>
          </cell>
          <cell r="C17" t="str">
            <v>Oportunidad en convocatorias emitidas</v>
          </cell>
          <cell r="D17" t="str">
            <v>Oportunidad en convocatorias emitidas = Cantidad de convocatorias emitidas en tiempo / Cantidad total de convocatorias requeridas * 100 (OCE = CCET / CTCR * 100)</v>
          </cell>
          <cell r="E17" t="str">
            <v>Convocatorias, bitácora de publicaciones</v>
          </cell>
        </row>
        <row r="18">
          <cell r="B18" t="str">
            <v>Ejercer la debida inspección, vigilancia, e intervención en las comisiones asignadas...</v>
          </cell>
          <cell r="C18" t="str">
            <v>Cumplimiento en comisiones asignadas</v>
          </cell>
          <cell r="D18" t="str">
            <v>Cumplimiento en comisiones asignadas = Cantidad de intervenciones realizadas en comisiones / Cantidad total de comisiones asignadas * 100 (CCA = CIRC / CTCA * 100)</v>
          </cell>
          <cell r="E18" t="str">
            <v>Informes de comisiones, actas de reuniones</v>
          </cell>
        </row>
        <row r="19">
          <cell r="B19" t="str">
            <v>Actualización de datos sobre personas con discapacidad y migrantes.</v>
          </cell>
          <cell r="C19" t="str">
            <v>Nivel de actualización de datos</v>
          </cell>
          <cell r="D19" t="str">
            <v>Nivel de actualización de datos = Datos actualizados al año en curso / Datos totales requeridos * 100 (NAD = DAAC / DTR * 100)</v>
          </cell>
          <cell r="E19" t="str">
            <v>Bases de datos, censos locales</v>
          </cell>
        </row>
        <row r="20">
          <cell r="B20" t="str">
            <v>Resoluciones aprobadas y publicadas para mejores condiciones de vida de inmigrantes y discapacitados.</v>
          </cell>
          <cell r="C20" t="str">
            <v>Resoluciones aprobadas y publicadas</v>
          </cell>
          <cell r="D20" t="str">
            <v>Resoluciones aprobadas y publicadas = Resoluciones aprobadas en el periodo / Resoluciones propuestas en total * 100 (RAP = RAPEP / RPT * 100)</v>
          </cell>
          <cell r="E20" t="str">
            <v>Gaceta municipal, sitio web oficial</v>
          </cell>
        </row>
        <row r="21">
          <cell r="B21" t="str">
            <v>Convocatorias a sesiones de cabildo como Participación social y confianza a la información...</v>
          </cell>
          <cell r="C21" t="str">
            <v>Participación ciudadana en cabildo</v>
          </cell>
          <cell r="D21" t="str">
            <v>Participación ciudadana en cabildo = Cantidad de ciudadanos que participaron en cabildo / Cantidad total convocada * 100 (PCC = CCCPC / CTC * 100)</v>
          </cell>
          <cell r="E21" t="str">
            <v>Registro de asistentes, encuestas de participación</v>
          </cell>
        </row>
      </sheetData>
      <sheetData sheetId="3"/>
      <sheetData sheetId="4">
        <row r="17">
          <cell r="C17" t="str">
            <v>EJE 1. Inclusión y Humanidad que Transforma: Unidos para Avanzar</v>
          </cell>
        </row>
        <row r="19">
          <cell r="C19" t="str">
            <v xml:space="preserve">2. Educación, Talento y Cultura: Raíces que nos Unen Programa 8. Protegiendo lo Mas Valioso: Familia, Menores y Tercera Edad </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EJE 1. Inclusión y Humanidad que Transforma: Unidos para Avanzar</v>
          </cell>
        </row>
        <row r="18">
          <cell r="C18" t="str">
            <v xml:space="preserve">Promover el desarrollo integral e inclusivo de la sociedad mediante la educación y la cultura, fortaleciendo la infraestructura educativa, impulsando programas culturales y artísticos, para preservar el patrimonio cultural del Municipio con la participación activa de la niñez y juventud. Mejorar las condiciones de vida de los grupos vulnerables propiciando el respeto por sus derechos, creando condiciones que aseguren un desarrollo integral y una inclusion generando una sinergia en beneficio de la niñez, adolecentes, adultos mayores y la familia  </v>
          </cell>
        </row>
        <row r="20">
          <cell r="C20" t="str">
            <v>Articular políticas que creen un entorno favorable para el desarrollo social e integral de la niñez, jóvenes, adultos, adultos mayores y discapacitados, promoviendo una colaboración entre distintos sectores para asegurar el bienestar social del Municipio.</v>
          </cell>
        </row>
        <row r="21">
          <cell r="C21" t="str">
            <v xml:space="preserve">2.4 recuperar y promover las actividades culturales y artísticas en el municipio                                                                                                                                                                                                                                                                                                                                                                                                                                                                                       2.5. impulsar la difusión y preservación del patrimonio cultural del municipio, promoviendo danzas originarias, grupos musicales y otras actividades artísticas                                                                                                                                                                                                                                                                                                         2.7 promover los valores cívicos a través de ceremonias, desfiles y conmemoraciones oficiales                                                                                                                                                                                                                                                                                                                                                                                                                                           2.8 impulsar actividades culturales mediante convenios de colaboración con otros municipios, instituciones publicas y privadas                                                                                                                                                                                                                                                                                                                                                                             2.9 promover reuniones entre los jóvenes y sectores empresariales para lograr el apoyo a las actividades deportivas, culturales y artísticas.  8.14 Atender a los grupos vulnerables canalizando las inquietudes y necesidades, para realizar la gestion necesaria para el desarrollo de sus actividades cotidianas. 8.15 Procurar el respeto de sus derechos de las personas con discapacidad, a traves de estrategias y desarrollo integral contribuyendo a su inclusion social </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Desarrollo de una comunidad más inclusiva, equitativa y culturalmente activa.</v>
          </cell>
          <cell r="D12" t="str">
            <v>Porcentaje de Resoluciones Aprobadas = (No. De proyectos Terminados/ No. De Proyectos Programados) * 100.   PAP=(NPT/NPP) * 100</v>
          </cell>
        </row>
        <row r="13">
          <cell r="B13" t="str">
            <v>Mayor impacto de las políticas culturales, recreativas y de equidad de género en la comunidad.</v>
          </cell>
        </row>
        <row r="14">
          <cell r="B14" t="str">
            <v>Aumentar el presupuesto asignado a programas culturales y de género.</v>
          </cell>
        </row>
        <row r="15">
          <cell r="B15" t="str">
            <v>Impulsar y aprobar un presupuesto de egresos y ley de ingresos con enfoque inclusivo y cultural que garantice recursos suficientes para programas de cultura, recreación, espectáculos y equidad de género.</v>
          </cell>
        </row>
        <row r="16">
          <cell r="B16" t="str">
            <v>Mejorar la promoción y difusión de eventos y programas.</v>
          </cell>
          <cell r="C16" t="str">
            <v>Porcentaje de acciones implementadas  para el control de los recursos financieros.</v>
          </cell>
          <cell r="D16" t="str">
            <v>Porcentaje  de Acciones =( No. De Acciones realizadas / No. Acciones Programados) * 100      PA=(NAR/NAP) * 100</v>
          </cell>
          <cell r="E16" t="str">
            <v>Registro de Asistencia, Minutas de Trabajo y Evidencias Fotográficas</v>
          </cell>
        </row>
        <row r="17">
          <cell r="B17" t="str">
            <v>Resoluciones aprobadas y  apoyo por las autoridades en el desarrollo cultural del Municipio de Eduardo Neri.</v>
          </cell>
        </row>
        <row r="18">
          <cell r="B18" t="str">
            <v>Formar parte de las comisiones, para las que fueren designados por el Ayuntamiento,  máximo conocimiento del patrimonio cultural,  (hermandad intercultural guerrerense)</v>
          </cell>
        </row>
        <row r="19">
          <cell r="B19" t="str">
            <v>Agilizar procesos administrativos para facilitar la ejecución de proyectos.</v>
          </cell>
          <cell r="C19" t="str">
            <v>Porcentaje de resoluciones aprobadas.</v>
          </cell>
          <cell r="D19" t="str">
            <v>Porcentaje de Resoluciones = (No. De Áreas inspeccionadas / No. Total de Áreas Programadas) * 100                                  PA= (Ni/NTAP) * 100</v>
          </cell>
        </row>
        <row r="20">
          <cell r="B20" t="str">
            <v>eficiente evolución y cambios positivos en las relaciones con la sociedad y asistir con puntualidad a las sesiones ordinarias y extraordinarias del Ayuntamiento</v>
          </cell>
          <cell r="C20" t="str">
            <v>Porcentaje de resoluciones aprobadas.</v>
          </cell>
        </row>
        <row r="21">
          <cell r="B21" t="str">
            <v xml:space="preserve"> Ejercer las facultades de deliberación y decisión de los asuntos que le competen al Ayuntamiento  Dictaminar e informar sobre los asuntos que les encomiende el Ayuntamiento .</v>
          </cell>
          <cell r="D21" t="str">
            <v>Porcentaje de Resoluciones = (No. De Áreas inspeccionadas / No. Total de Áreas Programadas) * 100                                  PA= (Ni/NTAP) * 102</v>
          </cell>
        </row>
      </sheetData>
      <sheetData sheetId="3"/>
      <sheetData sheetId="4">
        <row r="17">
          <cell r="C17" t="str">
            <v>EJE I. INCLUSION Y HUMANIDAD QUE TRANSFORMAN: UNIDOS PARA AVANZAR</v>
          </cell>
        </row>
        <row r="19">
          <cell r="C19" t="str">
            <v xml:space="preserve">PROGRAMA 2.EDUCACION, TALENTO Y CULTURA: RAICES QUE NOS UNEN </v>
          </cell>
        </row>
        <row r="26">
          <cell r="AA26" t="str">
            <v>E. Prestación de Servicios Públicos</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EJE I. INCLUSION Y HUMANIDAD QUE TRANSFORMAN: UNIDOS PARA AVANZAR</v>
          </cell>
        </row>
        <row r="19">
          <cell r="C19" t="str">
            <v xml:space="preserve">PROGRAMA 2.EDUCACION, TALENTO Y CULTURA: RAICES QUE NOS UNEN </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EJE I. INCLUSION Y HUMANIDAD QUE TRANSFORMAN: UNIDOS PARA AVANZAR</v>
          </cell>
        </row>
        <row r="18">
          <cell r="C18" t="str">
            <v>Promover el desarrollo integral e inclusivo de la sociedad mediante la educación y la cultura, fortaleciendo la infraestructura educativa, impulsando programas culturales y artísticos, para preservar el patrimonio cultural del municipio con la participación activa de la niñez y juventud.</v>
          </cell>
        </row>
        <row r="20">
          <cell r="C20" t="str">
            <v>Articular políticas públicas que creen un entorno favorable para el desarrollo social e integral de la niñez, jóvenes, adultos, adultos mayores y discapacitados promoviendo una colaboración entre distintos sectores para asegurar el bienestar social de municipio</v>
          </cell>
        </row>
        <row r="21">
          <cell r="C21" t="str">
            <v xml:space="preserve">2.4 Recuperar y promover las actividades culturales y artísticas en el municipio.
2.5 Impulsar la difusión y la preservación de patrimonio cultural del municipio, promoviendo danzas originarias, grupos musicales y potras actividades artísticas.
2.6 Fomentar la realización de talleres de danza, pintura, música, teatro y otras artes, incentivando la participación de la niñez y la juventud.
2.10 Garantizar mecanismos de participación que faciliten el desarrollo integral de la juventud en lasa acciones sociales, deportivas y culturales 
2.11 Gestionar el acceso a financiamiento o estímulos económicos para fortalecer el equipamiento y herramientas de los jóvenes en sus actividades culturales, deportivas, y artísticas.
2.16 Difundir los cursos y talleres que se imparten en la casa de cultura del municipio, promoviendo la participación de la niñez y juventud.
</v>
          </cell>
        </row>
      </sheetData>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sheetNames>
    <sheetDataSet>
      <sheetData sheetId="0"/>
      <sheetData sheetId="1"/>
      <sheetData sheetId="2">
        <row r="7">
          <cell r="C7" t="str">
            <v>Programa 2. Bienestar en Eduardo Neri,  Programa 6. Somos Diversos</v>
          </cell>
        </row>
        <row r="15">
          <cell r="C15" t="str">
            <v>Porcentaje de resoluciones aprobadas.</v>
          </cell>
        </row>
        <row r="16">
          <cell r="C16" t="str">
            <v>Porcentaje de acciones implemetadas  para el control de los recursos financieros.</v>
          </cell>
        </row>
        <row r="17">
          <cell r="C17" t="str">
            <v>Porcentaje de acciones implemetadas  para el control de los recursos financieros.</v>
          </cell>
        </row>
        <row r="18">
          <cell r="C18" t="str">
            <v>Porcentaje de acciones implemetadas  para el control de los recursos financieros.</v>
          </cell>
        </row>
        <row r="19">
          <cell r="C19" t="str">
            <v>Porcentaje de acciones implemetadas  para el control de los recursos financieros.</v>
          </cell>
        </row>
        <row r="20">
          <cell r="C20" t="str">
            <v>Porcentaje de resoluciones para su aprobacion.</v>
          </cell>
        </row>
      </sheetData>
      <sheetData sheetId="3"/>
      <sheetData sheetId="4"/>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 xml:space="preserve">Asistir con puntualidad a las sesiones ordinarias y extraordinarias y retomar temas de mejor ambiente de paz, armonía, respeto, dignidad, tolerancia, libertad e  igualdad, alimentación, vivienda y atención médica adecuadas Garantizar la protección de los derechos humanos de los niños y adolescentes del Municipio de Eduardo Neri.   </v>
          </cell>
          <cell r="C12" t="str">
            <v>Porcentaje de resoluciones de aprobación.</v>
          </cell>
          <cell r="D12" t="str">
            <v>Porcentaje de Resoluciones Aprobadas = (No. De proyectos Terminados/ No. De Proyectos Programados) * 100.   PAP=(NPT/NPP) * 100</v>
          </cell>
        </row>
        <row r="13">
          <cell r="B13" t="str">
            <v>Aplicación y resoluciones en la normatividad, Solidaridad y Igualdad sin discriminación, con acceso a la Educación y Justicia a los Derechos Humanos de la niñez, en el Municipio de Eduardo Neri.</v>
          </cell>
        </row>
        <row r="15">
          <cell r="C15" t="str">
            <v>Porcentaje de acciones implementadas  para el control de los recursos financieros.</v>
          </cell>
        </row>
        <row r="16">
          <cell r="C16" t="str">
            <v>Porcentaje de acciones implementadas  para el control de los recursos financieros.</v>
          </cell>
        </row>
      </sheetData>
      <sheetData sheetId="3"/>
      <sheetData sheetId="4">
        <row r="17">
          <cell r="C17" t="str">
            <v>Eje 1. Inclusión y Humanidad queTransforman: Unidos para Avanzar</v>
          </cell>
        </row>
        <row r="18">
          <cell r="C18" t="str">
            <v>Contribuir a que la ciudadanía de Eduardo Neri en situación de rezago social o marginación, acceda a los beneficios de los programas sociales, con el fin de mejorar su calidad de vida, mediante la atención prioritaria a los grupos vulnerables, de manera inclusiva para fortalecer las condiciones que permita alcanzar un desarrollo humano integral. Y, Mejorar las condiciones de vida de los grupos vulnerables propiciando el respeto por sus derechos, creando condiciones que aseguren un desarrollo integral y una inclusión generando una sinergia en beneficio de la niñez, adolescentes, adultos mayores y la familia.</v>
          </cell>
        </row>
        <row r="20">
          <cell r="C20" t="str">
            <v>Articular políticas públicas que creen un entorno favorable para el desarrollo social e integral de la niñez, jóvenes, adultos, adultos mayores y discapacitados, promoviendo una colaboración entre distintos sectores para asegurar el bienestar social del Municipio.</v>
          </cell>
        </row>
        <row r="21">
          <cell r="C21" t="str">
            <v>1.13 Canalizar las sugerencias y quejas en atención a migrantes ante las instancias competentes para su desarrollo social. 1.14 Informar a los migrantes sobre los trámites y servicios en beneficio del sector, brindando seguimiento y apoyo para la gestión ordenada. 8.1 Impulsar el desarrollo integral y la vida digna de las niñas y niños del Municipio.8.2 Promover la protección integral de los derechos de las niñas y niños y adolescentes.8.3 Fomentar acciones que garanticen el derecho pleno de los familiares en su bienestar integral y la disminución de personas menores de edad que vivan en vulnerabilidad. 8.4 Impartir talleres y capacitaciones orientados al cuidado de los niños y niñas, acorde a su edad.</v>
          </cell>
        </row>
        <row r="23">
          <cell r="AA23" t="str">
            <v>1. Gobierno</v>
          </cell>
        </row>
        <row r="24">
          <cell r="AA24" t="str">
            <v>1.1. Legislación</v>
          </cell>
        </row>
        <row r="26">
          <cell r="AA26" t="str">
            <v>E. Prestación de Servicios Públicos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Mujeres agredidas y con minimas oportunidades de desarrollo.</v>
          </cell>
          <cell r="C12" t="str">
            <v>indice de acceso a oportunidades de desarrollo en mujeres.</v>
          </cell>
          <cell r="D12" t="str">
            <v>'indice de acceso a oportunidades de desarrollo en mujeres = ( N° de mujeres con empleo formal / N° de total de mujeres en el municipio) *100 IAODM = (NMEF /NTMM) 100*</v>
          </cell>
          <cell r="E12" t="str">
            <v>encuestas demograficas.</v>
          </cell>
        </row>
        <row r="13">
          <cell r="B13" t="str">
            <v>igualdad y escasa violencia  en las mujeres del municipio de Eduardo Neri.</v>
          </cell>
          <cell r="C13" t="str">
            <v>indice de disminucion de violencia en mujeres</v>
          </cell>
          <cell r="D13" t="str">
            <v>indice de poblacion sensibilizada en violencia de genero = (n° de mujeres sensibilizadas/ n° de mujeres en el municipio) *100 IPSVG= (NMS/NMM) 100*</v>
          </cell>
          <cell r="E13" t="str">
            <v xml:space="preserve">listas de asistencia y evidencia fotografica. </v>
          </cell>
        </row>
        <row r="14">
          <cell r="B14" t="str">
            <v>elevados embarazos no deceados y desigualdades en las adolescentes.</v>
          </cell>
          <cell r="C14" t="str">
            <v>tasa del embarazo adolescente.</v>
          </cell>
        </row>
        <row r="15">
          <cell r="B15" t="str">
            <v>Talleres sobre los derechos humanos, sexuales y reproductivos de las mujeres adolescentes y niñas</v>
          </cell>
          <cell r="C15" t="str">
            <v>indice de cumplimiento de talleres de derechos humanos,  sexuales y reproductivos.</v>
          </cell>
          <cell r="D15" t="str">
            <v>indice de cumplimiento de talles de derechos humanos, sexuales y reproductivos = (N° de talleres de derechos humanos,  sexuales y reproductivos / N° de talleres  de derechos humanos, sexuales y reproductivos programados) *100 ICTDHSR = (NTDSR / NTDHSRP) 100*</v>
          </cell>
        </row>
        <row r="16">
          <cell r="B16" t="str">
            <v>bajo indice de violencia familiar.</v>
          </cell>
        </row>
        <row r="17">
          <cell r="B17" t="str">
            <v>Conversatorio en conmemoración del
Día internacional de la violencia contra
las mujeres, adolescentes y niñas. (25 de noviembre)</v>
          </cell>
          <cell r="C17" t="str">
            <v>porcentaje de población asistente para el dia internacional contra la violencia contra las mujeres adolescentes y niñas</v>
          </cell>
          <cell r="D17" t="str">
            <v>porcentaje de poblacion asistente para el dia internacional de la violencia contra las mujeres adolescentes y niñas = (n° de personas asistientes en la actividad del dia internacional de la violencia contra las mujeres, adolescentes y niñas / n°actividades programadas del dia internacional de la violencia contra las mujeres adolescentes y niñas) *100 PPAPDIVCMAN = (NPAADIVCMAN / NAPDIVCMAN) *100</v>
          </cell>
        </row>
        <row r="18">
          <cell r="B18" t="str">
            <v>Cine- debate
(conmemoración del día internacional de la mujer)</v>
          </cell>
          <cell r="C18" t="str">
            <v>porcentaje de poblacion asistente para el dia internacional de la mujer</v>
          </cell>
          <cell r="D18" t="str">
            <v>porcentaje de poblacion asistente para el dia internacional de la mujer = (n° de personas asistentes en la actividad del dia internacional de la mujer / n° de actividades programadas para el dia internacional de la mujer) *100 PPAPDIM = (NPAADIM / APPDIM) *100</v>
          </cell>
        </row>
        <row r="19">
          <cell r="B19" t="str">
            <v>"sistremas municipàles"</v>
          </cell>
          <cell r="C19" t="str">
            <v>porcentaje de sesiones realizadas</v>
          </cell>
          <cell r="D19" t="str">
            <v>pocentaje de sesiones realizadas = (n° de sesiones municipales  realizadas/ n° de sesiones programadas de los sistemas municipales) *100 PSR= (NSMR/NSPSM) *100</v>
          </cell>
        </row>
        <row r="20">
          <cell r="B20" t="str">
            <v>estereotipos muy marcados y por ende violencia elevada hacia las mujeres, adolescentes y niñas</v>
          </cell>
          <cell r="C20" t="str">
            <v>indice de personas con roles marcados y elevada violencia hacia las mujeres</v>
          </cell>
        </row>
        <row r="21">
          <cell r="B21" t="str">
            <v>Módulos itinerantes naranja</v>
          </cell>
          <cell r="C21" t="str">
            <v>porcentaje de modulos itinerantes</v>
          </cell>
          <cell r="D21" t="str">
            <v>porcentaje de modulos itinerantes= (n° de modulos itinerantes instalados / n° de modulos itinerantes instalados programados) *100 PMI = (NMII / NMIIP)</v>
          </cell>
          <cell r="E21" t="str">
            <v>evidencias fotograficas y videos.</v>
          </cell>
        </row>
        <row r="22">
          <cell r="B22" t="str">
            <v>Talleres de prevención de las violencias hacia mujeres, adolescentes y niñas.</v>
          </cell>
          <cell r="C22" t="str">
            <v>porcentaje de talleres y conferencias</v>
          </cell>
          <cell r="D22" t="str">
            <v>porcentaje de talleres y conferencias = (n° de talleres y conferencias realizadas / n° de talleres y conferencias programadas) *100 PTC = (NTCR / NTCP) *100</v>
          </cell>
          <cell r="E22" t="str">
            <v>listas de asistencia, evidencias fotograficas..</v>
          </cell>
        </row>
        <row r="23">
          <cell r="B23" t="str">
            <v>capacitaciones dirigidas a personal del h. ayuntamiento mpal con igualdad y contra la violencia.</v>
          </cell>
          <cell r="C23" t="str">
            <v>porcentaje de capacitacione desarrollados</v>
          </cell>
          <cell r="D23" t="str">
            <v>porcentaje de capacitaciones desarrollados = (n° de capacitaciones para la igualdad entre mujeres y hombres y contra la violencia / n° de capacitaciones para la igualdad entre mujeres y hombres y contra la violencia programados) *100 PCD = (NCPIEMHCV / NCPIEMHCVP) *100</v>
          </cell>
          <cell r="E23" t="str">
            <v>listas de asistencia, evidencias fotograficas..</v>
          </cell>
        </row>
        <row r="24">
          <cell r="B24" t="str">
            <v xml:space="preserve">16 dias de activismo </v>
          </cell>
          <cell r="C24" t="str">
            <v>porcentaje de actividades realizadas en el marco del dia internacional dela violencia contra las mujeres, adolescentes y niñas.</v>
          </cell>
          <cell r="D24" t="str">
            <v>porcentaje de actividades realizadas en el marco del dia internacional de la violencia contra las mujeres, adolescentes y niñas = (N° de actividades realizadas en el marco del dia internacional dela violencia contra las mujeres, adolescentes y niñas / N° de actividades programadas en el marco del dia internacional dela violencia contra las mujeres, adolescentes y niñas) * 100 PARMDIVCMAN = (NARMDIVCMAN / NAPMDIVCMAN) *100</v>
          </cell>
        </row>
      </sheetData>
      <sheetData sheetId="3" refreshError="1"/>
      <sheetData sheetId="4">
        <row r="17">
          <cell r="C17" t="str">
            <v>EJE I : INCLUSIÓN Y HUMANIDAD QUE TRANSFORMAN "UNIDOS PARA AVANZAR"</v>
          </cell>
        </row>
        <row r="18">
          <cell r="C18" t="str">
            <v>Lograr la igualdad entre los generos asegurando la participación plena y efectiva en el desarrollo social con inclusión generando oportunidades de liderazgo, eliminando todas las formas de violencia para garantizar la equidad e igualdad de la diversidad</v>
          </cell>
        </row>
      </sheetData>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Eje 1. Inclusión y Humanidad que Transforman: Unidos para Avanzar</v>
          </cell>
        </row>
        <row r="19">
          <cell r="C19" t="str">
            <v>Programa 1. Creciendo Contigo: Bienestar para Todos, Programa 8. Protegiendo lo Más Valioso: Familia, Menores y Tercera Edad</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sheetNames>
    <sheetDataSet>
      <sheetData sheetId="0"/>
      <sheetData sheetId="1"/>
      <sheetData sheetId="2">
        <row r="7">
          <cell r="C7" t="str">
            <v>Programa 2. Bienestar en Eduardo Neri</v>
          </cell>
        </row>
        <row r="16">
          <cell r="C16" t="str">
            <v>Porcentaje de acciones implemetadas  para el control de los recursos financieros.</v>
          </cell>
        </row>
        <row r="17">
          <cell r="B17" t="str">
            <v>Participacion de Seciones de cabildo,  Garantizar los derechos humanos de los niños y adolecentes del Municipio creando actividades recreativas y culturales.</v>
          </cell>
          <cell r="C17" t="str">
            <v>Porcentaje de acciones implemetadas  para el control de los recursos financieros.</v>
          </cell>
        </row>
        <row r="18">
          <cell r="B18" t="str">
            <v>Formar parte de las comisiones,con ayuda psicologica a familias, y talleres de ayuda para inegracion familiar.</v>
          </cell>
        </row>
        <row r="19">
          <cell r="B19" t="str">
            <v xml:space="preserve"> Dictaminar e informar sobre los asuntos que les encomiende el Ayuntamiento,ayudandocon  motivacion psicologica y inclusion social para que los niños asistan a la escuela </v>
          </cell>
        </row>
        <row r="20">
          <cell r="B20" t="str">
            <v>Ejercer la debida inspección y vigilancia, en los ramos a  cargo y brindar  talleres de autoayuda, para mejorar las conductas de los estudiantes.</v>
          </cell>
          <cell r="C20" t="str">
            <v>Porcentaje de resoluciones para su aprobacion.</v>
          </cell>
        </row>
        <row r="21">
          <cell r="B21" t="str">
            <v>Formular al Ayuntamiento las propuestas de ordenamientos en asuntos municipales, centros de ayuda a los niños y adolecentes en situacion de calle.</v>
          </cell>
          <cell r="C21" t="str">
            <v>Porcentaje de resoluciones aprobadas.</v>
          </cell>
        </row>
        <row r="22">
          <cell r="B22" t="str">
            <v>Aprobacion de presupuesto de egresos y ley de ingresos y reglamentos.del municipio de Eduardo Neri,  e implementar Talleres para capacitar y educar de mejor manera el interes de los niños y adolecentes.</v>
          </cell>
          <cell r="C22" t="str">
            <v>Porcentaje de resoluciones aprobadas.</v>
          </cell>
        </row>
      </sheetData>
      <sheetData sheetId="3"/>
      <sheetData sheetId="4">
        <row r="17">
          <cell r="C17" t="str">
            <v xml:space="preserve"> 1.   Dimension Social, Desarrollo Integral Incluyente.</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 xml:space="preserve">Eje II Desarrollo Competitivo y Sostenible para el Progreso </v>
          </cell>
        </row>
        <row r="18">
          <cell r="C18" t="str">
            <v>Hacer un Municipio competitivo mediante el fomento al emprendimiento, al desarrollo, promoción de los productos locales, el fortalecimiento al campo, para fomentar la atracción y el turismo generando una economía sostenible</v>
          </cell>
        </row>
        <row r="19">
          <cell r="C19" t="str">
            <v xml:space="preserve">Programa 14 Agroeconómica Sostenible </v>
          </cell>
        </row>
        <row r="20">
          <cell r="C20" t="str">
            <v>Dar continuidad al desarrollo de acciones enfocadas al sector económico y al campo incrementando la competitividad y fortalecimiento.</v>
          </cell>
        </row>
        <row r="21">
          <cell r="C21" t="str">
            <v xml:space="preserve">14.16 Ejecutar actividades orientadas a promover la recuperación económica 14.17 Potenciar las capacidades en el empoderamiento de todos los sectores económicos, a través de la profesionalización y capacitación 14.18 Difundir productos locales mediante concursos que promuevan la participación activa de los productores 14.19 Gestionar proyectos económicos integrales fomentando la productividad y la competitividad en el sector económico 14.20 Realizar talleres e autoempleo, apoyando a los jóvenes para el desarrollo de habilidades y destrezas que necesiten en el campo laboral. </v>
          </cell>
        </row>
        <row r="24">
          <cell r="AA24" t="str">
            <v xml:space="preserve">1.3. Coordinación de la política de Gobierno </v>
          </cell>
        </row>
        <row r="25">
          <cell r="AA25" t="str">
            <v>1.3.1. Presidencia / gobernatura</v>
          </cell>
        </row>
        <row r="26">
          <cell r="AA26" t="str">
            <v>E. Prestación de servicios Públicos</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21">
          <cell r="B21" t="str">
            <v>Resoluciones aprobadas para la mejora de micros y pequeñas empresas.</v>
          </cell>
        </row>
      </sheetData>
      <sheetData sheetId="3" refreshError="1"/>
      <sheetData sheetId="4">
        <row r="17">
          <cell r="C17" t="str">
            <v xml:space="preserve">Eje II Desarrollo Competitivo y Sostenible para el Progreso </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3">
          <cell r="B13" t="str">
            <v>Implementar un plan integral para organizar y mejorar el acceso a productos básicos y servicios de comercio.</v>
          </cell>
          <cell r="C13" t="str">
            <v>Índice de desarrollo económico en el municipio.</v>
          </cell>
          <cell r="D13" t="str">
            <v>Índice de desarrollo económico</v>
          </cell>
          <cell r="E13" t="str">
            <v>(Número de logros alcanzados / Objetivos planeados) * 100</v>
          </cell>
        </row>
        <row r="14">
          <cell r="B14" t="str">
            <v>Mejorar el acceso eficiente a productos básicos y servicios de comercio, promoviendo un comercio accesible.</v>
          </cell>
          <cell r="C14" t="str">
            <v>Porcentaje de cobertura de servicios básicos a la población.</v>
          </cell>
          <cell r="D14" t="str">
            <v>Cobertura de servicios básicos</v>
          </cell>
          <cell r="E14" t="str">
            <v>(Servicios entregados / Servicios planeados) * 100</v>
          </cell>
        </row>
        <row r="15">
          <cell r="B15" t="str">
            <v>Mejora en la infraestructura comercial.</v>
          </cell>
          <cell r="C15" t="str">
            <v>Porcentaje de mejora en infraestructura comercial.</v>
          </cell>
          <cell r="D15" t="str">
            <v>Infraestructura comercial</v>
          </cell>
          <cell r="E15" t="str">
            <v>(Mejoras realizadas / Mejoras planificadas) * 100</v>
          </cell>
        </row>
        <row r="16">
          <cell r="B16" t="str">
            <v>Aprobación de presupuesto y excelente participación comunitaria.</v>
          </cell>
          <cell r="C16" t="str">
            <v>Porcentaje de participación comunitaria.</v>
          </cell>
          <cell r="D16" t="str">
            <v>Participación comunitaria</v>
          </cell>
          <cell r="E16" t="str">
            <v>(Número de participantes / Número de ciudadanos involucrados) * 100</v>
          </cell>
        </row>
        <row r="17">
          <cell r="B17" t="str">
            <v>Fortalecer mecanismos de control y cumplir con normativas sanitarias y de seguridad.</v>
          </cell>
          <cell r="C17" t="str">
            <v>Cumplimiento de normativas sanitarias y de seguridad.</v>
          </cell>
          <cell r="D17" t="str">
            <v>Cumplimiento de normativas</v>
          </cell>
          <cell r="E17" t="str">
            <v>(Cumplimiento normativo / Total de inspecciones) * 100</v>
          </cell>
        </row>
        <row r="18">
          <cell r="B18" t="str">
            <v>Asistencia puntual a sesiones de cabildo y deliberación de asuntos municipales.</v>
          </cell>
          <cell r="C18" t="str">
            <v>Porcentaje de asistencia a sesiones de cabildo.</v>
          </cell>
          <cell r="D18" t="str">
            <v>Asistencia a sesiones de cabildo</v>
          </cell>
          <cell r="E18" t="str">
            <v>(Asistentes a sesiones / Número total de sesiones programadas) * 100</v>
          </cell>
        </row>
        <row r="19">
          <cell r="B19" t="str">
            <v>Inspección, vigilancia e intervención en áreas designadas.</v>
          </cell>
          <cell r="C19" t="str">
            <v>Porcentaje de cumplimiento de las inspecciones.</v>
          </cell>
          <cell r="D19" t="str">
            <v>Cumplimiento de inspección</v>
          </cell>
          <cell r="E19" t="str">
            <v>(Inspecciones realizadas / Total de áreas designadas) * 100</v>
          </cell>
        </row>
        <row r="20">
          <cell r="B20" t="str">
            <v>Generar un entorno atractivo para la inversión a través del ordenamiento comercial.</v>
          </cell>
          <cell r="C20" t="str">
            <v>Porcentaje de atracción de inversiones.</v>
          </cell>
          <cell r="D20" t="str">
            <v>Atracción de inversiones</v>
          </cell>
          <cell r="E20" t="str">
            <v>(Inversiones recibidas / Objetivo de inversión) * 100</v>
          </cell>
        </row>
        <row r="21">
          <cell r="C21" t="str">
            <v>Porcentaje de empresas beneficiadas.</v>
          </cell>
          <cell r="D21" t="str">
            <v>Beneficios a micros y pequeñas empresas</v>
          </cell>
          <cell r="E21" t="str">
            <v>(Empresas beneficiadas / Total de empresas que solicitaron) * 100</v>
          </cell>
        </row>
      </sheetData>
      <sheetData sheetId="3"/>
      <sheetData sheetId="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6">
          <cell r="C16" t="str">
            <v>EJE I Inclusión y  Humanidad que  Transforman: Unidos para  Avanzar</v>
          </cell>
        </row>
        <row r="17">
          <cell r="C17" t="str">
            <v>Promover accciones de atencion primaria en salud para prevenir, preservar, recuperar y mejorar la calidad de vida de la poblacion mediante servicios medicos y prevencion integral.Promover el desarrollo integral e inclusivo de la sociedad mediante la educación, impulsando programas culturales y artísticos, para preservar el patrimonio cultural del municipio con la participación activa de la niñez y juventud.</v>
          </cell>
        </row>
        <row r="19">
          <cell r="C19" t="str">
            <v>articular políticas publicas que creen un  entorno favorable para el desarrollo social e integral de la niñez, jóvenes, adultos mayores y discapacitados, promoviendo una colaboración entre distintos sectores para asegurar el bienestar social del municipio.</v>
          </cell>
        </row>
        <row r="20">
          <cell r="C20" t="str">
            <v>3.1 Fomentar una cultura preventiva de atención temprana en materia de salud integral. 3.2 Promover una vida sana con hábitos saludables para evitar enfermedades. 3.3 Crear campañas permanentes de la promoción de salud incluyendo cursos, talleres y platicas para la prevención de enfermedades. 2.1. gestionar recursos económicos para mejorar la infraestructura de las instituciones educativas en colaboración con el gobierno federal y estatal                                                                                                                                                                                                                                                                                                                   2.4 recuperar y promover las actividades culturales y artísticas en el municipio                                                                                                                                                                                                                                                                                                                                                                                                                                                                                    2.5. impulsar la difusión y resecación del patrimonio cultural del municipio, promoviendo danzas originarias, grupos musicales y otras actividades artísticas                                                                                                                                                                                                                                                                                                         2.7 promover los valores cívicos a través de ceremonias, desfiles y conmemoraciones oficiales</v>
          </cell>
        </row>
        <row r="25">
          <cell r="AA25" t="str">
            <v>E. Prestación de Servicios Públicos</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Implementar políticas públicas que mejoren la salud y el bienestar de la juventud del municipio.</v>
          </cell>
          <cell r="C12" t="str">
            <v>Porcentaje de mejora en salud y bienestar juvenil.</v>
          </cell>
          <cell r="E12" t="str">
            <v>(Número de logros alcanzados en políticas de salud / Objetivos planteados) * 100</v>
          </cell>
          <cell r="F12" t="str">
            <v>Reportes del gobierno local y estadísticas de salud.</v>
          </cell>
        </row>
        <row r="13">
          <cell r="B13" t="str">
            <v>Mejorar el acceso a servicios de salud y fomentar la participación activa de la juventud en el municipio.</v>
          </cell>
          <cell r="C13" t="str">
            <v>Porcentaje de jóvenes con acceso a servicios de salud.</v>
          </cell>
          <cell r="E13" t="str">
            <v>(Número de jóvenes atendidos / Número total de jóvenes en el municipio) * 100</v>
          </cell>
          <cell r="F13" t="str">
            <v>Encuestas de salud juvenil y estadísticas.</v>
          </cell>
        </row>
        <row r="14">
          <cell r="B14" t="str">
            <v>Mejorar y ampliar la infraestructura y equipamiento de salud.</v>
          </cell>
          <cell r="C14" t="str">
            <v>Porcentaje de mejora en infraestructura de salud.</v>
          </cell>
          <cell r="E14" t="str">
            <v>(Mejoras realizadas / Mejoras planeadas) * 100</v>
          </cell>
          <cell r="F14" t="str">
            <v>Informes de construcción e inspección de infraestructura.</v>
          </cell>
        </row>
        <row r="17">
          <cell r="B17" t="str">
            <v>Diseñar e impulsar programas integrales para el desarrollo juvenil.</v>
          </cell>
          <cell r="E17" t="str">
            <v>(Programas implementados / Programas planificados) * 100</v>
          </cell>
          <cell r="F17" t="str">
            <v>Informes sobre la implementación de programas.</v>
          </cell>
        </row>
        <row r="20">
          <cell r="B20" t="str">
            <v>Fomentar la participación juvenil mediante espacios de diálogo y liderazgo.</v>
          </cell>
          <cell r="E20" t="str">
            <v>(Jóvenes participantes / Total de jóvenes en el municipio) * 100</v>
          </cell>
          <cell r="F20" t="str">
            <v>Registros de participación juvenil y liderazgo.</v>
          </cell>
        </row>
      </sheetData>
      <sheetData sheetId="3" refreshError="1"/>
      <sheetData sheetId="4">
        <row r="16">
          <cell r="C16" t="str">
            <v>EJE I Inclusión y  Humanidad que  Transforman: Unidos para  Avanzar</v>
          </cell>
        </row>
        <row r="18">
          <cell r="C18" t="str">
            <v>2. Educación, Talento y Cultura: Raíces que nos Unen 3.- Salud y Bienestar en Movimiento.</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5">
          <cell r="B15" t="str">
            <v>Aprobar el presupuesto de egresos y ley de ingresos, y atender soluciones de salud mediante campañas.</v>
          </cell>
          <cell r="C15" t="str">
            <v>Porcentaje de ejecución del presupuesto para campañas de salud.</v>
          </cell>
          <cell r="D15" t="str">
            <v>Ejecución de campañas de salud</v>
          </cell>
          <cell r="E15" t="str">
            <v>(Presupuesto ejecutado en campañas / Presupuesto planeado) * 100</v>
          </cell>
        </row>
        <row r="16">
          <cell r="B16" t="str">
            <v>Asistir con puntualidad a sesiones de cabildo y presentar programas de campaña de salud.</v>
          </cell>
          <cell r="C16" t="str">
            <v>Porcentaje de asistencia a sesiones de cabildo.</v>
          </cell>
          <cell r="D16" t="str">
            <v>Asistencia a sesiones de cabildo</v>
          </cell>
          <cell r="E16" t="str">
            <v>(Número de sesiones asistidas / Total de sesiones programadas) * 100</v>
          </cell>
        </row>
        <row r="17">
          <cell r="C17" t="str">
            <v>Porcentaje de programas diseñados e impulsados.</v>
          </cell>
        </row>
        <row r="18">
          <cell r="B18" t="str">
            <v>Ejercer la debida inspección y vigilancia en las dependencias de salud mental de los jóvenes.</v>
          </cell>
          <cell r="C18" t="str">
            <v>Porcentaje de cumplimiento en inspecciones de salud mental.</v>
          </cell>
          <cell r="D18" t="str">
            <v>Inspección en servicios de salud mental juvenil</v>
          </cell>
          <cell r="E18" t="str">
            <v>(Inspecciones realizadas / Inspecciones planeadas) * 100</v>
          </cell>
        </row>
        <row r="19">
          <cell r="B19" t="str">
            <v>Resoluciones aprobadas y campañas de prevención antidrogas.</v>
          </cell>
          <cell r="C19" t="str">
            <v>Porcentaje de efectividad en campañas antidrogas.</v>
          </cell>
          <cell r="D19" t="str">
            <v>Eficiencia de campañas antidrogas</v>
          </cell>
          <cell r="E19" t="str">
            <v>(Número de campañas exitosas / Total de campañas realizadas) * 100</v>
          </cell>
        </row>
        <row r="20">
          <cell r="C20" t="str">
            <v>Porcentaje de jóvenes participando en espacios de liderazgo.</v>
          </cell>
        </row>
        <row r="21">
          <cell r="B21" t="str">
            <v>Proponer y gestionar acciones para la prestación de servicios de salud, mejor atención, y promover campañas de planificación familiar.</v>
          </cell>
          <cell r="C21" t="str">
            <v>Porcentaje de acciones ejecutadas en servicios de salud juvenil.</v>
          </cell>
          <cell r="D21" t="str">
            <v>Ejecución de acciones para salud juvenil</v>
          </cell>
          <cell r="E21" t="str">
            <v>(Acciones ejecutadas / Acciones propuestas) * 100</v>
          </cell>
        </row>
        <row r="22">
          <cell r="B22" t="str">
            <v>Convocatorias a sesiones de cabildo como participación social, fomentando confianza y transparencia.</v>
          </cell>
          <cell r="C22" t="str">
            <v>Porcentaje de convocatorias realizadas.</v>
          </cell>
          <cell r="D22" t="str">
            <v>Convocatorias a sesiones de cabildo</v>
          </cell>
          <cell r="E22" t="str">
            <v>(Convocatorias realizadas / Total de convocatorias programadas) * 100</v>
          </cell>
        </row>
      </sheetData>
      <sheetData sheetId="3"/>
      <sheetData sheetId="4"/>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efreshError="1"/>
      <sheetData sheetId="3" refreshError="1"/>
      <sheetData sheetId="4">
        <row r="16">
          <cell r="C16" t="str">
            <v>Eje 1:Inclusion y Humanidad que Transforman "Unidos para Avanzar" II: Desarrollo Competitivo y Sostenible para el Progreso</v>
          </cell>
        </row>
        <row r="17">
          <cell r="C17" t="str">
            <v>Ofrecer a la sociedad diferentes canales de comunicación atendiendo y dando seguimiento a sus peticiones en busca de alguna gestion ante las diferentes unidades administrativas del Gobierno. Hacer un municipio competitivo mediante el fomento al emprendimiento al desarrollo, promocion de los productos locales,el fortalecimiento al campo para fomentar la atraccion y el turismo generando una economia sotenible</v>
          </cell>
        </row>
        <row r="19">
          <cell r="C19" t="str">
            <v>Articular politicas publicas que creen un entorno favorable para el desarrollo social e integral de la niñez, jovenes, adultos, adultos mayores y discapacitados, promoviendo una colaboracion entre distinto sectores para asegurar el binestar social de Municipio. Vincular mecanismos de colaboracion interinstitucional para el desarrollo de infraestructura que impulsen la vocacion productiva del Municipio garantizando la proteccion y sostenibilidad del medio ambiente</v>
          </cell>
        </row>
        <row r="20">
          <cell r="C20" t="str">
            <v>4.1Fortalecer los canales de comunicación entre el Gobierno y la Cuidadania para recibir, canalizar y atender las peticiones e inquietudes de la sociedad. 4.2 Apoyar a la cuidadania para la realizacion de solicitudes o peticiones de sus Comunidades, Barrios o Colonias 4.3. Organizar reuniones o asambleas con la sociedad para identificar las necesidades e integrar los Comites Cuidadanos 4.4. Dar seguimiento a las gestiones de la poblacion, dando una atencion oportuna y eficiente 14.1 Fortalecer los sistemas productivos regionales;    14.2 Gestionar programas gubernamentales que opermitan mejorar el rendimiento de los cultivos y hatos ganaderos; 14.3 Impulsar la tecnificacion y equipamiento productivos a los productores agropecuarios del Municipio; 14.6 Promover el Desarrollo de las capacidades de todos los productores del Municipio mediante cursos, talleres y platicas.</v>
          </cell>
        </row>
        <row r="25">
          <cell r="AA25" t="str">
            <v>E. Prestación de Servicios Públicos</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Mejorar la calidad de vida de las familias rurales e indígenas del municipio de Eduardo Neri mediante el fortalecimiento de la producción agrícola y acceso a alimentos.</v>
          </cell>
          <cell r="C12" t="str">
            <v>Porcentaje de familias beneficiadas con acceso equitativo a alimentos</v>
          </cell>
          <cell r="E12" t="str">
            <v>Encuestas de calidad de vida, informes de distribución alimentaria</v>
          </cell>
        </row>
        <row r="13">
          <cell r="B13" t="str">
            <v>Desarrollo integral sostenible en las comunidades rurales e indígenas del municipio.</v>
          </cell>
          <cell r="C13" t="str">
            <v>Porcentaje de proyectos rurales sostenibles implementados</v>
          </cell>
          <cell r="D13" t="str">
            <v>(Proyectos sostenibles implementados / Proyectos planificados) * 100</v>
          </cell>
          <cell r="E13" t="str">
            <v>Informes de proyectos, reportes municipales</v>
          </cell>
        </row>
        <row r="14">
          <cell r="B14" t="str">
            <v>Gestión eficiente de presupuesto y recursos para proyectos rurales e indígenas.</v>
          </cell>
          <cell r="C14" t="str">
            <v>Porcentaje del presupuesto ejecutado en proyectos rurales e indígenas</v>
          </cell>
          <cell r="D14" t="str">
            <v>(Presupuesto ejecutado / Presupuesto asignado) * 100</v>
          </cell>
          <cell r="E14" t="str">
            <v>Estados financieros, actas de cabildo</v>
          </cell>
        </row>
        <row r="16">
          <cell r="B16" t="str">
            <v>Mejorar la infraestructura básica en zonas rurales (caminos, agua, electricidad).</v>
          </cell>
        </row>
        <row r="19">
          <cell r="B19" t="str">
            <v>Fortalecer la coordinación institucional con dependencias estatales y federales.</v>
          </cell>
        </row>
      </sheetData>
      <sheetData sheetId="3" refreshError="1"/>
      <sheetData sheetId="4">
        <row r="16">
          <cell r="C16" t="str">
            <v>Eje 1:Inclusion y Humanidad que Transforman "Unidos para Avanzar" II: Desarrollo Competitivo y Sostenible para el Progreso</v>
          </cell>
        </row>
        <row r="18">
          <cell r="C18" t="str">
            <v>Programa 4: Empoderamiento Comunitario: Voz y Acción  y Programa 14. Agroeconómica Sostenible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 PBR 1"/>
      <sheetName val="POA "/>
    </sheetNames>
    <sheetDataSet>
      <sheetData sheetId="0" refreshError="1"/>
      <sheetData sheetId="1" refreshError="1"/>
      <sheetData sheetId="2" refreshError="1">
        <row r="12">
          <cell r="B12" t="str">
            <v>Promover el mejoramiento integral de la calidad de vida de la población y de las actividades económicas del municipio de Eduardo Neri y dar cumplimiento ante la Secretaría de Desarrollo Rural y lograr una Equidad para las Comunidades.</v>
          </cell>
          <cell r="C12" t="str">
            <v>Porcentaje de productores beneficiados con los programas agropecuarios</v>
          </cell>
          <cell r="D12" t="str">
            <v>%PB = TPBM /  TPM x  100   =   porcentaje productores beneficiados=total productores beneficiados /  total productores en el municipio</v>
          </cell>
          <cell r="E12" t="str">
            <v>Censo Agropecuario</v>
          </cell>
        </row>
        <row r="13">
          <cell r="C13" t="str">
            <v>Porcentaje de poblacion beneficiada</v>
          </cell>
          <cell r="D13" t="str">
            <v>%PB =  TPM  / IT x  100   =   porcentaje poblacion beneficiada= total productores beneficiados en el mpio / Inversiòn Total</v>
          </cell>
        </row>
        <row r="14">
          <cell r="D14" t="str">
            <v>%RPC  =  THSL/TC x 100   Porcentaje de Rendimiento de cosechas =   Total de Cosecha / Total Hectareas Sembradas por Localidad</v>
          </cell>
        </row>
        <row r="15">
          <cell r="E15" t="str">
            <v>Recibos, Fotos</v>
          </cell>
        </row>
        <row r="16">
          <cell r="E16" t="str">
            <v>Recibos, Facturas, Fotos</v>
          </cell>
        </row>
        <row r="19">
          <cell r="C19" t="str">
            <v>Reuniones o Asambleas realizadas</v>
          </cell>
          <cell r="D19" t="str">
            <v>%RAR =   ARA / TP  x 100 Asistencia en las Reunines o Asambleas /Total de Productores</v>
          </cell>
          <cell r="E19" t="str">
            <v>Listas de asistencia</v>
          </cell>
        </row>
        <row r="20">
          <cell r="C20" t="str">
            <v>Capacitaciones realizadas a los productores agropecuarios</v>
          </cell>
          <cell r="D20" t="str">
            <v>%RAR =   AC / TP x 100 Asistencia en las Capacitaciones / Total de Productores</v>
          </cell>
        </row>
      </sheetData>
      <sheetData sheetId="3" refreshError="1"/>
      <sheetData sheetId="4" refreshError="1">
        <row r="17">
          <cell r="C17" t="str">
            <v>EJE II  Desarrollo Competitivo y Sostenible para el Progreso</v>
          </cell>
        </row>
        <row r="18">
          <cell r="C18" t="str">
            <v xml:space="preserve">Hacer un municipio competitivo mediante el fomento al emprendimiento al desarrollo, promocion de los productos locales,el fortalecimiento al campo para fomentar la atraccion y el turismo generando una economia sotenible </v>
          </cell>
        </row>
        <row r="19">
          <cell r="C19" t="str">
            <v>Pograma 14: AgroeEconomia Sostenible</v>
          </cell>
        </row>
        <row r="20">
          <cell r="C20" t="str">
            <v>Vincular mecanismos de colaboracion interinstitucional para el desarrollo de infraestructura que impulsen la vocacion productiva del Municipio garantizando la proteccion y sostenibilidad del medio ambiente</v>
          </cell>
        </row>
        <row r="21">
          <cell r="C21" t="str">
            <v>14.1 Fortalecer los sistemas productivos regionales;    14.2 Gestionar programas gubernamentales que opermitan mejorar el rendimiento de los cultivos y hatos ganaderos; 14.3 Impulsar la tecnificacion y equipamiento productivos a los productores agropecuarios del Municipio; 14.6 Promover el Desarrollo de las capacidades de todos los productores del Municipio mediante cursos, talleres y platicas.</v>
          </cell>
        </row>
        <row r="24">
          <cell r="AA24" t="str">
            <v>3.2. Agropecuaria, silvicultura,pesca y caza</v>
          </cell>
        </row>
        <row r="25">
          <cell r="AA25" t="str">
            <v xml:space="preserve">3.2.1. Agropecuaria </v>
          </cell>
        </row>
        <row r="26">
          <cell r="AA26" t="str">
            <v xml:space="preserve">E Prestacion de Servicios Publico </v>
          </cell>
        </row>
      </sheetData>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sheetNames>
    <sheetDataSet>
      <sheetData sheetId="0"/>
      <sheetData sheetId="1"/>
      <sheetData sheetId="2">
        <row r="15">
          <cell r="B15" t="str">
            <v>Aprobar el presupuesto de egresos y ley de ingresos,para erradicar el hambre, la pobreza, el desempleo juvenil y la migración forzada en la población en general del municipio de Eduardo Neri.</v>
          </cell>
          <cell r="G15" t="str">
            <v>Porcentaje de Resoluciones Aprobadas = (No. De proyectos Terminados/ No. De Proyectos Programados) * 100.   PAP=(NPT/NPP) * 100</v>
          </cell>
        </row>
      </sheetData>
      <sheetData sheetId="3"/>
      <sheetData sheetId="4">
        <row r="17">
          <cell r="C17" t="str">
            <v>EJE III. DIMENSIÓN TERRITORIAL Fortalecimiento Urbano y
Económico</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5">
          <cell r="B15" t="str">
            <v>Aprobar el Presupuesto de Egresos y la Ley de Ingresos del municipio, impulsando aprovechamiento agrícola y apoyo a la canasta básica.</v>
          </cell>
          <cell r="C15" t="str">
            <v>Porcentaje de recursos agrícolas integrados en el presupuesto aprobado</v>
          </cell>
          <cell r="D15" t="str">
            <v>(Recursos agrícolas aprobados / Recursos solicitados) * 100</v>
          </cell>
          <cell r="E15" t="str">
            <v>Acta de aprobación presupuestal, documentos de planeación</v>
          </cell>
        </row>
        <row r="16">
          <cell r="C16" t="str">
            <v>Porcentaje de obras de infraestructura rural completadas</v>
          </cell>
          <cell r="D16" t="str">
            <v>(Obras completadas / Obras planeadas) * 100</v>
          </cell>
          <cell r="E16" t="str">
            <v>Informes de obra pública, registros fotográficos</v>
          </cell>
        </row>
        <row r="17">
          <cell r="B17" t="str">
            <v>Participación activa en sesiones del Ayuntamiento y gestión del padrón de fertilizantes.</v>
          </cell>
          <cell r="C17" t="str">
            <v>Porcentaje de sesiones asistidas y propuestas presentadas</v>
          </cell>
          <cell r="D17" t="str">
            <v>(Sesiones asistidas y propuestas presentadas / Total de sesiones) * 100</v>
          </cell>
          <cell r="E17" t="str">
            <v>Minutas de sesiones, propuestas documentadas</v>
          </cell>
        </row>
        <row r="18">
          <cell r="B18" t="str">
            <v>Ejercer inspección y vigilancia para mejorar servicios básicos e igualdad en el acceso.</v>
          </cell>
          <cell r="C18" t="str">
            <v>Porcentaje de inspecciones realizadas efectivamente</v>
          </cell>
          <cell r="D18" t="str">
            <v>(Inspecciones realizadas / Inspecciones programadas) * 100</v>
          </cell>
          <cell r="E18" t="str">
            <v>Informes de inspección, reportes ciudadanos</v>
          </cell>
        </row>
        <row r="19">
          <cell r="C19" t="str">
            <v>Porcentaje de coordinación efectiva con dependencias externas</v>
          </cell>
          <cell r="D19" t="str">
            <v>(Reuniones y convenios efectivos / Total programados) * 100</v>
          </cell>
          <cell r="E19" t="str">
            <v>Convenios firmados, actas de reunión</v>
          </cell>
        </row>
        <row r="20">
          <cell r="B20" t="str">
            <v>Convocar a sesiones de cabildo para informar a agricultores y proponer ordenamientos municipales.</v>
          </cell>
          <cell r="C20" t="str">
            <v>Porcentaje de sesiones convocadas con participación de agricultores</v>
          </cell>
          <cell r="D20" t="str">
            <v>(Sesiones realizadas con participación / Total convocadas) * 100</v>
          </cell>
          <cell r="E20" t="str">
            <v>Lista de asistencia, actas de sesión</v>
          </cell>
        </row>
        <row r="21">
          <cell r="B21" t="str">
            <v>Formular propuestas de ordenamientos y capacitaciones productivas con entrega de insumos.</v>
          </cell>
          <cell r="C21" t="str">
            <v>Porcentaje de agricultores capacitados y con acceso a insumos</v>
          </cell>
          <cell r="D21" t="str">
            <v>(Agricultores capacitados y beneficiados / Total agricultores identificados) * 100</v>
          </cell>
          <cell r="E21" t="str">
            <v>Registros de capacitación, listas de entrega de insumos</v>
          </cell>
        </row>
      </sheetData>
      <sheetData sheetId="3"/>
      <sheetData sheetId="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 xml:space="preserve">EJE : 1 Inclusion y humanidad que transforman EJE II: Desarrollo Competitivo y Sostenible para el Progreso </v>
          </cell>
        </row>
        <row r="18">
          <cell r="C18" t="str">
            <v xml:space="preserve">fomentar actividades de esparcimiento y recreacion deportiva entre la niñez, juventud y adulto de una manera donde participen la sociedad en general coadyuvando el tejido social del municipio mediante acciones fisicas y deportivas. Asegurar un ordenamiento territorial susentable, mediante obras de calidad en beneficio del desarrollo integral del Municipio, aplicando politicas de gestion y seguimiento para el desarrollo eficiente en el proceso de la construccion de las obras publicas. </v>
          </cell>
        </row>
        <row r="20">
          <cell r="C20" t="str">
            <v>Articular politicas publicas que creen, un entorno favorable para el desarrollo social e integral de la niñez, jovenes, adultos, adultos mayores y discapacitados, promoviendo una colaboracion entre distintos sectores para asegurar el bienestar social del municipio  Vincular mecanismos de colaboracion interinstiticinal para el desarrollo de infraestructura que impulsen la vocacion productiva del Municipio, garantizaando la proteccion y sostenibilidad del medio ambiente</v>
          </cell>
        </row>
        <row r="24">
          <cell r="AA24" t="str">
            <v>1.1. Legislación</v>
          </cell>
        </row>
        <row r="25">
          <cell r="AA25" t="str">
            <v>1.1.1. Legislación</v>
          </cell>
        </row>
        <row r="26">
          <cell r="AA26" t="str">
            <v>E. Prestación de Servicios Públicos</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 xml:space="preserve">EJE : 1 Inclusión y humanidad que transforman EJE II: Desarrollo Competitivo y Sostenible para el Progreso </v>
          </cell>
        </row>
        <row r="19">
          <cell r="C19" t="str">
            <v xml:space="preserve">5. Transformando tu vida con Deporte 11. Territorio Sustentable: Creciendo con Equilibrio </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21">
          <cell r="C21" t="str">
            <v>5.1.- promover de manera inclusiva el deporte de alto rendimiento, el deporte social y la activacion fisica en las diferente disciplinas 5.1.- establcer convenios de colaboracion con instituciones educativas para la realizar acciones que fomenten el deporte y la actvacion fisica. 5.3.- diseñar los programas de las diferentes disciplinas deportivas en los lugares corde para su realizacion. 11.2 Mejorar las vias de comunicacion urbana y accesos rurales, atendiendo prioritariamente a las Comunidades con dificil acceso y con mayor rezago social. 11.4 Aumentar y mejorar la obrs publica social y urbana contribuyendo a la igualdad social. 11.5. Ampliar la infraestructura cultural, deportiva con espacios aptos para el desarrollo y aprovechamiento del desarrollo recreativo de la sociedad..</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Contribuir al desarrollo integral del municipio mediante la planificación, gestión y supervisión de proyectos de desarrollo urbano y obras públicas que mejoren la infraestructura</v>
          </cell>
          <cell r="C12" t="str">
            <v>Porcentaje de proyectos de infraestructura ejecutados respecto a los planeados</v>
          </cell>
          <cell r="D12" t="str">
            <v>(Proyectos ejecutados / Proyectos planeados * 100)</v>
          </cell>
          <cell r="E12" t="str">
            <v>Reportes de avance de obra, informes técnicos</v>
          </cell>
        </row>
        <row r="13">
          <cell r="B13" t="str">
            <v>Gestión eficiente, integral y participativa del desarrollo urbano, la infraestructura pública y la promoción del deporte en el municipio</v>
          </cell>
          <cell r="C13" t="str">
            <v>Porcentaje de acciones urbanas, de infraestructura y deportivas cumplidas respecto al plan anual</v>
          </cell>
          <cell r="D13" t="str">
            <v>(Acciones cumplidas / Acciones planeadas * 100)</v>
          </cell>
          <cell r="E13" t="str">
            <v>Plan de trabajo, bitácoras, actas del Ayuntamiento</v>
          </cell>
        </row>
        <row r="14">
          <cell r="B14" t="str">
            <v>Fortalecimiento de la planeación y regulación urbana</v>
          </cell>
          <cell r="C14" t="str">
            <v>Porcentaje de planes urbanos actualizados y validados</v>
          </cell>
          <cell r="D14" t="str">
            <v xml:space="preserve"> (Planes actualizados / Planes programados * 100)</v>
          </cell>
          <cell r="E14" t="str">
            <v>Actas, dictámenes técnicos, gaceta municipal</v>
          </cell>
        </row>
        <row r="15">
          <cell r="B15" t="str">
            <v>Aprobación de presupuesto de egresos y ley de ingresos en el Municipio de Eduardo Neri</v>
          </cell>
          <cell r="C15" t="str">
            <v>Porcentaje de presupuestos aprobados en tiempo</v>
          </cell>
          <cell r="D15" t="str">
            <v>(Presupuestos aprobados / Presupuestos propuestos * 100)</v>
          </cell>
          <cell r="E15" t="str">
            <v>Actas de Cabildo, documentos oficiales de aprobación</v>
          </cell>
        </row>
        <row r="16">
          <cell r="B16" t="str">
            <v>Mejora en la ejecución y supervisión de obras públicas</v>
          </cell>
          <cell r="C16" t="str">
            <v>Porcentaje de obras supervisadas conforme al calendario</v>
          </cell>
          <cell r="D16" t="str">
            <v>(Obras supervisadas / Obras programadas * 100)</v>
          </cell>
          <cell r="E16" t="str">
            <v>Reportes de supervisión, bitácoras de obra</v>
          </cell>
        </row>
        <row r="17">
          <cell r="B17" t="str">
            <v>Asistir con puntualidad a las sesiones ordinarias y extraordinarias del Ayuntamiento y ejercer facultades de mayor interés para garantizar un desarrollo urbano, sostenible e inclusivo, en el municipio de Eduardo Neri</v>
          </cell>
          <cell r="C17" t="str">
            <v>Porcentaje de asistencia a sesiones del Ayuntamiento</v>
          </cell>
          <cell r="D17" t="str">
            <v xml:space="preserve"> (Sesiones asistidas / Sesiones convocadas * 100)</v>
          </cell>
          <cell r="E17" t="str">
            <v>Lista de asistencia, actas de sesiones</v>
          </cell>
        </row>
        <row r="18">
          <cell r="B18" t="str">
            <v>Ejercer la debida inspección, vigilancia y formar parte de las comisiones de mayor impulso y diseñar una red de transporte público para mejor movilidad saludable y sostenible, actividades e instalaciones deportivas equipadas</v>
          </cell>
          <cell r="C18" t="str">
            <v>Porcentaje de inspecciones realizadas en tiempo y forma</v>
          </cell>
          <cell r="D18" t="str">
            <v>(Inspecciones realizadas / Inspecciones programadas * 100)</v>
          </cell>
          <cell r="E18" t="str">
            <v>Informes de inspección, reportes de comisiones</v>
          </cell>
        </row>
        <row r="19">
          <cell r="B19" t="str">
            <v>Impulso a la infraestructura y programas deportivos</v>
          </cell>
          <cell r="C19" t="str">
            <v>Porcentaje de proyectos deportivos implementados</v>
          </cell>
          <cell r="D19" t="str">
            <v>(Proyectos ejecutados / Proyectos deportivos planificados * 100)</v>
          </cell>
        </row>
        <row r="20">
          <cell r="B20" t="str">
            <v>Compromiso con su comunidad y mejor apoyo económico destinados a espacios recreativos y deportivos, para dictaminar e informar sobre los asuntos que les encomiende el Ayuntamiento</v>
          </cell>
          <cell r="C20" t="str">
            <v>Porcentaje de recursos ejercidos respecto al presupuesto asignado</v>
          </cell>
          <cell r="D20" t="str">
            <v>(Recursos ejercidos / Recursos asignados * 100)</v>
          </cell>
          <cell r="E20" t="str">
            <v>Comprobación financiera, informes del Ayuntamiento</v>
          </cell>
        </row>
        <row r="21">
          <cell r="B21" t="str">
            <v>Aprobar y publicar las convocatorias a sesiones de cabildo de Municipio</v>
          </cell>
          <cell r="C21" t="str">
            <v>Porcentaje de convocatorias publicadas en tiempo y forma</v>
          </cell>
          <cell r="D21" t="str">
            <v xml:space="preserve"> (Convocatorias publicadas / Convocatorias programadas * 100)</v>
          </cell>
          <cell r="E21" t="str">
            <v>Publicaciones oficiales, gacetas municipales</v>
          </cell>
        </row>
      </sheetData>
      <sheetData sheetId="3"/>
      <sheetData sheetId="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sheetData sheetId="3" refreshError="1"/>
      <sheetData sheetId="4">
        <row r="17">
          <cell r="C17" t="str">
            <v xml:space="preserve">IV. Innovación y Eficiencia en Movimiento: Transformando para avanzar </v>
          </cell>
        </row>
        <row r="18">
          <cell r="C18" t="str">
            <v>Garantizar un gobierno eficiente promoviendo la transformación gubernamental con el uso de tecnologías innovadoras que contribuyan a la mejora de los servicios y atención por un mejor servicio al pueblo.</v>
          </cell>
        </row>
        <row r="20">
          <cell r="C20" t="str">
            <v>Garantizar la transversalización de acciones que promuevan una colaboración efectiva y una coordinación solida entre dependencias federales, estatales, consolidando un gobierno honesto y al servicio de la gente.</v>
          </cell>
        </row>
        <row r="21">
          <cell r="C21" t="str">
            <v>26.1 Consolidar un gobierno cercano a la sociedad, mediante un esquema político y administrativo  promoviendo una vinculación institucional. 26.2 Desarrollar políticas efectivas que respondan a las necesidades y demandas de la ciudadanía. 26.3 Generar esquemas de co-creación que fomenten la  participación ciudadana mediante audiencias públicas o  privadas. 26.4 Coordinar estrategias para asegurar la gobernanza. 26.5 Integrar los principios de desarrollo sostenible en la gestión gubernamental.  26.6 Generar vínculos con el Gobierno Federal y Estatal  que atraigan beneficios para el desarrollo del Municipio.</v>
          </cell>
        </row>
        <row r="23">
          <cell r="AA23" t="str">
            <v>1. Gobierno</v>
          </cell>
        </row>
        <row r="24">
          <cell r="AA24" t="str">
            <v xml:space="preserve">1.3. Coordinación de la política de Gobierno </v>
          </cell>
        </row>
        <row r="25">
          <cell r="AA25" t="str">
            <v>1.3.1. Presidencia / gobernatura</v>
          </cell>
        </row>
        <row r="26">
          <cell r="AA26" t="str">
            <v>E. Prestación de servicios Públicos</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Fortalecimiento de una imagen institucional sólida, orientada al cumplimiento efectivo de las metas y objetivos establecidos en el Plan Municipal de Desarrollo.</v>
          </cell>
        </row>
        <row r="13">
          <cell r="B13" t="str">
            <v>Coordinación eficiente y fortalecida con las áreas de Presidencia, Direcciones del H. Ayuntamiento y comunidades, para garantizar el cumplimiento del Plan Municipal de Desarrollo.</v>
          </cell>
        </row>
        <row r="14">
          <cell r="B14" t="str">
            <v>Incremento en la eficiencia y en el cumplimiento de las metas establecidas en los programas contemplados dentro del Plan Municipal de Desarrollo.</v>
          </cell>
        </row>
        <row r="15">
          <cell r="B15" t="str">
            <v>Monitoreo y progreso continuo en los ejes estratégicos establecidos dentro del Plan Municipal de Desarrollo.</v>
          </cell>
        </row>
        <row r="16">
          <cell r="B16" t="str">
            <v>Sistema de registro eficiente, mediante una base de datos actualizada que permita dar seguimiento puntual al cumplimiento de metas del Plan Municipal de Desarrollo.</v>
          </cell>
        </row>
        <row r="17">
          <cell r="B17" t="str">
            <v>Disponibilidad de equipo tecnológico moderno y funcional, que garantice un desempeño óptimo para el cumplimiento de los objetivos del Plan Municipal de Desarrollo.</v>
          </cell>
        </row>
        <row r="18">
          <cell r="B18" t="str">
            <v>Mejora en la calidad de la atención brindada a la ciudadanía del municipio de Eduardo Neri.</v>
          </cell>
        </row>
        <row r="19">
          <cell r="B19" t="str">
            <v>Contar con personal capacitado y procesos adecuados, orientados a ofrecer una atención de calidad y con trato cálido a la ciudadanía.</v>
          </cell>
        </row>
      </sheetData>
      <sheetData sheetId="3"/>
      <sheetData sheetId="4">
        <row r="17">
          <cell r="C17" t="str">
            <v xml:space="preserve">IV. Innovación y Eficiencia en Movimiento: Transformando para avanzar </v>
          </cell>
        </row>
        <row r="19">
          <cell r="C19" t="str">
            <v>26. Coordinación Eficaz para el progreso municipal</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Excelente imagen institucional y cumplimiento de metas y  objetivos del Plan Municipal de Desarrollo.</v>
          </cell>
          <cell r="C12" t="str">
            <v>Porcentaje de Cumplimiento en trámites y plan municipal de desarrollo</v>
          </cell>
          <cell r="D12" t="str">
            <v>No. De tramites programados/No. De tramites realizados*100 (NTP/NTR*100)</v>
          </cell>
          <cell r="E12" t="str">
            <v>Reportes, Informes, Oficios</v>
          </cell>
        </row>
        <row r="13">
          <cell r="D13" t="str">
            <v>No. De acuerdos programados/No. De acuerdos realizados*100 (NAP/NAR*100)</v>
          </cell>
        </row>
        <row r="14">
          <cell r="C14" t="str">
            <v>Porcentaje de metas en el programa municipal de desarrollo</v>
          </cell>
          <cell r="D14" t="str">
            <v>No. De metas programadas/No.de metas realizadas*100 (NAP/NAP*100)</v>
          </cell>
          <cell r="E14" t="str">
            <v>Reportes, Informes, Oficios</v>
          </cell>
        </row>
        <row r="15">
          <cell r="D15" t="str">
            <v>No. De metas programadas/No.de metas realizadas*100 (NAP/NAP*100)</v>
          </cell>
        </row>
        <row r="16">
          <cell r="D16" t="str">
            <v>No. De metas programadas/No.de metas realizadas*100 (NAP/NAP*100)</v>
          </cell>
        </row>
        <row r="17">
          <cell r="D17" t="str">
            <v>No. De metas programadas/No.de metas realizadas*100 (NAP/NAP*100)</v>
          </cell>
        </row>
        <row r="18">
          <cell r="C18" t="str">
            <v>Reuniones de Dirección (porcentaje)</v>
          </cell>
          <cell r="D18" t="str">
            <v>No. De ciudadanos programados/No. De ciudadanos atendidos*100 (NCP/NCA*100)</v>
          </cell>
          <cell r="E18" t="str">
            <v>Reportes, Informes, Oficios</v>
          </cell>
        </row>
        <row r="19">
          <cell r="D19" t="str">
            <v>No. De ciudadanos programados/No. De ciudadanos atendidos*100 (NCP/NCA*100)</v>
          </cell>
        </row>
      </sheetData>
      <sheetData sheetId="3"/>
      <sheetData sheetId="4"/>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sheetNames>
    <sheetDataSet>
      <sheetData sheetId="0"/>
      <sheetData sheetId="1"/>
      <sheetData sheetId="2">
        <row r="13">
          <cell r="B13" t="str">
            <v>Excelente imagen institucional y cumplimieto de metas y  objetivos del Plan Municipal de Desarrollo.</v>
          </cell>
          <cell r="F13" t="str">
            <v>Trimestral</v>
          </cell>
        </row>
        <row r="14">
          <cell r="C14" t="str">
            <v>Porcentaje de cumplimiento en  atencion y tramites y plan municipal de desarrollo</v>
          </cell>
          <cell r="F14" t="str">
            <v>Trimestral</v>
          </cell>
          <cell r="H14" t="str">
            <v>Reportes, Informes, Oficios</v>
          </cell>
        </row>
      </sheetData>
      <sheetData sheetId="3"/>
      <sheetData sheetId="4">
        <row r="7">
          <cell r="A7" t="str">
            <v xml:space="preserve">EJE 3 : Estado de derecho y gobernabilidad y gobernanza democratica </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 PBR 1"/>
      <sheetName val="POA "/>
    </sheetNames>
    <sheetDataSet>
      <sheetData sheetId="0" refreshError="1"/>
      <sheetData sheetId="1" refreshError="1"/>
      <sheetData sheetId="2">
        <row r="12">
          <cell r="B12" t="str">
            <v>Promover el mejoramiento integral de la calidad de vida de la población y de las actividades económicas del municipio de Eduardo Neri y dar cumplimiento ante la Secretaría de Desarrollo Rural y lograr una Equidad para las Comunidades.</v>
          </cell>
        </row>
        <row r="13">
          <cell r="B13" t="str">
            <v>Se tiene suficiente inversión en la Produccion Agropecuaria y un desarrollo rural eficiente, que mejora los Rendimientos y la Calidad de vida de los productores del campo del municipio de Eduardo Neri.</v>
          </cell>
        </row>
        <row r="14">
          <cell r="C14" t="str">
            <v>Aumento de rendimiento en la producción de cosechas.</v>
          </cell>
        </row>
        <row r="15">
          <cell r="B15" t="str">
            <v>Acceso e implementacion de programas y proyectos productivos</v>
          </cell>
          <cell r="C15" t="str">
            <v>Porcentaje de distribución de fertilizante.</v>
          </cell>
          <cell r="D15" t="str">
            <v>%DF = TEF / TB  X 100   Porcentaje en la distribuciòn del Fertilizante =  Total de la Entrega del Fertilizante / Total de Beneficiarios</v>
          </cell>
        </row>
        <row r="16">
          <cell r="B16" t="str">
            <v>Eficiente apoyo y acceso de los productores a los insumos agropecuarios, lo que mejora los rendimientos de productos y la calidad de vida de las familias rurales.</v>
          </cell>
          <cell r="C16" t="str">
            <v>Porcentaje de apoyo a la inclusion de insumos agropecuarios</v>
          </cell>
          <cell r="D16" t="str">
            <v xml:space="preserve">%AIA =  MI / Total Berneficiarios x 100 Porcentaje de Apoyo de insumos agropecuarios =  Monto de Inversion / Total de beneficiarios </v>
          </cell>
        </row>
        <row r="17">
          <cell r="B17" t="str">
            <v>Uso eficiente de los agrotoxicos y produccion de productos con sistemas agroecologicos.</v>
          </cell>
          <cell r="C17" t="str">
            <v>Porcentaje de productores beneficiados con apoyo financiero e insumos agropecuarios</v>
          </cell>
          <cell r="D17" t="str">
            <v>%ACIMP =   AC / TP x 100 Porcentaje  de Asistencia en las Capacitaciones / Total de Productores</v>
          </cell>
        </row>
        <row r="18">
          <cell r="B18" t="str">
            <v>Buena orientacion de las acciones productivas de las dependencias gubernamentales que actuan en el medio rural.</v>
          </cell>
          <cell r="C18" t="str">
            <v>Porcentaje de acciones realizadas en beneficio de los productores agropecuarios</v>
          </cell>
          <cell r="D18" t="str">
            <v>%RAR =   ARA / TP x 100 Asistencia en las Reunines o Asambleas / Total de Productores</v>
          </cell>
        </row>
        <row r="19">
          <cell r="B19" t="str">
            <v>Apoyo suficiente e informacion de los programas gubernamentales y una buena coordinacion con los operativos de campo de estas acciones y programas.</v>
          </cell>
        </row>
        <row r="20">
          <cell r="B20" t="str">
            <v>Se realizan programas de capacitacion de la sintomatologia y actividades de prevencion de las enfermedades en ganado mayor y menor (rabia, brucelosis, tuberculosis, gusano barrenador, etc)</v>
          </cell>
        </row>
        <row r="21">
          <cell r="B21" t="str">
            <v>Se cuenta con Semillas y material vegetativo diversificado con buenas caractristica geneticas productivas</v>
          </cell>
          <cell r="C21" t="str">
            <v>Aumento de rendimiento en la producción de cosechas</v>
          </cell>
          <cell r="D21" t="str">
            <v>%RPC  =  THSL/TC x 100   Porcentaje de Rendimiento de cosechas =   Total de Cosecha / Total Hectareas Sembradas por Localidad</v>
          </cell>
          <cell r="E21" t="str">
            <v>Recibos, Facturas, Fotos</v>
          </cell>
        </row>
        <row r="22">
          <cell r="B22" t="str">
            <v>Se brinda el apoyo y se facilita el acceso a semillas de maiz con calidad genetica productiva</v>
          </cell>
          <cell r="C22" t="str">
            <v>Porcentaje de apoyo a la inclusion de semilla mejorada</v>
          </cell>
          <cell r="D22" t="str">
            <v xml:space="preserve">%AISM =  MI / Total Berneficiarios x 100 Porcentaje de Apoyo de semilla mejorada =  Monto de Inversion / Total de beneficiarios </v>
          </cell>
          <cell r="E22" t="str">
            <v>Recibos, Facturas, Fotos y censos agropecuarios</v>
          </cell>
        </row>
        <row r="23">
          <cell r="B23" t="str">
            <v>Se brinda apoyo y se facilita el acceso a material vegetativo (plantulas) para diversificar la siembra de cultivos</v>
          </cell>
          <cell r="C23" t="str">
            <v>Porcentaje de distribucion de plantulas de maguey</v>
          </cell>
          <cell r="D23" t="str">
            <v xml:space="preserve">%DPM =  MI / Total Berneficiarios x 100 Porcentaje de Distribucion de Plantulas de Maguey =  Monto de Inversion / Total de beneficiarios </v>
          </cell>
        </row>
      </sheetData>
      <sheetData sheetId="3" refreshError="1"/>
      <sheetData sheetId="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sheetData sheetId="1"/>
      <sheetData sheetId="2">
        <row r="15">
          <cell r="B15" t="str">
            <v>Control de los recusos financieros en las Areas de la Administracion Municipa</v>
          </cell>
        </row>
        <row r="18">
          <cell r="C18" t="str">
            <v>Porcentaje y avance de programa municipal de desarrollo</v>
          </cell>
        </row>
        <row r="19">
          <cell r="C19" t="str">
            <v>Porcentaje de metas ejecutados en el plan municipal de desarrrollo</v>
          </cell>
        </row>
      </sheetData>
      <sheetData sheetId="3"/>
      <sheetData sheetId="4">
        <row r="18">
          <cell r="C18" t="str">
            <v>Contribuir al bienestar social incluyendo la participación ciudadana en los programas de desarrollo integral, en materia de desarrollo humano, salud, inclución social y mejora en las oportunidades de empleo para la ciudadania.</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sheetNames>
    <sheetDataSet>
      <sheetData sheetId="0" refreshError="1"/>
      <sheetData sheetId="1" refreshError="1"/>
      <sheetData sheetId="2" refreshError="1">
        <row r="15">
          <cell r="B15" t="str">
            <v>Mayor eficiencia y cumplimiento en las metas de los programas acordados en el Plan Municipal de desarrollo</v>
          </cell>
        </row>
        <row r="20">
          <cell r="C20" t="str">
            <v xml:space="preserve">Porcentaje de metas </v>
          </cell>
        </row>
      </sheetData>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
      <sheetName val="Árbol_de_Objetivos "/>
      <sheetName val="MIR"/>
      <sheetName val="PBR"/>
      <sheetName val="POA"/>
    </sheetNames>
    <sheetDataSet>
      <sheetData sheetId="0" refreshError="1"/>
      <sheetData sheetId="1" refreshError="1"/>
      <sheetData sheetId="2" refreshError="1">
        <row r="12">
          <cell r="B12" t="str">
            <v>Garantizar el bienestar, dignidad y autonomía, promoviendo un entorno de igualdad, justicia, y la recuperar su identidad cultural</v>
          </cell>
          <cell r="C12" t="str">
            <v xml:space="preserve">Indice de Bienestar </v>
          </cell>
          <cell r="D12" t="str">
            <v>Indice de Bienestar= No. De Programas y Servicios Programados para las poblacion / No. De Programas y Servicios Acercados a la población  *100.                                                     IDB = NPYSPP / NPYSAPP * 100</v>
          </cell>
          <cell r="E12" t="str">
            <v>Evidencias fotograficas, listas de asistencia y padrones de beneficiarios de programas o servicio y encuestas de satisfaccion y registros demograficos.</v>
          </cell>
        </row>
        <row r="13">
          <cell r="C13" t="str">
            <v xml:space="preserve">Indice de Bienestar </v>
          </cell>
          <cell r="D13" t="str">
            <v>Indice de Bienestar= No. De Programas y Servicios Programados para las poblacion / No. De Programas y Servicios Acercados a la población  *100.                                                     IDB = NPYSPP / NPYSAPP * 100</v>
          </cell>
          <cell r="E13" t="str">
            <v>Evidencias fotograficas, listas de asistencia y padrones de beneficiarios de  programas o servicios y registros demograficos.</v>
          </cell>
        </row>
        <row r="14">
          <cell r="C14" t="str">
            <v>Porcentaje de Apoyo</v>
          </cell>
          <cell r="E14" t="str">
            <v>Evidencias fotograficas, reportes y notas informativas, solicitudes realizadas y padron o listas de beneficiarios.</v>
          </cell>
        </row>
        <row r="15">
          <cell r="D15" t="str">
            <v xml:space="preserve">Porcentaje de visitas= No. De visitas programadas/ No. De visiyas realizadas </v>
          </cell>
          <cell r="E15" t="str">
            <v>Evidencias Fotograficas</v>
          </cell>
        </row>
        <row r="17">
          <cell r="E17" t="str">
            <v xml:space="preserve">Evidencia fotografica, solicitudes realizadas y encuestas de satisfacion. </v>
          </cell>
        </row>
        <row r="18">
          <cell r="C18" t="str">
            <v xml:space="preserve">Porcentaje de Solicitudes Realizadas </v>
          </cell>
          <cell r="D18" t="str">
            <v>Porcentaje de Solicitudes Realizadas= No. De Solicitudes Sugeridas/ No. De Solicitudes Elaboradas*100.                         PSR=NSS/NSE*100</v>
          </cell>
          <cell r="E18" t="str">
            <v xml:space="preserve">Evidencia fotografica, solicitudes realizadas y encuestas de satisfacion. </v>
          </cell>
        </row>
        <row r="19">
          <cell r="C19" t="str">
            <v>Paticipacion Activa</v>
          </cell>
          <cell r="D19" t="str">
            <v>Participacion Activa = No. De invitaciones a Comunidades Indigenas en Procesos Politicos y Toma de Decisiones/ No. De participaciones de comunidades indigenas en procesos politicos y toma de decisiones * 100        PA= NICIPPYTD / NPCIPPYTD *100</v>
          </cell>
          <cell r="E19" t="str">
            <v>Listas de asistencia, registros de planilla, registros de aspirantes a Comisarios y Delegados, evidencia fotografica y actas de inicio y acuerdos.</v>
          </cell>
        </row>
      </sheetData>
      <sheetData sheetId="3" refreshError="1"/>
      <sheetData sheetId="4" refreshError="1">
        <row r="17">
          <cell r="C17" t="str">
            <v>Eje 1: INCLUSION Y HUMANIDAD QUE TRANSFORMAN " UNIDOS PARA AVANZAR"</v>
          </cell>
        </row>
        <row r="19">
          <cell r="C19" t="str">
            <v xml:space="preserve">Programa 4: Empoderamiento Comunitario: Voz y Accion </v>
          </cell>
        </row>
        <row r="20">
          <cell r="C20" t="str">
            <v>Articular politicas publicas que creen un entorno favorable para el desarrollo social e integral de la niñez, jovenes, adultos, adultos mayores y discapacitados, promoviendo una colaboracion entre distinto sectores para asegurar el binestar social de Municipio.</v>
          </cell>
        </row>
        <row r="21">
          <cell r="C21" t="str">
            <v xml:space="preserve">4.1Fortalecer los canales de comunicación entre el Gobierno y la Cuidadania para recibir, canalizar y atender las peticiones e inquietudes de la sociedad. 4.2 Apoyar a la cuidadania para la realizacion de solicitudes o peticiones de sus Comunidades, Barrios o Colonias 4.3. Organizar reuniones o asambleas con la sociedad para identificar las necesidades e integrar los Comites Cuidadanos 4.4. Dar seguimiento a las gestiones de la poblacion, dando una atencion oportuna y eficiente </v>
          </cell>
        </row>
        <row r="24">
          <cell r="AA24" t="str">
            <v>2.7 Otros Asuntos Sociales</v>
          </cell>
        </row>
        <row r="25">
          <cell r="AA25" t="str">
            <v>2.7.1 Otros Asuntos Sociales</v>
          </cell>
        </row>
        <row r="26">
          <cell r="AA26" t="str">
            <v>E Prestación de Servicios Públicos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
      <sheetName val="Árbol_de_Objetivos "/>
      <sheetName val="MIR"/>
      <sheetName val="PBR"/>
      <sheetName val="POA"/>
    </sheetNames>
    <sheetDataSet>
      <sheetData sheetId="0" refreshError="1"/>
      <sheetData sheetId="1" refreshError="1"/>
      <sheetData sheetId="2">
        <row r="12">
          <cell r="B12" t="str">
            <v xml:space="preserve">Acceso a educación de calidad, servicios públicos y salud para la población del Municipio de Eduardo Neri </v>
          </cell>
        </row>
        <row r="13">
          <cell r="B13" t="str">
            <v xml:space="preserve">Integración y Abasto de servicios públicos para las Comunidades del Municipio de Eduardo Neri asi como tambien de los Barrios y Colonias de la Cabecera Municipal. </v>
          </cell>
        </row>
        <row r="14">
          <cell r="B14" t="str">
            <v>Inclusion social,  economica y cultural de las 24 Comunidades de Eduardo Neri, asi como tambien la de los Barrios y Colonias de Zumpango del Rio,  para mejorar el acceso a oportunidades, servicios basicos y derechos fundamentales para mejorar su calidad de vida</v>
          </cell>
          <cell r="D14" t="str">
            <v xml:space="preserve">Porcentaje de Apoyo Trimestral = No. de Apoyos Gestionados Trimestralmente/ No. de Apoyos Entregados Trimestralmente* 100.                                               PAT= PAG / PAE * 100 </v>
          </cell>
        </row>
        <row r="15">
          <cell r="B15" t="str">
            <v>Entrega de invitaciones  para capacitaciones, cursos, talleres y eventos culturales, dirigidos a Comisarios y Delegados</v>
          </cell>
          <cell r="C15" t="str">
            <v xml:space="preserve">Porcentaje de Invitaciones </v>
          </cell>
        </row>
        <row r="16">
          <cell r="B16" t="str">
            <v xml:space="preserve">Visitas periodicas a las 24 Comunidades del Municipio de Eduardo Neri </v>
          </cell>
          <cell r="C16" t="str">
            <v xml:space="preserve">Porcentaje de visitas </v>
          </cell>
          <cell r="D16" t="str">
            <v xml:space="preserve">Porcentaje de visitas= No. De visitas programadas/ No. De visitas realizadas </v>
          </cell>
          <cell r="E16" t="str">
            <v>Evidencias Fotograficas</v>
          </cell>
        </row>
        <row r="17">
          <cell r="B17" t="str">
            <v xml:space="preserve">Programas o Servicios que ofrece el H. Ayuntamiento al alcance de las Comunidades y Delegaciones </v>
          </cell>
          <cell r="C17" t="str">
            <v xml:space="preserve">Porcenje de programas y servicios Gestionados </v>
          </cell>
          <cell r="D17" t="str">
            <v>Porcentaje de Programas y Servicios Gestionados = No. de Programas y Servios Propuestos / No.de Programas y Servicios Entregados  *100.                                        PPYSGT= PPYSP / PPYSE * 100</v>
          </cell>
        </row>
        <row r="18">
          <cell r="B18" t="str">
            <v>Apoyo eficiente a los Comisarios y Delegados de las 24 Comunidades para realizar solicitudes y asi gestionar servicios publico para el bienestar de la población.</v>
          </cell>
        </row>
        <row r="19">
          <cell r="B19" t="str">
            <v>Atención permanente a necesidades de la población de la Cabecera Municipal</v>
          </cell>
          <cell r="C19" t="str">
            <v xml:space="preserve">Porcentaje de atención ciudadana </v>
          </cell>
          <cell r="D19" t="str">
            <v>Porcentaje de Atención Ciudadana= No. De atenciones planeadas/ No. De atenciones  Realizadas *100.                         PSR=NSS/NSE*101</v>
          </cell>
          <cell r="E19" t="str">
            <v xml:space="preserve">Evidencia fotografica, solicitudes realizadas y encuestas de satisfacion. </v>
          </cell>
        </row>
        <row r="20">
          <cell r="B20" t="str">
            <v xml:space="preserve">
Apoyo para los comites de participación ciudadana en la elaboración de solicitudes de obras de beneficio para la población de la Cabecera Municipal
</v>
          </cell>
          <cell r="C20" t="str">
            <v xml:space="preserve">Porcentaje de Solicitudes Realizadas </v>
          </cell>
          <cell r="D20" t="str">
            <v>Porcentaje de Solicitudes Realizadas= No. De Solicitudes Sugeridas/ No. De Solicitudes Elaboradas*100.                         PSR=NSS/NSE*100</v>
          </cell>
          <cell r="E20" t="str">
            <v xml:space="preserve">'Evidencia fotografica, solicitudes realizadas y encuestas de satisfacion. </v>
          </cell>
        </row>
        <row r="21">
          <cell r="B21" t="str">
            <v>Representación politica  y  participación ciudadana activa por parte de las Comunidades del Municipio, asi como tambien de los Barrios y Colonias de Zumpango del Rio.</v>
          </cell>
        </row>
        <row r="22">
          <cell r="B22" t="str">
            <v xml:space="preserve">Organización en la difusion de Convocatorias   para la elección de comisarios y delegados municipales, implicando una falta de participación en procesos politicos </v>
          </cell>
          <cell r="C22" t="str">
            <v xml:space="preserve">Difucion de Convocatoria </v>
          </cell>
          <cell r="D22" t="str">
            <v xml:space="preserve">Difucion de Convocatoria= No. De Comunidades en Proceso de Eleccion / No. de convocatorias entregadas* 100.    DC= NCPE / NCE *100      </v>
          </cell>
          <cell r="E22" t="str">
            <v xml:space="preserve">Acuse de recibido, evidencia fotografica, registro de planillas y registro de aspirantes. </v>
          </cell>
        </row>
        <row r="23">
          <cell r="B23" t="str">
            <v>Recepción de Documentación oficial  por entusiasmo de la población en la participación del proceso de Eleccion de Comisarios y Delegados.</v>
          </cell>
          <cell r="C23" t="str">
            <v>Recepcion de Documentos</v>
          </cell>
          <cell r="D23" t="str">
            <v>Recepcion de Documentos= No. De Comunidades en Proceso de Eleccion de Comisarios y Delegados / No. de Expedientes Completos de la Eleccion de Comisarios y Delegados * 100.             RD=NCPECYD / NO. ECECYD</v>
          </cell>
          <cell r="E23" t="str">
            <v>Expedientes de registro, Notas informativas, planilla de registro de aspirantes, evidencia fotografica, y expedientes con documentacion oficial de los aspirantes.</v>
          </cell>
        </row>
        <row r="24">
          <cell r="B24" t="str">
            <v xml:space="preserve">Toma de protesta de Comisarios y Delegados </v>
          </cell>
          <cell r="C24" t="str">
            <v xml:space="preserve">Participación en Toma de Protesta </v>
          </cell>
          <cell r="D24" t="str">
            <v>Participacion en Toma de Protesta = No. De Comisarios y Delegados Electos / No. De Comisarios Y Delegados que Toman Protesta * 100.                         PTP = NCYDE / NCYDTP * 100</v>
          </cell>
          <cell r="E24" t="str">
            <v>Evidencia Fotografica,  y Acuse de recibido de Nombramientos de Comisarios y Delegados.</v>
          </cell>
        </row>
        <row r="25">
          <cell r="B25" t="str">
            <v xml:space="preserve"> Vistas regulares a los Barrios y Colonias para identificar los problemas de la ciudadania.</v>
          </cell>
          <cell r="C25" t="str">
            <v xml:space="preserve">Porcentaje de visitas </v>
          </cell>
          <cell r="D25" t="str">
            <v xml:space="preserve">Porcentaje de visitas= No. De visitas programadas/ No. De visiyas realizadas </v>
          </cell>
          <cell r="E25" t="str">
            <v>Evidencias Fotograficas</v>
          </cell>
        </row>
      </sheetData>
      <sheetData sheetId="3" refreshError="1"/>
      <sheetData sheetId="4">
        <row r="17">
          <cell r="C17" t="str">
            <v>Eje 1: INCLUSION Y HUMANIDAD QUE TRANSFORMAN " UNIDOS PARA AVANZAR"</v>
          </cell>
        </row>
        <row r="18">
          <cell r="C18" t="str">
            <v>Ofrecer a la sociedad diferentes canales de comunicación atendiendo y dando seguimiento a sus peticiones en busca de alguna gestion ante las diferentes unidades administrativas del Gobierno.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Objetivos"/>
      <sheetName val="Árbol_de_Problemas"/>
      <sheetName val="MIR"/>
      <sheetName val="PbR"/>
      <sheetName val="POA"/>
    </sheetNames>
    <sheetDataSet>
      <sheetData sheetId="0" refreshError="1"/>
      <sheetData sheetId="1" refreshError="1"/>
      <sheetData sheetId="2" refreshError="1">
        <row r="12">
          <cell r="B12" t="str">
            <v>Mitigación y adaptación al calentamiento global y cambio climático</v>
          </cell>
          <cell r="C12" t="str">
            <v>100% de Áreas Naturales Protegidas.</v>
          </cell>
          <cell r="D12" t="str">
            <v>Porcentaje de Áreas Naturales Protegidas=(No. de Áreas Naturales Protegidas /No. Total de Áreas Naturales Programadas)* 100    PANP=(NANP/NTANP)*100</v>
          </cell>
          <cell r="E12" t="str">
            <v>Evidencia fotográfica, informes, reportes</v>
          </cell>
        </row>
        <row r="13">
          <cell r="C13" t="str">
            <v>100 % Jornadas de Concientización Ambiental</v>
          </cell>
          <cell r="D13" t="str">
            <v>Porcentaje de Jornadas de Concientización Ambiental=(No. de Jornadas de Concientiación Realizadas/No. de Jornadas de Cocientización Programadas)* 100 PJC=(NJCR/NJCP)*100</v>
          </cell>
          <cell r="E13" t="str">
            <v>Evidencia fotográfica, conferencias</v>
          </cell>
        </row>
        <row r="14">
          <cell r="C14" t="str">
            <v>Talleres o platicas a favor del medio ambiente</v>
          </cell>
          <cell r="E14" t="str">
            <v>Evidencia fotográfica</v>
          </cell>
        </row>
        <row r="15">
          <cell r="B15" t="str">
            <v>Programa de educación ambiental y participacion ciudadana para la protección al medio ambiente en el Municipio.</v>
          </cell>
          <cell r="C15" t="str">
            <v>Porcentaje de Campañas de Reciclaje</v>
          </cell>
          <cell r="D15" t="str">
            <v>Porcentaje de Campañas de Reciclaje=(No. De Campañas de Reciclaje Realizadas / No. De Campañas de Reciclaje Programadas) * 100  PCR=(NCRR/NCRP)*100</v>
          </cell>
          <cell r="E15" t="str">
            <v>Lista de Participantes, Reporte Informativo, Base Fotográfica</v>
          </cell>
        </row>
        <row r="16">
          <cell r="B16" t="str">
            <v>Programa de educación y cultura Climática al sector educativo y comunidades, para la mitigacion al cambio climático</v>
          </cell>
          <cell r="C16" t="str">
            <v>Campañas a favor del medio ambiente</v>
          </cell>
          <cell r="D16" t="str">
            <v>Número de eventos realizados/número de eventos programados</v>
          </cell>
          <cell r="E16" t="str">
            <v>Evidencia fotográfica, informes, reporte</v>
          </cell>
        </row>
        <row r="17">
          <cell r="C17" t="str">
            <v>campañas a favor del medio ambiente</v>
          </cell>
          <cell r="E17" t="str">
            <v>Evidencia fotográfica, informes, conferencias</v>
          </cell>
        </row>
        <row r="18">
          <cell r="B18" t="str">
            <v>Gestión integral de Residuos Sólidos a la ciudadanía y monitoreo de barrancas y áreas de uso público</v>
          </cell>
          <cell r="C18" t="str">
            <v>Talleres o platicas a favor del medio ambiente</v>
          </cell>
          <cell r="D18" t="str">
            <v>Número de eventos realizados/número de eventos programados</v>
          </cell>
          <cell r="E18" t="str">
            <v>Evidencia fotográfica, conferencias</v>
          </cell>
        </row>
        <row r="19">
          <cell r="B19" t="str">
            <v>Programa de manejo de Residuos Orgánicos a la ciudadania para disminuir la cantidad en los rellenos sanitarios</v>
          </cell>
          <cell r="C19" t="str">
            <v>Campañas a favor del medio ambiente</v>
          </cell>
          <cell r="D19" t="str">
            <v>Número de eventos realizados/número de eventos programados</v>
          </cell>
          <cell r="E19" t="str">
            <v>Evidencia fotográfica, conferencias</v>
          </cell>
        </row>
        <row r="20">
          <cell r="C20" t="str">
            <v>Campañas a favor del medio ambiente</v>
          </cell>
          <cell r="E20" t="str">
            <v>Evidencia fotográfica</v>
          </cell>
        </row>
        <row r="21">
          <cell r="B21" t="str">
            <v>Campaña de Reforestación y restauración de suelos, con la participación del sector educativo y ciudadanía</v>
          </cell>
          <cell r="C21" t="str">
            <v>Talleres o platicas a favor del medio ambiente</v>
          </cell>
          <cell r="D21" t="str">
            <v>Número de eventos realizados/número de eventos programados</v>
          </cell>
          <cell r="E21" t="str">
            <v>Evidencia fotográfica conferencias</v>
          </cell>
        </row>
        <row r="22">
          <cell r="B22" t="str">
            <v>Programa de Protección de la Biodiversidad local, mediante conferencias a la ciudadanía</v>
          </cell>
          <cell r="C22" t="str">
            <v>Campañas a favor del medio ambiente</v>
          </cell>
          <cell r="D22" t="str">
            <v>Número de eventos realizados/número de eventos programados</v>
          </cell>
        </row>
      </sheetData>
      <sheetData sheetId="3" refreshError="1"/>
      <sheetData sheetId="4" refreshError="1">
        <row r="17">
          <cell r="C17" t="str">
            <v>II. Desarrollo competitivo y sostenible para el progreso</v>
          </cell>
        </row>
        <row r="20">
          <cell r="C20" t="str">
            <v>Vincular mecanismos de colaboración interinstitucional para el desarrollo de infraestructura que impulsen la vocación productiva del Municipio, garantizando la protección y sostenibilidad del Medio Ambiente.</v>
          </cell>
        </row>
        <row r="21">
          <cell r="C21" t="str">
            <v>1.- Impulsar programas preventivos y correctivos para la atención del medio ambiente, 2.- Realizar campañas de sensibilización enfocadas al cuidado, conservación y preservación del medio ambiente, 3.- Fomentar prácticas sostenibles de preservación de riesgos ante el cambio climático, en las actividades economicas como mercados, tianguis, instituciones educativas y población en general, 4.- Proteger las áreas naturales del Municipio, 5.- Difundir y fomentar la cultura del bienestar animal, mediante campañas, pláticas o talleres, 6.- Promover y vigilar el cumplimiento de la normatividad del medio ambiente y el bienestar animal, 7.- Fomentar una adecuada valorización, tratamiento y disposición de los residuos solidos, 8.- Impulsar mecanismos para la conservacion de los recursos hídricos, mediante la difusión de campañas a favor del cuidado del agua, 9.- Promover campañas de reforestación y cuidado de la naturaleza, 10.- Establecer convenios de colaboración con los tres niveles de Gobierno, para coordinar esfuerzos en el cuidado del medio ambiente.</v>
          </cell>
        </row>
        <row r="25">
          <cell r="AA25" t="str">
            <v xml:space="preserve">2.1.6. Otros de Proteccion Animal </v>
          </cell>
        </row>
        <row r="26">
          <cell r="AA26" t="str">
            <v>E Prestacion de Servicios Publico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2">
          <cell r="B12" t="str">
            <v>Atencion oportuna y desarrollo de habilidades en los adultos mayores de los diferentes comunidades.</v>
          </cell>
          <cell r="C12" t="str">
            <v xml:space="preserve">Porcentaje de Atención </v>
          </cell>
        </row>
        <row r="13">
          <cell r="B13" t="str">
            <v>Brindar atencion adecuada a los adultos mayores de las difentes comunidades que integran el club de la tercera edad del Municipio de Eduardo neri</v>
          </cell>
        </row>
      </sheetData>
      <sheetData sheetId="3"/>
      <sheetData sheetId="4">
        <row r="17">
          <cell r="C17" t="str">
            <v>Inclusión y Humanidad que Transforman: Unidos para Avanzar</v>
          </cell>
        </row>
        <row r="18">
          <cell r="C18" t="str">
            <v>Mejorar las condiciones de vida de los grupos vulnerables propicios el respeto por sus derechos, creando condiciones que aseguren un desarrollo integral y una inclusión generando una sinergia de la niñez, adolecentes, adultos mayores y la familia</v>
          </cell>
        </row>
        <row r="24">
          <cell r="AA24" t="str">
            <v>2.6. Procteccion Social</v>
          </cell>
        </row>
        <row r="25">
          <cell r="AA25" t="str">
            <v xml:space="preserve">2.6.2. Edad Avanzada </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2)"/>
      <sheetName val="POA"/>
    </sheetNames>
    <sheetDataSet>
      <sheetData sheetId="0" refreshError="1"/>
      <sheetData sheetId="1" refreshError="1"/>
      <sheetData sheetId="2">
        <row r="13">
          <cell r="B13" t="str">
            <v>Adapación y mejoramiento ambiental mediante estrategias sostenibles y una buena gestión de los recursos naturales en el Municipio de Eduardo Neri.</v>
          </cell>
        </row>
        <row r="14">
          <cell r="B14" t="str">
            <v>Disminución de GEI (Gases de Efecto Invernadero) y mitigación al cambio climático</v>
          </cell>
        </row>
        <row r="17">
          <cell r="B17" t="str">
            <v>Manejo y tratamiento eficiente de los residuos sólidos</v>
          </cell>
          <cell r="D17" t="str">
            <v>Número de eventos realizados/número de eventos programados</v>
          </cell>
        </row>
        <row r="20">
          <cell r="B20" t="str">
            <v>Campañas de reforestación y conservación de  la de la biodiversidad</v>
          </cell>
        </row>
      </sheetData>
      <sheetData sheetId="3" refreshError="1"/>
      <sheetData sheetId="4">
        <row r="17">
          <cell r="C17" t="str">
            <v>II. Desarrollo competitivo y sostenible para el progreso</v>
          </cell>
        </row>
        <row r="18">
          <cell r="C18" t="str">
            <v>Contribuir en la preservación, cuidado y protección de los recursos naturales locales para disminuir, efectos adversos en materia del medio ambiente</v>
          </cell>
        </row>
        <row r="19">
          <cell r="C19" t="str">
            <v>15. Responsabilidad verde; compromiso con la comunidad y el Cambio Climático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2">
          <cell r="B12" t="str">
            <v>Existe difusión de las actividades del gobierno municipal a través de los medios de comunicación de manera eficiente</v>
          </cell>
          <cell r="C12" t="str">
            <v>Programas gubernamentales difundidos.</v>
          </cell>
          <cell r="D12" t="str">
            <v xml:space="preserve"> Programas gubernamentales difundidos = (Número de programas gubernamentales difundidos / Número de programas gubernamentales programados) * 100   PGD=NPGD/NPGP*100</v>
          </cell>
          <cell r="E12" t="str">
            <v>Existen Archivos y reportes de Presidencía, la Secretaría General, la Dirección de Planeación, de Comunicación Social y la Coordinación de Eventos Cívicos y Culturales, así como de las demás Direcciones de la Administración Municipal.</v>
          </cell>
        </row>
        <row r="13">
          <cell r="C13" t="str">
            <v>Porcentaje de programas gubernamentales difundidos en medios digitales y electronicos.</v>
          </cell>
          <cell r="D13" t="str">
            <v>Porcentaje de programas gubernamentales difundidos en medios digitales y electronicos.= (Numero de programas difundidos en medios electronicos / numero de pogramas programados para difundir) *100 PGD=NPGD/NPGP*100</v>
          </cell>
          <cell r="E13" t="str">
            <v>Se realiza un monitoreo de las plataformas informativas y se lleva un registro,  existen Archivos y reportes de Presidencía, la Secretaría General, la Dirección de Planeación, de Comunicación Social y la Coordinación de Eventos Cívicos y Culturales, así como de las demás Direcciones de la Administración Municipal.</v>
          </cell>
        </row>
        <row r="14">
          <cell r="D14" t="str">
            <v>Porcentaje de programas gubernamentales difundidos por Direcciones = (Numero de programas difundidos por direcciones / numero de direcciones del H ayuntamieno) * 100 PGD=NPGD/NPGP*100</v>
          </cell>
          <cell r="E14" t="str">
            <v>Se selecciona la información para una adecuada recepción,  existen Archivos y reportes de Presidencía, la Secretaría General, la Dirección de Planeación, de Comunicación Social y la Coordinación de Eventos Cívicos y Culturales, así como de las demás Direcciones de la Administración Municipal.</v>
          </cell>
        </row>
        <row r="15">
          <cell r="E15" t="str">
            <v>Se selecciona la información para una adecuada informacion a la población,  existen Archivos y reportes de Presidencía, la Secretaría General, la Dirección de Planeación, de Comunicación Social y la Coordinación de Eventos Cívicos y Culturales, así como de las demás Direcciones de la Administración Municipal.</v>
          </cell>
        </row>
      </sheetData>
      <sheetData sheetId="3"/>
      <sheetData sheetId="4">
        <row r="17">
          <cell r="C17" t="str">
            <v>EJE IV: Innovacion y Eficacia en Movimiento: Transformando para Avanzar</v>
          </cell>
        </row>
        <row r="18">
          <cell r="C18" t="str">
            <v xml:space="preserve">Garantizar un gobierno eficiente promoviendo la transformacion gubernamental con el uso de tecnologias innovadoras que contribuyan a la mejora de los servicios y atencion hacia la cuidadania. </v>
          </cell>
        </row>
        <row r="20">
          <cell r="C20" t="str">
            <v>Garantizar la transversalizacion de acciones que promuevan una colaboracion efectiva y una coordinacion solida entre las dependencias federales y estatales, consolidando un gobierno honesto y al servicio de la gente.</v>
          </cell>
        </row>
        <row r="21">
          <cell r="C21" t="str">
            <v xml:space="preserve">26.7 Generar y difundir informacion institucional mediante los medios de comunicación, en todas las modalidades fortaleciendo la comunicación social 26.8 Informar a la cuidadania sobre los programas, tramites, servicios, programas o notas informativas del quehacer gubernamental 26.9 Implementar mecanismos de comunicacion para promover las acciones gubernamentales mediante un registro fotografico, gaceta informativa. 26.10 Formentar la participacion social de menera digital, para que se involucren activamente en las actividades gubernamentales. 26.11 Elaborar y distribuir comunicados, boletines de prensa, informes u otros materiales sobre las politicas, actividades y decisiones del gobierno. </v>
          </cell>
        </row>
        <row r="26">
          <cell r="AA26" t="str">
            <v>Prestación de Servicios Públicos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7)"/>
    </sheetNames>
    <sheetDataSet>
      <sheetData sheetId="0"/>
      <sheetData sheetId="1"/>
      <sheetData sheetId="2">
        <row r="12">
          <cell r="B12" t="str">
            <v>Las actividades del gobierno municipal se comunican oportunamente a través de medios de comunicación.</v>
          </cell>
        </row>
        <row r="13">
          <cell r="B13" t="str">
            <v>Correcta gestión de la comunicación en redes sociales en el municipio de Eduardo Neri.</v>
          </cell>
        </row>
        <row r="14">
          <cell r="B14" t="str">
            <v>Se cuenta con una estructura definida en las tareas de producción de la gaceta, lo que facilita la ejecución de las actividades gubernamentales.</v>
          </cell>
          <cell r="C14" t="str">
            <v>Porcentaje de programas gubernamentales difundidos por Direcciones.</v>
          </cell>
        </row>
        <row r="15">
          <cell r="B15" t="str">
            <v>Elaboración de la Gaceta Informativa del H. Ayuntamiento Municipal 2024–2027.</v>
          </cell>
          <cell r="C15" t="str">
            <v>Porcentaje de actualización de gaceta informativa</v>
          </cell>
          <cell r="D15" t="str">
            <v>Porcentaje de actualización de gaceta informativa = (numero de gacetas programados/numero de gacetas entregados)*100 *100 PGD=NPGD/NPGP*100</v>
          </cell>
        </row>
        <row r="16">
          <cell r="B16" t="str">
            <v>Existe un boletín destinado a la difusión de información gubernamental.</v>
          </cell>
          <cell r="C16" t="str">
            <v xml:space="preserve">Porcentaje de boletines difundidos </v>
          </cell>
          <cell r="D16" t="str">
            <v>Porcentaje  de boletines difundidos = (numero de boletines difundidos/numero de boletines programados)*100 *100 PGD=NPGD/NPGP*100</v>
          </cell>
          <cell r="E16" t="str">
            <v>Se selecciona la información para una adecuada informacion a la población,  existen Archivos y reportes de Presidencía, la Secretaría General, la Dirección de Planeación, de Comunicación Social y la Coordinación de Eventos Cívicos y Culturales, así como de las demás Direcciones de la Administración Municipal.</v>
          </cell>
        </row>
        <row r="17">
          <cell r="B17" t="str">
            <v>Diseño y elaboración de boletines informativos, carteles y volantes.</v>
          </cell>
          <cell r="C17" t="str">
            <v>Porcentaje de imagen grafica realizada</v>
          </cell>
          <cell r="D17" t="str">
            <v>Porcentaje  de boletines difundidos = (numero de boletines difundidos/numero de boletines programados)*100 *100 PGD=NPGD/NPGP*100</v>
          </cell>
          <cell r="E17" t="str">
            <v>Se selecciona la información para una adecuada informacion a la población,  existen Archivos y reportes de Presidencía, la Secretaría General, la Dirección de Planeación, de Comunicación Social y la Coordinación de Eventos Cívicos y Culturales, así como de las demás Direcciones de la Administración Municipal.</v>
          </cell>
        </row>
        <row r="18">
          <cell r="B18" t="str">
            <v>Se mantiene actualizada la información para el conocimiento público sobre las actividades del gobierno.</v>
          </cell>
        </row>
        <row r="19">
          <cell r="B19" t="str">
            <v>Registro fotográfico y videográfico de las sesiones de cabildo, así como de los programas gubernamentales y actividades de las distintas direcciones de la administración municipal.</v>
          </cell>
          <cell r="C19" t="str">
            <v>porcentaje de evidencias de actividades gubernamentales</v>
          </cell>
          <cell r="D19" t="str">
            <v>porcentaje de evidencias de actividades gubernamentales= (Numero De actividades cubiertas / Numero de actividades realizadas)*100  PGD=NPGD/NPGP*100</v>
          </cell>
          <cell r="E19" t="str">
            <v>Existen Archivos y reportes de Presidencía, la Secretaría General, la Dirección de Planeación, de Comunicación Social y la Coordinación de Eventos Cívicos y Culturales, así como de las demás Direcciones de la Administración Municipal.</v>
          </cell>
        </row>
      </sheetData>
      <sheetData sheetId="3"/>
      <sheetData sheetId="4">
        <row r="17">
          <cell r="C17" t="str">
            <v>EJE IV: Innovación y Eficacia en Movimiento: Transformando para Avanzar</v>
          </cell>
        </row>
        <row r="19">
          <cell r="C19" t="str">
            <v xml:space="preserve">Programa 26: Coordinación Eficaz para el Progreso Municipal </v>
          </cell>
        </row>
        <row r="24">
          <cell r="AA24" t="str">
            <v>1.8. Otros Servicios Generales</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sheetData sheetId="1"/>
      <sheetData sheetId="2">
        <row r="7">
          <cell r="C7" t="str">
            <v>1. Sociedad Informada</v>
          </cell>
        </row>
      </sheetData>
      <sheetData sheetId="3"/>
      <sheetData sheetId="4">
        <row r="25">
          <cell r="AA25" t="str">
            <v>1.8. Otros Servicios Generales</v>
          </cell>
        </row>
        <row r="26">
          <cell r="AA26" t="str">
            <v>1.8.3. Servicios de comunicación  y medios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2">
          <cell r="B12" t="str">
            <v>Ampliar la oferta de trabajo que permitan a las personas acceder a condiciones de una vida digna.</v>
          </cell>
          <cell r="C12" t="str">
            <v>Porcentaje de oferta de trabajo ampliado</v>
          </cell>
          <cell r="D12" t="str">
            <v>Porcentaje de oferta de trabajo ampliado = (Número de nuevas oportunidades / Número total de oportunidades) * 100</v>
          </cell>
          <cell r="E12" t="str">
            <v>Reportes de empleo y estadísticas laborales</v>
          </cell>
        </row>
        <row r="13">
          <cell r="B13" t="str">
            <v>Oportunidades laborales y diversificacion local en el municipio de Eduardo Neri.</v>
          </cell>
          <cell r="C13" t="str">
            <v>Crecimiento en oportunidades laborales</v>
          </cell>
          <cell r="D13" t="str">
            <v>Crecimiento en oportunidades laborales = (Número de nuevas empresas / Número total de empresas) * 100</v>
          </cell>
          <cell r="E13" t="str">
            <v>Registro de empresas y permisos municipales</v>
          </cell>
        </row>
        <row r="14">
          <cell r="B14" t="str">
            <v xml:space="preserve">Optenciar oportunidades economicas para el desarrollo local </v>
          </cell>
          <cell r="C14" t="str">
            <v>Incremento en ingresos locales</v>
          </cell>
          <cell r="D14" t="str">
            <v>Incremento en ingresos locales = (Ingresos actuales / Ingresos anteriores) * 100</v>
          </cell>
          <cell r="E14" t="str">
            <v>Declaraciones fiscales, encuestas económicas</v>
          </cell>
        </row>
        <row r="15">
          <cell r="C15" t="str">
            <v>Porcentaje de actividades de ferias gastronomicas realizadas</v>
          </cell>
          <cell r="D15" t="str">
            <v>Porcentaje de ferias gastronomicas realizadas = (Número de ferias realizadas / Número total de ferias programadas) * 100</v>
          </cell>
          <cell r="E15" t="str">
            <v>Reportes de eventos, registros de asistencia</v>
          </cell>
        </row>
        <row r="18">
          <cell r="B18" t="str">
            <v>Promover Politicas publicas que apoyen a emprendedores, pequeñas y medianas empresas.</v>
          </cell>
          <cell r="C18" t="str">
            <v>Porcentaje de políticas implementadas</v>
          </cell>
          <cell r="D18" t="str">
            <v>Porcentaje de políticas implementadas = (Número de políticas implementadas / Número total de políticas propuestas) * 100</v>
          </cell>
          <cell r="E18" t="str">
            <v>Documentos oficiales, decretos y actas de reuniones</v>
          </cell>
        </row>
        <row r="19">
          <cell r="B19" t="str">
            <v xml:space="preserve">Gestionar apertura de la ruta de artesanos y productores </v>
          </cell>
          <cell r="C19" t="str">
            <v xml:space="preserve">Porcentaje de avance en la ruta artesanal </v>
          </cell>
          <cell r="D19" t="str">
            <v>Porcentaje de avance en la ruta artesanal = (Número de artesanos registrados / Meta establecida) * 100</v>
          </cell>
          <cell r="E19" t="str">
            <v>Registro de artesanos inscritos, informes de desarrollo</v>
          </cell>
        </row>
        <row r="20">
          <cell r="B20" t="str">
            <v>Elaborar el patron artesanal</v>
          </cell>
          <cell r="C20" t="str">
            <v>Porcentaje de patrones artesanales creados</v>
          </cell>
          <cell r="D20" t="str">
            <v>Porcentaje de patrones artesanales creados = (Número de patrones elaborados / Número total de patrones planeados) * 100</v>
          </cell>
          <cell r="E20" t="str">
            <v>Documentación de diseños y registros de producción</v>
          </cell>
        </row>
        <row r="21">
          <cell r="B21" t="str">
            <v>Realizar  programas de capacitación para fomentar el autoempleo y mejorar el bienestar</v>
          </cell>
          <cell r="C21" t="str">
            <v>Porcentaje de capacitaciones impartidas</v>
          </cell>
          <cell r="D21" t="str">
            <v>Porcentaje de capacitaciones impartidas = (Número de capacitaciones realizadas / Número total de capacitaciones planeadas) * 100</v>
          </cell>
          <cell r="E21" t="str">
            <v>Listas de asistencia, reportes de cursos</v>
          </cell>
        </row>
        <row r="22">
          <cell r="B22" t="str">
            <v>Implementacion de curso de capacitacion para foemtar el autoempleo</v>
          </cell>
          <cell r="C22" t="str">
            <v>Porcentaje de cursos implementados</v>
          </cell>
          <cell r="D22" t="str">
            <v>'Porcentaje de cursos implementados = (Número de cursos realizados / Número total de cursos planeados) * 100</v>
          </cell>
          <cell r="E22" t="str">
            <v>Informes de capacitación, listas de participantes</v>
          </cell>
        </row>
        <row r="23">
          <cell r="B23" t="str">
            <v xml:space="preserve">Llevar acabo Estéticas Comunitaria/Cortes de Cabello – Gratuitos, Tintes, depilaciones, alaciados y rizados de pestañas, entre otros…
</v>
          </cell>
          <cell r="C23" t="str">
            <v>Porcentaje de servicios estéticos realizados</v>
          </cell>
          <cell r="D23" t="str">
            <v>Porcentaje de servicios estéticos realizados = (Número de servicios realizados / Número total de servicios planeados) * 100</v>
          </cell>
          <cell r="E23" t="str">
            <v>Registros de atención y encuestas de satisfacción</v>
          </cell>
        </row>
      </sheetData>
      <sheetData sheetId="3"/>
      <sheetData sheetId="4">
        <row r="17">
          <cell r="C17" t="str">
            <v xml:space="preserve">Eje II Desarrollo Competitivo y Sostenible para el Progreso </v>
          </cell>
        </row>
        <row r="18">
          <cell r="C18" t="str">
            <v>Hacer un Municipio competitivo mediante el fomento al emprendimiento, al desarrollo, promocion de los productos locales, el fortalecimiento al campo, para fomentar la atraccion y el turismo generando una economia sostenible</v>
          </cell>
        </row>
        <row r="19">
          <cell r="C19" t="str">
            <v xml:space="preserve">Programa 14 AgroEconomia Sostenible </v>
          </cell>
        </row>
        <row r="20">
          <cell r="C20" t="str">
            <v>Vincular mecanismos de colaboración interinstitucional para el desarrollo de infraestructura que impulsen la vocación productiva del Municipio, garantizando la protección y sostenibilidad del Medio Ambiente.</v>
          </cell>
        </row>
        <row r="21">
          <cell r="C21" t="str">
            <v xml:space="preserve">14.16 Ejecutar actividades orientadas a promover la recuperacion economica 14.17 Potenciar las capacidades en el empoderamiento de todos los sectores economicos, a traves de la profesionalizacion y capasitacion 14.18 Difundir pruductos locales mediante concursos que pomuevan la participacion activa de los productores 14.19 Gestionar proyectos economicos integrales fomentando la productividad y la competitividad en el sector economico 14.20 Realizar talleres e autoempleo, apoyando a los jovenes para el desarrollo de habilidades y destrezas que necesiten en el campo laboral. </v>
          </cell>
        </row>
        <row r="23">
          <cell r="AA23" t="str">
            <v xml:space="preserve">3. Desarrollo Economico </v>
          </cell>
        </row>
        <row r="24">
          <cell r="AA24" t="str">
            <v xml:space="preserve">3.1. Asuntos Economicos, Comerciales y laborales en general </v>
          </cell>
        </row>
        <row r="25">
          <cell r="AA25" t="str">
            <v xml:space="preserve">3.1.1. Asuntos economicos y comerciales en general </v>
          </cell>
        </row>
        <row r="26">
          <cell r="AA26" t="str">
            <v xml:space="preserve">E Prestacion de servicios publicos </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5">
          <cell r="B15" t="str">
            <v xml:space="preserve">Dirigir y organizar la Expo-Feria Gastronomica y atesanal en Zumpango del rio, Guerero </v>
          </cell>
        </row>
        <row r="16">
          <cell r="B16" t="str">
            <v>Llevar acabo la Feria del Elote en la localidad Huiziltepec</v>
          </cell>
          <cell r="C16" t="str">
            <v>Porcentaje de actividades en ferias del elote realizadas</v>
          </cell>
          <cell r="D16" t="str">
            <v>Porcentaje de actividades en ferias del elote realizadas = (Número deactividades en ferias realizadas / Número total de actividades de ferias programadas) * 100</v>
          </cell>
          <cell r="E16" t="str">
            <v>Reportes de evento y estadísticas de asistencia</v>
          </cell>
        </row>
      </sheetData>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2">
          <cell r="B12" t="str">
            <v>Existe una buena calidad de vida por el decremento del sendarismo en la población de Eduardo Neri</v>
          </cell>
          <cell r="C12" t="str">
            <v>Porcentaje de la calidad de vida mejorada</v>
          </cell>
          <cell r="D12" t="str">
            <v>Porcentaje de la calidad de vida mejorada= (no. De personas con mejora e n su calidad de vida/ no de personas encuestadas*100) PCVM=NPMCV/NPE*100</v>
          </cell>
          <cell r="E12" t="str">
            <v>Encuestas</v>
          </cell>
        </row>
        <row r="13">
          <cell r="B13" t="str">
            <v>propociar una alta participación deportiva de los habitantes del municipio de Eduardo Neri</v>
          </cell>
          <cell r="C13" t="str">
            <v>Porcentaje de participación deportiva</v>
          </cell>
          <cell r="D13" t="str">
            <v>porcentaje de participación deportiva= (No. De población que participan en actividades deportivas/ No. De población total*100) PCD=NPPA/NPT*100</v>
          </cell>
          <cell r="E13" t="str">
            <v>evidencia fotografica</v>
          </cell>
        </row>
        <row r="15">
          <cell r="D15" t="str">
            <v>Optimizar los distintos espacios deportivos=(No. de Espacios deportivos equipados /No. de ciudadanos que lo utilizan)*100 PEPD=(NEDE/NCU)*100</v>
          </cell>
        </row>
        <row r="16">
          <cell r="C16" t="str">
            <v>Realizar las acciones técnicas y administrativas correspondientes.</v>
          </cell>
          <cell r="D16" t="str">
            <v xml:space="preserve">Realizar las acciones técnicas y administrativas correspondientes=(No. De herramientas y material de trabajo existentes/No. Total de herramientas adquiridas)*100 PATA=(NHMTE/NTHA)*100 </v>
          </cell>
        </row>
        <row r="18">
          <cell r="C18" t="str">
            <v>Número de torneos realizados</v>
          </cell>
          <cell r="D18" t="str">
            <v>Número de torneos realizados = (No. de torneos llevados a cabo / No. total de torneos planeados) * 100 NTE=NTLC/NTTP*100</v>
          </cell>
          <cell r="E18" t="str">
            <v>Informes mensuales y evidencia fotográfica</v>
          </cell>
        </row>
        <row r="19">
          <cell r="C19" t="str">
            <v>Número de carreras realizadas</v>
          </cell>
          <cell r="D19" t="str">
            <v>Número de carreras realizadas = (No. de carreras realzadas / No. total de carreras planeadas) * 100 NCR=NCR/NTCP*100</v>
          </cell>
        </row>
        <row r="20">
          <cell r="C20" t="str">
            <v>Número de programas de activación física implementados</v>
          </cell>
          <cell r="D20" t="str">
            <v>Número de programas de activación física implementados = (No. de programas realizados / No. total de programas planeados) * 100 NPAFI=NPR/NTPP*100</v>
          </cell>
        </row>
      </sheetData>
      <sheetData sheetId="3"/>
      <sheetData sheetId="4">
        <row r="17">
          <cell r="C17" t="str">
            <v xml:space="preserve">EJE : 1 Inclusion y humanidad que transforman </v>
          </cell>
        </row>
        <row r="18">
          <cell r="C18" t="str">
            <v xml:space="preserve">fomentar actividades de esparcimiento y recreacion deportiva entre la niñez, juventud y adulto de una manera donde participen la sociedad en general coadyuvando el tejido social del municipio mediante acciones fisicas y deportivas </v>
          </cell>
        </row>
        <row r="19">
          <cell r="C19" t="str">
            <v xml:space="preserve">Programa : 5 Transformando tu vida con Deporte </v>
          </cell>
        </row>
        <row r="20">
          <cell r="C20" t="str">
            <v xml:space="preserve">Articular politicas publicas que creen, un entorno favorable para el desarrollo social e integral de la niñez, jovenes, adultos, adultos mayores y discapacitados, promoviendo una colaboracion entre distintos sectores para asegurar el bienestar social del municipio </v>
          </cell>
        </row>
        <row r="21">
          <cell r="C21" t="str">
            <v xml:space="preserve">5.1.- promover de manera inclusiva el deporte de alto rendimiento, el deporte social y la activacion fisica en las diferente disciplinas 5.1.- establcer convenios de colaboracion con instituciones educativas para la realizar acciones que fomenten el deporte y la actvacion fisica. 5.3.- diseñar los programas de las diferentes disciplinas deportivas en los lugares corde para su realizacion. </v>
          </cell>
        </row>
        <row r="24">
          <cell r="AA24" t="str">
            <v>2.4 Recreación , cultura y otras manifestaciones sociales.</v>
          </cell>
        </row>
        <row r="25">
          <cell r="AA25" t="str">
            <v>2.4.1  Deporte y Recreación</v>
          </cell>
        </row>
        <row r="26">
          <cell r="AA26" t="str">
            <v xml:space="preserve">E Prestacion de servicios publicos </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4">
          <cell r="B14" t="str">
            <v>Infraestructura deportiva en condiciones adecuadas y rehabilitada.</v>
          </cell>
          <cell r="C14" t="str">
            <v>Espacios de calidad para la realización de actividades deportivas</v>
          </cell>
          <cell r="D14" t="str">
            <v>Espacios de calidad para la realización de actividades deportivas=(No. de espacios deportivos funcionales /No. Total de ciudadanos satisfechos en los espacios deportivos)*100 ECRAD=(NERAD/NTCSED)*100</v>
          </cell>
          <cell r="E14" t="str">
            <v>Informes mensuales y bitácoras fotográfica</v>
          </cell>
        </row>
        <row r="15">
          <cell r="B15" t="str">
            <v>Asegurar el uso adecuado y el mantenimiento de los espacios deportivos al servicio de la población.</v>
          </cell>
          <cell r="C15" t="str">
            <v>Optimizar los distintos espacios deportivos.</v>
          </cell>
        </row>
        <row r="16">
          <cell r="B16" t="str">
            <v>Disponer de herramientas y equipamiento adecuados para el óptimo desempeño de las actividades deportivas.</v>
          </cell>
        </row>
        <row r="17">
          <cell r="B17" t="str">
            <v>Desarrollo de competencias y promoción continua de actividades deportivas.</v>
          </cell>
          <cell r="C17" t="str">
            <v>Ejecución  de proyectos que beneficien a los deportistas en la realización de sus actividades.</v>
          </cell>
          <cell r="D17" t="str">
            <v>Ejecución  de proyectos que beneficien a los deportistas en la realización de sus actividades =(No. de eventos deportivos a realizar/No. de total de eventos deportivos planeados )*100 PGDRCP=(NEDR/NTEDP)*100</v>
          </cell>
          <cell r="E17" t="str">
            <v>Informes mensuales y bitácoras fotográficas</v>
          </cell>
        </row>
        <row r="18">
          <cell r="B18" t="str">
            <v>Organizar torneos de fútbol soccer, fútbol rápido, basquetbol y voleibol.</v>
          </cell>
        </row>
        <row r="19">
          <cell r="B19" t="str">
            <v>Organizar carreras de atletismo y ciclismo.</v>
          </cell>
        </row>
        <row r="20">
          <cell r="B20" t="str">
            <v>Desarrollar programas de activación física, como yoga y zumba.</v>
          </cell>
        </row>
      </sheetData>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Mejorar el desarrollo social de la población del Municipio de Eduardo Neri</v>
          </cell>
          <cell r="C12" t="str">
            <v>Índice de desarrollo social mejorado</v>
          </cell>
          <cell r="D12" t="str">
            <v>Índice de desarrollo social mejorado=(Indicador de desarrollo social actual - Indicador de desarrollo social inicial) / Indicador de desarrollo social inicial * 100</v>
          </cell>
          <cell r="E12" t="str">
            <v>Informes estadísticos de desarrollo social</v>
          </cell>
        </row>
        <row r="13">
          <cell r="C13" t="str">
            <v>Porcentaje de cumplimiento de las acciones planificadas</v>
          </cell>
          <cell r="D13" t="str">
            <v>Porcentaje de cumplimiento de las acciones planificadas= (Número de acciones ejecutadas / Número de acciones planificadas) * 100</v>
          </cell>
          <cell r="E13" t="str">
            <v>Reportes de avance del plan municipal</v>
          </cell>
        </row>
        <row r="14">
          <cell r="C14" t="str">
            <v>Nivel de cumplimiento de coordinación y fortalecimiento</v>
          </cell>
          <cell r="D14" t="str">
            <v>Nivel de cumplimiento de coordinación y fortalecimiento= (Número de reuniones de coordinación realizadas / Número de reuniones planificadas) * 100</v>
          </cell>
          <cell r="E14" t="str">
            <v>Minutas de reuniones</v>
          </cell>
        </row>
        <row r="15">
          <cell r="C15" t="str">
            <v>Número de sesiones realizadas</v>
          </cell>
          <cell r="D15" t="str">
            <v>Número de sesiones realizadas=(Número de sesiones realizadas / Número de sesiones programadas) * 100</v>
          </cell>
          <cell r="E15" t="str">
            <v>Actas de sesiones</v>
          </cell>
        </row>
        <row r="16">
          <cell r="D16" t="str">
            <v>Número de reuniones efectuadas= (Número de reuniones efectuadas / Número de reuniones planificadas) * 100</v>
          </cell>
          <cell r="E16" t="str">
            <v>Minutas de reuniones</v>
          </cell>
        </row>
        <row r="17">
          <cell r="C17" t="str">
            <v>Porcentaje de cumplimiento de programas y actividades</v>
          </cell>
          <cell r="D17" t="str">
            <v>Porcentaje de cumplimiento de programas y actividades= (Número de programas y actividades cumplidas / Número de programas y actividades planificadas) * 100</v>
          </cell>
          <cell r="E17" t="str">
            <v>Informes de gestión municipal</v>
          </cell>
        </row>
        <row r="18">
          <cell r="C18" t="str">
            <v>Número de programas elaborados</v>
          </cell>
          <cell r="D18" t="str">
            <v>Número de programas elaborados= (Número de programas elaborados / Número de programas planificados) * 100</v>
          </cell>
          <cell r="E18" t="str">
            <v>Documentos de programas operativos</v>
          </cell>
        </row>
        <row r="19">
          <cell r="C19" t="str">
            <v>Número de manuales actualizados</v>
          </cell>
          <cell r="D19" t="str">
            <v>Número de manuales actualizados=(Número de manuales actualizados / Número de manuales previstos) * 100</v>
          </cell>
        </row>
        <row r="20">
          <cell r="C20" t="str">
            <v>Número de participantes capacitados</v>
          </cell>
          <cell r="D20" t="str">
            <v>Número de participantes capacitados= (Número de participantes capacitados / Número de participantes programados) * 100</v>
          </cell>
          <cell r="E20" t="str">
            <v>Listas de asistencia y evaluaciones</v>
          </cell>
        </row>
        <row r="21">
          <cell r="C21" t="str">
            <v>Informe elaborado y entregado</v>
          </cell>
          <cell r="D21" t="str">
            <v>Informe elaborado y entregado= (Informes entregados / Informes programados) * 100</v>
          </cell>
          <cell r="E21" t="str">
            <v>Documento del informe</v>
          </cell>
        </row>
        <row r="22">
          <cell r="C22" t="str">
            <v>Número de informes revisados</v>
          </cell>
          <cell r="D22" t="str">
            <v>Número de informes revisados=(Número de informes revisados / Número de informes programados) * 100</v>
          </cell>
          <cell r="E22" t="str">
            <v>Bitácoras de revisión</v>
          </cell>
        </row>
        <row r="23">
          <cell r="C23" t="str">
            <v xml:space="preserve">Bitacoras de atención a
solicitudes de soporte
técnico. </v>
          </cell>
          <cell r="D23" t="str">
            <v>Bitacoras de atención a
solicitudes de soporte
técnico. = (Número de solicitudes de
soporte técnico atendidas/
Número de solicitudes de
soporte técnico
recibidas)*100</v>
          </cell>
          <cell r="E23" t="str">
            <v>Bitacoras de Atención.</v>
          </cell>
        </row>
        <row r="24">
          <cell r="C24" t="str">
            <v>Cambio y/o Actualizacion de equipos de computo.</v>
          </cell>
          <cell r="D24" t="str">
            <v>Cambio y/o Actualizacion de equipos de computo.='(Número de equipos de
computo cambiados /
Número de equipos de
computo programados a
cambiar) *100</v>
          </cell>
          <cell r="E24" t="str">
            <v>Cambio de Equipos</v>
          </cell>
        </row>
        <row r="25">
          <cell r="C25" t="str">
            <v>Adquisición y suministro
de refacciones y
accesorios menores</v>
          </cell>
          <cell r="D25" t="str">
            <v>Adquisición y suministro
de refacciones y
accesorios menores=(Refacciones y
accesorios menores adquiridos
-Refacciones y
accesorios menores solicitados) * 100</v>
          </cell>
          <cell r="E25" t="str">
            <v>Requerimientos de accesorios menores</v>
          </cell>
        </row>
      </sheetData>
      <sheetData sheetId="3"/>
      <sheetData sheetId="4">
        <row r="17">
          <cell r="C17" t="str">
            <v>Eje IV Innovación y Eficiencia en Movimiento: Transformando para Avanzar.</v>
          </cell>
        </row>
        <row r="18">
          <cell r="C18" t="str">
            <v>Coordinar la planeación estratégica de la administracion municipal a fin de asegurar el desarrollo sostenible promoviendo una integración alineando con las necesidades de la sociedad.</v>
          </cell>
        </row>
        <row r="20">
          <cell r="C20" t="str">
            <v xml:space="preserve">Garantizar  la transversalidad de acciones que promuevan una colaboracion efectiva y una coordinacion solida entre la dependencia federales y estatales consolidando un gobierno honesto y al servicio de la gente . </v>
          </cell>
        </row>
        <row r="21">
          <cell r="C21" t="str">
            <v>25.1 Promover la participación ciudadana en los procesos de planeación municipal mediante mesas de trabajo, audiencias, talleres o foros. 25.2 Asegurar que las politicas públicas y planes reflejen las necesidades y prioridades de la ciudadania. 25.3 Utilizar herramientas tecnológicas para la planeación, seguimiento y desarrollo de proyectos o programas. 25.4 Desarrollar el Plan Municipal de Desarrollo coordinando con las diferentes áreas la integración de las necesidades y objetivos. 25.5 Formular programas y estrategias de planeación  basadas en el análisis del Municipio estableciendo  plazos a corto, mediana y largo plazo.  25.6 Colaborar con otras dependencias del Gobierno  Estatal Ffederal para garantizar la alineación de  proyectos en materia de planeación gubernamental.  25.7 Brindar capacitación asesoria técnica a las  unidades administrativas para el desarrollo de sus programas operativos anuales.  25.8 Diseñar mecanismos de trabajo manteniendo  actualizado y aprobada la documentación relativa de los  procedimientos y las politicas del gobierno municipal.  25.9 Concentrar información estadistica generada para el  desarrollo de estrategias de planeación.  25.10 Integración de la información correspondiente para  los informes de gobierno municipal.  25.11 Cumplir con los requerimientos de la Ley en materia  de transparencia  25.12 Impulsar que el proceso de elaboración de planes.  politicas publicas programas se sustente en información estadística, a las necesidades y demandas de la sociedad 25.13 Coordinar las aclividades de planeación estratégica y su implementación para la consecución de los objetivos institucionales.</v>
          </cell>
        </row>
        <row r="24">
          <cell r="AA24" t="str">
            <v xml:space="preserve">1.3 Coordinación de la Política de Gobierno. </v>
          </cell>
        </row>
        <row r="26">
          <cell r="AA26" t="str">
            <v xml:space="preserve">P Planeación, seguimiento y evaluación de políticas públicas. </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sheetData sheetId="3"/>
      <sheetData sheetId="4">
        <row r="17">
          <cell r="C17" t="str">
            <v>Eje IV Innovación y Eficiencia en Movimiento: Transformando para Avanzar.</v>
          </cell>
        </row>
        <row r="19">
          <cell r="C19" t="str">
            <v>25. Planificando para la Transformación.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Atencion oportuna y desarrollo de habilidades en los adultos mayores de los diferentes comunidades.</v>
          </cell>
          <cell r="D12" t="str">
            <v>Porcentaje de atención = No. De Solicitudes Atendidas / No. De Solicitudes Recibidas * 100. PA=(SA/SR)*100</v>
          </cell>
          <cell r="E12" t="str">
            <v>Informes, Evidencia forográfica y Oficios.</v>
          </cell>
        </row>
        <row r="13">
          <cell r="C13" t="str">
            <v>Eficiencia de Atención (porcentaje)</v>
          </cell>
          <cell r="D13" t="str">
            <v>Eficiencia de Atención = No. De Población Atendida / No. Total atencion a la  Población * 100. EA=(NPA/POT)*100</v>
          </cell>
          <cell r="E13" t="str">
            <v>Notas informativas, Reportes y Evidencias fotográficas.</v>
          </cell>
        </row>
        <row r="14">
          <cell r="C14" t="str">
            <v>Servicios Medicos (porcentaje)</v>
          </cell>
        </row>
        <row r="15">
          <cell r="C15" t="str">
            <v>Porcentaje de Actividades Recreativas</v>
          </cell>
          <cell r="D15" t="str">
            <v>Porcentaje Actividades Recreativas=  No. De Actividades recreativas Desarrolladas / No. De Actividades Recreativas Programadas * 100. PAR=(NARD/NARP)*100</v>
          </cell>
          <cell r="E15" t="str">
            <v>Lista de asistencia, reporte de actividades , fotografia y publicaciones en medios digitales que difunden talleres recreativos</v>
          </cell>
        </row>
        <row r="16">
          <cell r="C16" t="str">
            <v>Talleres de Oritación Juridica y Psicologica</v>
          </cell>
          <cell r="D16" t="str">
            <v>Talleres Orientacion Juridicas y Psicilogicas=  No. De Talleres Realizadas / No. De Talleres  Programadas * 100. TOJP=(NTOJPR/NTOJPP)*100</v>
          </cell>
          <cell r="E16" t="str">
            <v>Lista de asistencia, reporte de actividades , fotografia y publicaciones en medios digitales que difunden talleres recreativos</v>
          </cell>
        </row>
      </sheetData>
      <sheetData sheetId="3" refreshError="1"/>
      <sheetData sheetId="4">
        <row r="17">
          <cell r="C17" t="str">
            <v>Inclusión y Humanidad que Transforman: Unidos para Avanzar</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Impulsar el bienestar social de la población del Municipio de Eduardo Neri sin perder de vista su desarrollo integral</v>
          </cell>
        </row>
        <row r="13">
          <cell r="B13" t="str">
            <v>Dar seguimiento adecuado a las líneas de acción establecidas en el Plan Municipal de Desarrollo 2024-2027</v>
          </cell>
        </row>
        <row r="14">
          <cell r="B14" t="str">
            <v>Articulación y consolidación de la planeación municipal</v>
          </cell>
        </row>
        <row r="15">
          <cell r="B15" t="str">
            <v>Seguimiento de la Instalación de COPLADEMUN</v>
          </cell>
        </row>
        <row r="16">
          <cell r="B16" t="str">
            <v>Coordinar encuentros de colaboración entre distintas instituciones con el propósito de impulsar el desarrollo del Municipio de Eduardo Neri.</v>
          </cell>
          <cell r="C16" t="str">
            <v>Número de reuniones efectuadas</v>
          </cell>
        </row>
        <row r="17">
          <cell r="B17" t="str">
            <v>Impulso a la gestión municipal a través de la planeación, el seguimiento y la evaluación de programas y actividades</v>
          </cell>
        </row>
        <row r="18">
          <cell r="B18" t="str">
            <v>Formulación de planes operativos anuales orientados a la organización y cumplimiento de objetivos institucionales</v>
          </cell>
        </row>
        <row r="19">
          <cell r="B19" t="str">
            <v>Supervisión y continuidad en la elaboración de manuales de operatividad para asegurar su correcta implementación</v>
          </cell>
        </row>
        <row r="20">
          <cell r="B20" t="str">
            <v>Formación dirigida a directores generales, directores y jefes de departamento para garantizar el adecuado procesamiento de la información.</v>
          </cell>
        </row>
        <row r="21">
          <cell r="B21" t="str">
            <v>Elaboración del segundo informe de gobierno</v>
          </cell>
        </row>
        <row r="22">
          <cell r="B22" t="str">
            <v>Remisión de la planeación y presupuestación a la Dirección de Cuenta Pública para su integración en el ejercicio fiscal vigente</v>
          </cell>
        </row>
        <row r="23">
          <cell r="B23" t="str">
            <v>Optimizar el servicio de soporte técnico incrementando la rapidez y eficacia en la atención y resolución de solicitudes</v>
          </cell>
        </row>
        <row r="24">
          <cell r="B24" t="str">
            <v>Disminuir el número de equipos de cómputo en condiciones no óptimas, garantizando su mantenimiento y correcto funcionamiento para optimizar la eficiencia en las labores administrativas</v>
          </cell>
        </row>
        <row r="25">
          <cell r="B25" t="str">
            <v>Adquirir y proporcionar de manera oportuna las refacciones y accesorios menores necesarios para conservar en funcionamiento el equipo informático con vida útil, asegurando su operatividad continua y evitando interrupciones en los procesos</v>
          </cell>
        </row>
      </sheetData>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Reducir la Morbilidad y Mortalidad por una Atención y Diagnostico Oportuno, Generando Menor Uso de Recursos Económicos en Tratamientos en la Población de Eduardo Neri</v>
          </cell>
          <cell r="C12" t="str">
            <v>Disminuir el Índice de Desconocimiento Sobre Enfermedades de Atención en el Primer Nivel de Salud, en la Población del Municipio de Eduardo Neri.</v>
          </cell>
          <cell r="D12" t="str">
            <v>Porcentaje de atenciones solicitadas = (no. de atenciones solicitadas/ no. de atenciones atendidas) * 100.  PAS=(NAS/NAA) * 100</v>
          </cell>
          <cell r="E12" t="str">
            <v>Registro de asistencia, minutas de trabajo, informe escrito y evidencias fotográficas.</v>
          </cell>
        </row>
        <row r="13">
          <cell r="C13" t="str">
            <v>Brindar Consulta Gratuita De Primer Contacto de Atención  del Servio Médico. (Diagnostico, Tratamiento, Oportuno y Adecuado (Medicina General, Odontológica, Nutrición y Fisioterapia)</v>
          </cell>
          <cell r="D13" t="str">
            <v>Porcentaje de atenciones solicitadas = (no. de atenciones solicitadas/ no. de atenciones atendidas) * 100.  PAS=(NAS/NAA) * 100</v>
          </cell>
          <cell r="E13" t="str">
            <v>Registro de asistencia, minutas de trabajo, informe escrito y evidencias fotográficas.</v>
          </cell>
        </row>
        <row r="14">
          <cell r="B14" t="str">
            <v>Lograr una tención Adecuada y Eficiente a los pacientes que requieran servicio médico</v>
          </cell>
          <cell r="C14" t="str">
            <v>Porcentaje de Consultas Medicina Generales, Odontológica, Nutrición y Fisioterapia, Brindadas a la Población en General.</v>
          </cell>
          <cell r="D14" t="str">
            <v>Porcentaje de atenciones solicitadas = (no. de atenciones solicitadas/ no. de atenciones atendidas) * 100.  PAS=(NAS/NAA) * 100</v>
          </cell>
          <cell r="E14" t="str">
            <v>Registro de asistencia, minutas de trabajo, informe escrito y evidencias fotográficas.</v>
          </cell>
        </row>
        <row r="15">
          <cell r="B15" t="str">
            <v>Brindar Consulta Gratuita De Primer Contacto de Atención  del Servio Médico. (Diagnostico, Tratamiento, Oportuno y Adecuado (Medicina General, Odontológica, Nutrición y Fisioterapia)</v>
          </cell>
          <cell r="C15" t="str">
            <v>Porcentaje de Calidad en Diagnóstico y Tratamiento.</v>
          </cell>
          <cell r="D15" t="str">
            <v>Porcentaje de atenciones solicitadas = (no. de atenciones solicitadas/ no. de atenciones atendidas) * 100.  PAS=(NAS/NAA) * 100</v>
          </cell>
          <cell r="E15" t="str">
            <v>Registro de asistencia, minutas de trabajo, informe escrito y evidencias fotográficas.</v>
          </cell>
        </row>
        <row r="16">
          <cell r="B16" t="str">
            <v>Campaña Salud y Bienestar para Todos</v>
          </cell>
          <cell r="D16" t="str">
            <v>Porcentaje de campañas de salud = (no. de campañas de salud/ no. de campañas de salud cumplidas) * 100.  PCS=(NCS/NCSC) * 100</v>
          </cell>
          <cell r="E16" t="str">
            <v>Registro de asistencia, minutas de trabajo, informe escrito y evidencias fotográficas.</v>
          </cell>
        </row>
        <row r="17">
          <cell r="B17" t="str">
            <v xml:space="preserve">Realizar campañas de prevención de la Salud en el municipio de Eduardo Neri </v>
          </cell>
          <cell r="C17" t="str">
            <v>Disminuir el Índice de Desconocimiento Sobre Enfermedades de Atención en el Primer Nivel de Salud, en la Población del Municipio de Eduardo Neri.</v>
          </cell>
          <cell r="D17" t="str">
            <v>Porcentaje de talleres brindados = (no. de talleres de prevención/ no. de talleres brindados) * 100.  PTB=(NTB/NTB) * 100</v>
          </cell>
          <cell r="E17" t="str">
            <v>Registro de asistencia, minutas de trabajo, informe escrito y evidencias fotográficas.</v>
          </cell>
        </row>
        <row r="18">
          <cell r="B18" t="str">
            <v>Programa “ESCUELA SALUD Y BIENESTAR”</v>
          </cell>
          <cell r="C18" t="str">
            <v>Incrementar la Efectividad de las Intervenciones de Promoción de la Salud, para Crear una Nueva Cultura de Salud, Habilitando a la Comunidad Escolar y Sumando las Contribuciones de los Agentes Escolares y Promotores Voluntarios</v>
          </cell>
          <cell r="D18" t="str">
            <v>Porcentaje de campañas de salud = (no. de campañas de salud/ no. de campañas de salud cumplidas) * 100.  PCS=(NCS/NCSC) * 100</v>
          </cell>
          <cell r="E18" t="str">
            <v>Registro de asistencia, minutas de trabajo, informe escrito y evidencias fotográficas.</v>
          </cell>
        </row>
        <row r="19">
          <cell r="B19" t="str">
            <v xml:space="preserve">Brindar atención oportuna en prevención de enfermedades </v>
          </cell>
          <cell r="C19" t="str">
            <v>Promover una Salud Sana con Hábitos Saludables para Prevenir Enfermedades. (Toma de Tensión Arterial, Frecuencia Cardiaca, Peso, Talla, Temperatura, Glucosa Capilar y Oximetría)</v>
          </cell>
          <cell r="D19" t="str">
            <v>Porcentaje de resoluciones aprobadas = (no. de proyectos terminados/ no. de proyectos programados) * 100.  PAP=(NPT/NPP) * 100</v>
          </cell>
          <cell r="E19" t="str">
            <v>Registro de asistencia, minutas de trabajo, informe escrito y evidencias fotográficas.</v>
          </cell>
        </row>
        <row r="20">
          <cell r="C20" t="str">
            <v>Promover una Salud Sana con Hábitos Saludables para Prevenir Enfermedades. (Toma de Tensión Arterial, Frecuencia Cardiaca, Peso, Talla, Temperatura, Glucosa Capilar y Oximetría)</v>
          </cell>
          <cell r="D20" t="str">
            <v>Porcentaje de resoluciones aprobadas = (no. de proyectos terminados/ no. de proyectos programados) * 100.  PAP=(NPT/NPP) * 100</v>
          </cell>
          <cell r="E20" t="str">
            <v>Registro de asistencia, minutas de trabajo, informe escrito y evidencias fotográficas.</v>
          </cell>
        </row>
      </sheetData>
      <sheetData sheetId="3"/>
      <sheetData sheetId="4">
        <row r="17">
          <cell r="C17" t="str">
            <v>EJE 1: Inclusión y humanidad que transforma: Unidos para Avanzar.</v>
          </cell>
        </row>
        <row r="19">
          <cell r="C19" t="str">
            <v>Programa 3. Salud y Bienestar en Movimiento</v>
          </cell>
        </row>
        <row r="20">
          <cell r="C20" t="str">
            <v>Fortalecer la operatividad de los servicios básicos de salud impulsando acciones de vigilancia y monitoreo para impactar en las condiciones de salud de la ciudadanía.</v>
          </cell>
        </row>
        <row r="21">
          <cell r="C21" t="str">
            <v>3.1 Fomentar una cultura preventiva de atención temprana en materia de salud integral. 3.2 Promover una vida sana con hábitos saludables para evitar enfermedades. 3.3 Crear campañas permanentes de la promoción de salud incluyendo cursos, talleres y pláticas para la prevención de enfermedades. 3.4 Garantizar el surtido de las recetas médicas a las personas que reciban servicios de atención médica. 3.5 Mantener y ampliar el abasto de medicamos básicos en la unidad de Farmacia Municipal. 3.6 Ampliar la cobertura del servicio integral de salud en las Comunidades más alejadas. 3.7 Atender a la ciudadanía que requiera un servicio médico integral con humanismo, eficiencia y eficacia. 3.8 Generar un programa de capacitación al personal de salud, para mejorar el desempeño en temas de integridad y atención. 3.9 Otorgar servicios médicos y odontológicos para mantener o mejorar la calidad de vida de la sociedad. 3.10 Promover una cultura de autocuidado sobre la salud bucal enfocándose en la población estudiantil del Municipio. 3.11 Asegurar el acceso efectivo, universal y gratuito a los servicios básicos de salud y de asistencia social con un trato digno y de calidad. 3.12 Elaborar un plan de mejora continua que fortalezca el sistema de salud básico del Municipio. 3.13 Fomentar prácticas preventivas que incidan positivamente en el cuidado de la salud. 3.14 Vigilar y controlar las condiciones sanitarias de los establecimientos que puedan representar un daño a la salud. 3.15 Difundir las disposiciones sanitarias, para mejorar las condiciones de salud en el Municipio poniendo énfasis en la participación. 3.16 Prevenir y eliminar riesgos de contagio de enfermedades transmisibles. 3.17 Promover y vigilar las enfermedades zoonóticas elaborando reportes sobre la situación en atención. 3.18 Realizar campañas de prevención de detección de cáncer de mama, diabetes, de transmisión sexual, entre otras. 3.19 Fomentar brigadas de prevención y detección de enfermedades. 3.20 Implementar medidas de seguridad acorde a los pacientes que necesitan movilizarse a otros espacios previniendo posibles complicaciones. 3.21 Dar atención oportuna y de calidad a los pacientes que requieran una movilización para su rehabilitación.</v>
          </cell>
        </row>
        <row r="25">
          <cell r="AA25" t="str">
            <v>2.3.1. Prestación de servicios de salud a la comunidad.</v>
          </cell>
        </row>
        <row r="26">
          <cell r="AA26" t="str">
            <v>E Prestación de Servicios Públicos.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sheetData sheetId="1"/>
      <sheetData sheetId="2">
        <row r="19">
          <cell r="C19" t="str">
            <v>Porcentaje de calidad en trato y tratamiento en base a diagnostico adecuado.</v>
          </cell>
        </row>
      </sheetData>
      <sheetData sheetId="3"/>
      <sheetData sheetId="4">
        <row r="24">
          <cell r="AA24" t="str">
            <v>2. Desarrollo Social.</v>
          </cell>
        </row>
        <row r="25">
          <cell r="AA25" t="str">
            <v xml:space="preserve">2.3. Salud. </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3">
          <cell r="B13" t="str">
            <v>Coadyuvar con los servicios de salud a implementar estrategias de información y desinformación, así como brindar necesidades básicas de atención de primer contacto</v>
          </cell>
        </row>
        <row r="16">
          <cell r="C16" t="str">
            <v xml:space="preserve">Garantizar Atención de Salud, Campañas de Servicios Integrales en Comunidades y Población Vulnerable </v>
          </cell>
        </row>
        <row r="20">
          <cell r="B20" t="str">
            <v>Enfermeria al Cuidado de tu Salud, Toma de Signos Vitales</v>
          </cell>
        </row>
      </sheetData>
      <sheetData sheetId="3" refreshError="1"/>
      <sheetData sheetId="4">
        <row r="17">
          <cell r="C17" t="str">
            <v>EJE 1: Inclusión y humanidad que transforma: Unidos para Avanzar.</v>
          </cell>
        </row>
        <row r="18">
          <cell r="C18" t="str">
            <v>Objetivo. Promover acciones de atención primaria en salud para prevenir, preservar, recuperar y mejorar la calidad de vida de la población mediante servicios médicos y prevención integral.</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1"/>
      <sheetName val="POA"/>
    </sheetNames>
    <sheetDataSet>
      <sheetData sheetId="0"/>
      <sheetData sheetId="1"/>
      <sheetData sheetId="2">
        <row r="12">
          <cell r="B12" t="str">
            <v>Existe una baja taza de pérdida de identidad cultural en el mpio de Eduardo Neri</v>
          </cell>
          <cell r="C12" t="str">
            <v>Porcentaje de preservación cultural</v>
          </cell>
          <cell r="D12" t="str">
            <v>Porcentaje de preservación cultural = (Número de actividades culturales realizadas / Total de actividades programadas) * 100 PPC=(NACR/TAP)*100</v>
          </cell>
          <cell r="E12" t="str">
            <v>Reportes de actividades culturales, encuestas de percepción ciudadana</v>
          </cell>
        </row>
        <row r="13">
          <cell r="C13" t="str">
            <v>Número de eventos culturales realizados</v>
          </cell>
          <cell r="D13" t="str">
            <v>Número de eventos culturales realizados= (Eventos culturales realizados / Eventos programados) * 100 NE=(ECR/EP)*100</v>
          </cell>
          <cell r="E13" t="str">
            <v>Registros de eventos, fotografías y videos</v>
          </cell>
        </row>
        <row r="14">
          <cell r="C14" t="str">
            <v>Porcentaje de asistencia a eventos culturales</v>
          </cell>
          <cell r="D14" t="str">
            <v>Porcentaje de asistencia a eventos culturales= (Número de asistentes a eventos culturales / Total de población objetivo) * 100 PAEC=(NAEC/TP)*100</v>
          </cell>
          <cell r="E14" t="str">
            <v>Encuestas de asistencia, boletos de entrada, listas de participantes</v>
          </cell>
        </row>
        <row r="15">
          <cell r="C15" t="str">
            <v>Número de participantes en el concurso</v>
          </cell>
          <cell r="D15" t="str">
            <v>Número de participantes en el concurso=(Participantes inscritos / Participantes esperados) * 100 NPC=(PI/PE)*100</v>
          </cell>
          <cell r="E15" t="str">
            <v>Listas de inscripción, reportes del concurso</v>
          </cell>
        </row>
        <row r="16">
          <cell r="C16" t="str">
            <v>Número de grupos artísticos formados</v>
          </cell>
          <cell r="D16" t="str">
            <v>Número de grupos artísticos formados='(Grupos creados / Grupos proyectados) * 100 NGAF=(GC/GP)*100</v>
          </cell>
          <cell r="E16" t="str">
            <v>Registros de inscripción, reportes de actividades</v>
          </cell>
        </row>
        <row r="17">
          <cell r="C17" t="str">
            <v>Número de participantes en el certamen</v>
          </cell>
          <cell r="D17" t="str">
            <v>Número de participantes en el certamen='(Participantes inscritos / Meta de participación) * 100 NPC=(PI/MP)*100</v>
          </cell>
          <cell r="E17" t="str">
            <v>Actas del certamen, fotografías y videos</v>
          </cell>
        </row>
        <row r="18">
          <cell r="C18" t="str">
            <v>Número de presentaciones en teatros del pueblo</v>
          </cell>
          <cell r="D18" t="str">
            <v>Número de presentaciones en teatros del pueblo='(Presentaciones realizadas / Presentaciones programadas) * 100 NPTP=(PR/PP)*100</v>
          </cell>
          <cell r="E18" t="str">
            <v>Programas de eventos, reportes de participación</v>
          </cell>
        </row>
        <row r="19">
          <cell r="C19" t="str">
            <v>Número de asistentes al taller</v>
          </cell>
          <cell r="D19" t="str">
            <v>Número de asistentes al taller='(Asistentes al taller / Meta de asistencia) * 100 NAT=(AT/MA)*100</v>
          </cell>
          <cell r="E19" t="str">
            <v>Listas de asistencia, reportes de instructores</v>
          </cell>
        </row>
        <row r="20">
          <cell r="C20" t="str">
            <v>Número de presentaciones del ballet</v>
          </cell>
          <cell r="D20" t="str">
            <v>Número de presentaciones del ballet='(Presentaciones realizadas / Presentaciones proyectadas) * 100 NPB=(PR/PP)*100</v>
          </cell>
          <cell r="E20" t="str">
            <v>Registros de ensayos, videos de presentaciones</v>
          </cell>
        </row>
        <row r="21">
          <cell r="C21" t="str">
            <v>Número de danzas rescatadas</v>
          </cell>
          <cell r="D21" t="str">
            <v>Número de danzas rescatadas='(Danzas documentadas / Danzas identificadas) * 100 NDR=(DD/DI)*100</v>
          </cell>
          <cell r="E21" t="str">
            <v>Documentación audiovisual, entrevistas a portadores de tradición</v>
          </cell>
        </row>
        <row r="22">
          <cell r="C22" t="str">
            <v>Número de presentaciones realizadas</v>
          </cell>
          <cell r="D22" t="str">
            <v>Número de presentaciones realizadas='(Presentaciones realizadas / Presentaciones planeadas) * 100 NPR=(PR/PP)*100</v>
          </cell>
          <cell r="E22" t="str">
            <v>Reportes de actividades, material audiovisual</v>
          </cell>
        </row>
        <row r="23">
          <cell r="C23" t="str">
            <v>Número de eventos realizados en la conmemoración</v>
          </cell>
          <cell r="D23" t="str">
            <v>Número de eventos realizados en la conmemoración='(Eventos realizados / Eventos planeados) * 100 NERC=ER/EV)*100</v>
          </cell>
          <cell r="E23" t="str">
            <v>Registros de eventos, reportes de participación</v>
          </cell>
        </row>
        <row r="26">
          <cell r="C26" t="str">
            <v>Número de estudiantes participantes</v>
          </cell>
          <cell r="D26" t="str">
            <v>Número de estudiantes participantes='(Estudiantes participantes / Meta de participación) * 100 NEP=(EP/MP)*100</v>
          </cell>
          <cell r="E26" t="str">
            <v>Registros escolares, reportes de participación</v>
          </cell>
        </row>
      </sheetData>
      <sheetData sheetId="3"/>
      <sheetData sheetId="4">
        <row r="17">
          <cell r="C17" t="str">
            <v>EJE I. INCLUSION Y HUMANIDAD QUE TRANSFORMAN: UNIDOS PARA AVANZAR</v>
          </cell>
        </row>
        <row r="18">
          <cell r="C18" t="str">
            <v>Promover el desarrollo integral e inclusivo de la sociedad mediante la educación y la cultura, fortaleciendo la infraestructura educativa, impulsando programas culturales y artísticos, para preservar el patrimonio cultural del municipio con la participación activa de la niñez y juventud.</v>
          </cell>
        </row>
        <row r="20">
          <cell r="C20" t="str">
            <v>Articular políticas públicas que creen un entorno favorable para el desarrollo social e integral de la niñez, jóvenes, adultos, adultos mayores y discapacitados promoviendo una colaboración entre distintos sectores para asegurar el bienestar social de municipio</v>
          </cell>
        </row>
        <row r="21">
          <cell r="C21" t="str">
            <v xml:space="preserve">2.4 Recuperar y promover las actividades culturales y artísticas en el municipio.
2.5 Impulsar la difusión y la preservación de patrimonio cultural del municipio, promoviendo danzas originarias, grupos musicales y potras actividades artísticas.
2.6 Fomentar la realización de talleres de danza, pintura, música, teatro y otras artes, incentivando la participación de la niñez y la juventud.
2.10 Garantizar mecanismos de participación que faciliten el desarrollo integral de la juventud en lasa acciones sociales, deportivas y culturales 
2.11 Gestionar el acceso a financiamiento o estímulos económicos para fortalecer el equipamiento y herramientas de los jóvenes en sus actividades culturales, deportivas, y artísticas.
2.16 Difundir los cursos y talleres que se imparten en la casa de cultura del municipio, promoviendo la participación de la niñez y juventud.
</v>
          </cell>
        </row>
        <row r="24">
          <cell r="AA24" t="str">
            <v xml:space="preserve">2.4. Recreacion cultura y otras manifestaciones sociales </v>
          </cell>
        </row>
        <row r="25">
          <cell r="AA25" t="str">
            <v xml:space="preserve">2.4.2. Cultura </v>
          </cell>
        </row>
        <row r="26">
          <cell r="AA26" t="str">
            <v xml:space="preserve">E Prestacion de Servicios Publico </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1"/>
      <sheetName val="POA"/>
    </sheetNames>
    <sheetDataSet>
      <sheetData sheetId="0" refreshError="1"/>
      <sheetData sheetId="1" refreshError="1"/>
      <sheetData sheetId="2">
        <row r="12">
          <cell r="B12" t="str">
            <v>Se registra un bajo nivel de pérdida de la identidad cultural en el municipio de Eduardo Neri.</v>
          </cell>
        </row>
        <row r="13">
          <cell r="B13" t="str">
            <v>Preservación y fortalecimiento de los valores culturales, así como de las tradiciones y costumbres del municipio de Eduardo Neri.</v>
          </cell>
        </row>
        <row r="14">
          <cell r="B14" t="str">
            <v>Se observa un interés por la cultura por parte de la ciudadanía.</v>
          </cell>
        </row>
        <row r="15">
          <cell r="B15" t="str">
            <v xml:space="preserve">Realizacion de grupos artisticos de musica, canto, artes plasticas y visuales </v>
          </cell>
        </row>
        <row r="16">
          <cell r="B16" t="str">
            <v>Festival del aniversario del ballet folcklorico "yohualli tapayatzin"</v>
          </cell>
        </row>
        <row r="17">
          <cell r="B17" t="str">
            <v>Participaciones en los teatros del pueblo de las fiestas patronales de las diferentes comunidades</v>
          </cell>
        </row>
        <row r="18">
          <cell r="B18" t="str">
            <v xml:space="preserve">Consurso de Pintural diversas tecnicas </v>
          </cell>
        </row>
        <row r="19">
          <cell r="B19" t="str">
            <v>Fortalecimiento al ballet folcklorico "Mayahuetl" en la comunidad de Mezcala</v>
          </cell>
        </row>
        <row r="20">
          <cell r="B20" t="str">
            <v xml:space="preserve">Fortalecimiento al ballet folcklorio "Yohualli Tapayatzin" infantil y juvenil </v>
          </cell>
        </row>
        <row r="21">
          <cell r="B21" t="str">
            <v>Preservación y recuperación de las danzas tradicionales y autóctonas.</v>
          </cell>
        </row>
        <row r="22">
          <cell r="B22" t="str">
            <v xml:space="preserve">Conmemoración del día internacional de la danza </v>
          </cell>
        </row>
        <row r="23">
          <cell r="B23" t="str">
            <v xml:space="preserve">Fortalecimiento del programa "cultureando por tu colonia" con la danza de los diablos rojos y los tlacololeros </v>
          </cell>
        </row>
        <row r="24">
          <cell r="B24" t="str">
            <v xml:space="preserve">Realizacion de los domingos culturales </v>
          </cell>
          <cell r="C24" t="str">
            <v>Número de eventos culturales realizados</v>
          </cell>
          <cell r="D24" t="str">
            <v>Número de eventos culturales realizados='(Eventos realizados / Eventos planeados) * 100 NECR=(ER/EP)*100</v>
          </cell>
          <cell r="E24" t="str">
            <v>Programación de eventos, reportes de asistencia</v>
          </cell>
        </row>
        <row r="25">
          <cell r="B25" t="str">
            <v xml:space="preserve">Cursos de verano Ver-Arte </v>
          </cell>
          <cell r="C25" t="str">
            <v>Número de alumnos inscritos</v>
          </cell>
          <cell r="D25" t="str">
            <v>Número de alumnos inscritos=(Alumnos inscritos / Meta de inscripción) * 100 NAI=(AI/MI)*100</v>
          </cell>
          <cell r="E25" t="str">
            <v>Registros de inscripción, listas de asistencia</v>
          </cell>
        </row>
        <row r="26">
          <cell r="B26" t="str">
            <v>Impulso al talento local a través de la comunidad estudiantil y del sistema educativo.</v>
          </cell>
        </row>
        <row r="27">
          <cell r="B27" t="str">
            <v>Demostracion  de Bastoneras</v>
          </cell>
          <cell r="C27" t="str">
            <v>Numero de concursos realizados</v>
          </cell>
          <cell r="D27" t="str">
            <v>Numero de concursos realizados=(Numero de Concursos de bastoneras realizados/numero de concursos de bastoneras realizados)*100  NCR=(NCBR/NCB)*100</v>
          </cell>
          <cell r="E27" t="str">
            <v>Evidencia fotográfica</v>
          </cell>
        </row>
        <row r="28">
          <cell r="B28" t="str">
            <v xml:space="preserve">Concurso de catrinas y cabalgata de disfraces </v>
          </cell>
          <cell r="C28" t="str">
            <v>Número de eventos culturales realizados</v>
          </cell>
          <cell r="D28" t="str">
            <v>Número de eventos culturales realizados='(Eventos culturales realizados / Eventos programados) * 100  NECR=(ECR/EP)*100</v>
          </cell>
          <cell r="E28" t="str">
            <v xml:space="preserve">Registros de eventos, fotografías y videos	</v>
          </cell>
        </row>
      </sheetData>
      <sheetData sheetId="3" refreshError="1"/>
      <sheetData sheetId="4">
        <row r="19">
          <cell r="C19" t="str">
            <v xml:space="preserve">PROGRAMA 2.EDUCACION, TALENTO Y CULTURA: RAICES QUE NOS UNEN </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efreshError="1">
        <row r="12">
          <cell r="B12" t="str">
            <v>jovenes con mayores oportunidades de desarrollo</v>
          </cell>
          <cell r="C12" t="str">
            <v>indice de acceso a oportunidades de desarrollo juvenil</v>
          </cell>
          <cell r="D12" t="str">
            <v>INDICE DE ACCESO A OPORTUNIDADES DE DESARROLLO JUVENIL = (No. De jovenes con empleo formal / No. Total de jovenes en el municipio) * 100 IA ODJ=(NJEF/NTJM)*100</v>
          </cell>
          <cell r="E12" t="str">
            <v>indice de acceso a oportunidades de desarrollo juvenil</v>
          </cell>
        </row>
        <row r="13">
          <cell r="C13" t="str">
            <v>porcentaje de continuidades de estudios</v>
          </cell>
          <cell r="D13" t="str">
            <v>PORCENTAJE DE CONTINUIDAD DE ESTUDIOS = (No. De jovenes que continuan sus estudios / No. Total de jovenes inscritos en estudios superiores)*100 PCE= (NJCE(NTJIES)*100</v>
          </cell>
          <cell r="E13" t="str">
            <v>matricula de jovenes inscritos, registros de asistencia</v>
          </cell>
        </row>
        <row r="14">
          <cell r="C14" t="str">
            <v>taza de embarazo adolescente</v>
          </cell>
          <cell r="D14" t="str">
            <v>TASA DE EMBARAZO ADOLESCENTE= (No. Embarazos en adolescentes / No. Total de adolescentes Mujeres en la poblacion)*100 TEA=(NEA/NT AMP)*100</v>
          </cell>
          <cell r="E14" t="str">
            <v>registro demografico, registros en hospitales, entros de salud</v>
          </cell>
        </row>
        <row r="15">
          <cell r="C15" t="str">
            <v>indice de cumplimiento de platicas de educacion sexual</v>
          </cell>
          <cell r="D15" t="str">
            <v>INDICE DE CUMPLIMIENTO DE PLATICAS DE DUCACION SEXUAL= (No. De platicas de educacion sexual realizadas / No. De platicas de educacion sexual programadas)*100 ICPES=(NPESR/NPESP)*100</v>
          </cell>
          <cell r="E15" t="str">
            <v>listas de asistencias, fotografias y videos</v>
          </cell>
        </row>
        <row r="16">
          <cell r="C16" t="str">
            <v>indice de jovenes con empleo formal</v>
          </cell>
          <cell r="D16" t="str">
            <v>INDICE DE JOVENES CON EMPLEO FORMAL= (No. De jovenes en empleos formales / No. Total de jovenes con empleos informales)*100 IJEF=(NJEF/NJEI)*100</v>
          </cell>
          <cell r="E16" t="str">
            <v>porcentaje de empleos formales</v>
          </cell>
        </row>
        <row r="17">
          <cell r="C17" t="str">
            <v>porcentaje de talleres recreativos realizados</v>
          </cell>
          <cell r="D17" t="str">
            <v>PORCENTAJE DE TALLERES RECREATIVOS REALIZADOS= (No. De talleres recreativos realizados / No. De talleres recreativos programadas)*100 PTRR=(NTRR/NTRP)*100</v>
          </cell>
          <cell r="E17" t="str">
            <v xml:space="preserve">registros de inscripcion, listas de asistencia, fotografias y video. Certificado de participacion </v>
          </cell>
        </row>
        <row r="18">
          <cell r="D18" t="str">
            <v>PORCENTAJE DE JOVENES CON PROBLEMAS DE SALUD MENTAL= (No. De jovenes con problemas de salud mental / No. De jovenes en el municipio)*100 PJPSM= (NJPSM/NJMED)*100</v>
          </cell>
          <cell r="E18" t="str">
            <v>lista de asistencia fotografias y videos</v>
          </cell>
        </row>
        <row r="19">
          <cell r="C19" t="str">
            <v>porcentaje de conferencias psicologicas realizadas</v>
          </cell>
          <cell r="D19" t="str">
            <v>PORCENTAJE DE CONFERENCIAS PSICOLOGICAS = (No. De conferencias realizadas / No. De conferencias psicologicas programadas)=*100 PCP= (NCPR/NCPP)=*100</v>
          </cell>
          <cell r="E19" t="str">
            <v>lista de asistencia fotografias y videos</v>
          </cell>
        </row>
        <row r="20">
          <cell r="C20" t="str">
            <v>porcentaje de actividades recreaticas y deportivas  realizadas</v>
          </cell>
          <cell r="D20" t="str">
            <v>PORCENTAJE DE ACTIVIDADES DEPORTIVAS Y RECREATIVAS REALIADAS= (No. De jovenes del municipio / No. De jovenes que participan en actividades deportivas y recreativas)=*100 PADR=(NJME/NJPADR)=*100</v>
          </cell>
          <cell r="E20" t="str">
            <v>lista de asistencia fotografias y videos</v>
          </cell>
        </row>
      </sheetData>
      <sheetData sheetId="3" refreshError="1"/>
      <sheetData sheetId="4" refreshError="1">
        <row r="17">
          <cell r="C17" t="str">
            <v>EJE I Inclusión y  Humanidad que  Transforman: Unidos para  Avanzar</v>
          </cell>
        </row>
        <row r="18">
          <cell r="C18" t="str">
            <v>Promover el desarrollo integral e inclusivo de la sociedad mediante la educacion, impulsando programas culturales y artisticos, para preservar el patrimonio cultural del municipio con la participacion activa de la niñez y juventud.</v>
          </cell>
        </row>
        <row r="19">
          <cell r="C19" t="str">
            <v>2. Educación, talento, y Cultura: Raíces que nos unen</v>
          </cell>
        </row>
        <row r="20">
          <cell r="C20" t="str">
            <v>articular politicas publicas que creen un un entorno favorable para el desarrollo social e integral de la niñez, jovenes, adultos mayores y discapacitados, promoviendo una colaboracion entre distintos sectores para asegurar el bienestar social del municipio.</v>
          </cell>
        </row>
        <row r="21">
          <cell r="C21" t="str">
            <v>2.1. gestionar recursos economicos para mejorar la infraestructura de las instituciones educativas en colaboracion con el gobierno federal y estatal                                                                                                                                                                                                                                                                                                                   2.4 recuperar y promover las actividades culturales y artisticas en el municipio                                                                                                                                                                                                                                                                                                                                                                                                                                                                                       2.5. impular la difusion y presecaion del patrimonio cultural del municipio, promoviendo danzas originarias, grupos musicales y otras actividades artisticas                                                                                                                                                                                                                                                                                                         2.7 promover los valores civicos a traves de ceremonias, desfiles y conmemoraciones oficiales                                                                                                                                                                                                                                                                                                                                                                                                                                           2.8 impulsar actividades culturales mediente convenios de colaboracion con otros municipios, instituciones publicas y privadas                                                                                                                                                                                                                                                                                                                                                                             2.9 promover reuniones entre los jovenes y sectores empresariales para lograr el apoyo a las actividades deportivas, culturales y artisticas.                                                                                                                                                                                                                                                                                                                                              2.17 impulsar el desarrollo integral desde la primera infancia, niñez, juventus y personas con discapacidad, ando atencion prioritaria                                                                                                                                                                                                                                                                                                                                                 2.18 capacitar, sensibilizar y profeonalizar en perspectiva educativa, cultural y recreativa en perspectiva de la primera infancia, niñez y juventud para el desarrollo de actividades recreativas.                                                                                                                                                                                                                                 2.19 promover la recuperacion y rehabilitacion de espacios publicos para la recontrucion del ejido social</v>
          </cell>
        </row>
        <row r="24">
          <cell r="AA24" t="str">
            <v xml:space="preserve">2.4. Recreacion cultura y otras manifestaciones sociales </v>
          </cell>
        </row>
        <row r="25">
          <cell r="AA25" t="str">
            <v xml:space="preserve">2.4.2. Cultura </v>
          </cell>
        </row>
        <row r="26">
          <cell r="AA26" t="str">
            <v xml:space="preserve">E Prestacion de Servicios Publico </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Mejor acceso a oportunidades de desarrollo para la juventud.</v>
          </cell>
        </row>
        <row r="13">
          <cell r="B13" t="str">
            <v>Fomentar la continuidad educativa entre las y los jóvenes del municipio de Eduardo Neri.</v>
          </cell>
        </row>
        <row r="14">
          <cell r="B14" t="str">
            <v>Reducción del embarazo en adolescentes.</v>
          </cell>
        </row>
        <row r="15">
          <cell r="B15" t="str">
            <v>charlas de educación sexual integral en instituciones de nivel medio superior.</v>
          </cell>
        </row>
        <row r="16">
          <cell r="B16" t="str">
            <v>Aumentar la inserción laboral formal de la juventud.</v>
          </cell>
        </row>
        <row r="17">
          <cell r="B17" t="str">
            <v>Desarrollar cursos y talleres enfocados al emprendimiento, fomentando el autoempleo.</v>
          </cell>
        </row>
        <row r="18">
          <cell r="B18" t="str">
            <v>Se registra una baja en las problemáticas de salud mental.</v>
          </cell>
          <cell r="C18" t="str">
            <v>porcentaje de jovenes con problemas de la salud mental</v>
          </cell>
        </row>
        <row r="19">
          <cell r="B19" t="str">
            <v>Ofrecer conferencias y brindar orientación psicológica a la población.</v>
          </cell>
        </row>
        <row r="20">
          <cell r="B20" t="str">
            <v>romover la realización de actividades deportivas y recreativas.</v>
          </cell>
        </row>
      </sheetData>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lograr bajo indice de decersión escolar en los habitanes del municipio de Eduardo Neri</v>
          </cell>
          <cell r="C12" t="str">
            <v>indice de desersión escolar</v>
          </cell>
          <cell r="D12" t="str">
            <v>ndice de desersión escolar= (No. de alumnos que abandonan la escuela/ No. De alumnos al inicio del ciclo escolar)*100 IDE=</v>
          </cell>
          <cell r="E12" t="str">
            <v>Cotejo de listas de asistencia</v>
          </cell>
        </row>
        <row r="13">
          <cell r="C13" t="str">
            <v xml:space="preserve">Porcentaje de docentes laborando en el municipio </v>
          </cell>
          <cell r="D13" t="str">
            <v>'Porcentaje de docentes laborando en el municipio= (No. De docentes en servicio / No. De docentes requerridos) *100</v>
          </cell>
          <cell r="E13" t="str">
            <v>listas de docentes</v>
          </cell>
        </row>
        <row r="14">
          <cell r="B14" t="str">
            <v>lograr una educación de calidad</v>
          </cell>
          <cell r="C14" t="str">
            <v xml:space="preserve">indice de educación de calidad </v>
          </cell>
          <cell r="D14" t="str">
            <v>indice de educación de calidad = (No, de estudiantes con nivel satisfactorio/Total de estudiantes evaluados)*100</v>
          </cell>
          <cell r="E14" t="str">
            <v>reportes de evaluación</v>
          </cell>
        </row>
        <row r="15">
          <cell r="C15" t="str">
            <v>elporcentaje de cursos de regularización</v>
          </cell>
          <cell r="D15" t="str">
            <v>porcentaje de cursos de regularización = (No. De cursos de regularización realizados/ No. De cursos de regularización programados*100) PCR=NCRA/NCRP*100</v>
          </cell>
          <cell r="E15" t="str">
            <v>lista de asistencia</v>
          </cell>
        </row>
        <row r="16">
          <cell r="C16" t="str">
            <v xml:space="preserve">El porcentaje de escuelas beneficiadas en el municipio  </v>
          </cell>
          <cell r="D16" t="str">
            <v>porcentaje de escuals beneficiadas =( escuelas beneficiadas/68 personal prestando servicios *100)PDEB=EB/pps*100</v>
          </cell>
          <cell r="E16" t="str">
            <v>Listas de cotejo</v>
          </cell>
        </row>
        <row r="17">
          <cell r="C17" t="str">
            <v>Indice de programas de apoyo social</v>
          </cell>
          <cell r="D17" t="str">
            <v>Indice de programas de apoyo social= (No. De programas sociales realizados / no. De programas sociales programados)*100</v>
          </cell>
          <cell r="E17" t="str">
            <v>Evidencia fotografica</v>
          </cell>
        </row>
        <row r="18">
          <cell r="D18" t="str">
            <v>porcentaje de zapato entregado= numero de zapato solicitado / numero de zapato entregado*100) PZE=NZS/NZE*100</v>
          </cell>
          <cell r="E18" t="str">
            <v>zapato entregado</v>
          </cell>
        </row>
        <row r="19">
          <cell r="B19" t="str">
            <v>Programa Merito Academico 2025</v>
          </cell>
          <cell r="C19" t="str">
            <v>mejores promedios de exelencia en el ,municipio</v>
          </cell>
          <cell r="D19" t="str">
            <v>porcentaje de alumnos con promedio de exelencia= numero de alumnos de promedio de exelencia /numero de apoyo solicitado *100 PAPE=NAPE/NPPS*100</v>
          </cell>
          <cell r="E19" t="str">
            <v>Laptos entregadas</v>
          </cell>
        </row>
        <row r="20">
          <cell r="B20" t="str">
            <v>programa reconocimiento a docentes 2025</v>
          </cell>
        </row>
        <row r="21">
          <cell r="B21" t="str">
            <v>programa escuela rodante</v>
          </cell>
        </row>
      </sheetData>
      <sheetData sheetId="3"/>
      <sheetData sheetId="4">
        <row r="17">
          <cell r="C17" t="str">
            <v>EJE I. Inclusión y  Humanidad que  Transforman: Unidos para  Avanzar</v>
          </cell>
        </row>
        <row r="18">
          <cell r="C18" t="str">
            <v>Promover el desarrollo integral e inclusivo de la sociedad mediante la educacion y la cultura, fortaleciendo la infraestructura educativa, impulsando programas culturales y artisiticos, para preservar el patrimonio cultural del Municipio con la participacion activa de la niñez y juventud.</v>
          </cell>
        </row>
        <row r="19">
          <cell r="C19" t="str">
            <v>2. Educación, Talento y Cultura: Raíces que  nos Unen</v>
          </cell>
        </row>
        <row r="20">
          <cell r="C20" t="str">
            <v xml:space="preserve">articular politicas publicas que creen un entorno favorable para el desarrollo social e integracion de la niñez, jovenes, adultos mayores y discapacitados, promoviendo una colaboracion entre distintos sectores para asegurar el binestar social del municipio </v>
          </cell>
        </row>
        <row r="21">
          <cell r="C21" t="str">
            <v xml:space="preserve">2.1. gestionar recursos economicos para mejorar la infraestructura de las instituciones educativas en colaboracion con el gobierno federal y estatal                                                                                                                                                                                                                                                                                                                   2.4 recuperar y promover las actividades culturales y artisticas en el municipio                                                                                                                                                                                                                                                                                                                                                                                                                                                                                       2.5. impular la difusion y presecaion del patrimonio cultural del municipio, promoviendo danzas originarias, grupos musicales y otras actividades artisticas                                                                                                                                                                                                                                                                                                         2.7 promover los valores civicos a traves de ceremonias, desfiles y conmemoraciones oficiales                                                                                                                                                                                                                                                                                                                                                                                                                                           2.8 impulsar actividades culturales mediente convenios de colaboracion con otros municipios, instituciones publicas y privadas                                                                                                                                                                                                                                                                                                                                                                             2.9 promover reuniones entre los jovenes y sectores empresariales para lograr el apoyo a las actividades deportivas, culturales y artisticas.                                                                                                                                                                                                                                                                                                                                              2.17 impulsar el desarrollo integral desde la primera infancia, niñez, juventus y personas con discapacidad, ando atencion prioritaria                                                                                                                                                                                                                                                                                                                                                 2.18 capacitar, sensibilizar y profeonalizar en perspectiva educativa, cultural y recreativa en perspectiva de la primera infancia, niñez y juventud para el desarrollo de actividades recreativas.                                                                                                                                                                                                                                 2.19 promover la recuperacion y rehabilitacion de espacios publicos para la recontrucion del ejido social </v>
          </cell>
        </row>
        <row r="24">
          <cell r="AA24" t="str">
            <v xml:space="preserve">2.5. Educacion </v>
          </cell>
        </row>
        <row r="25">
          <cell r="AA25" t="str">
            <v xml:space="preserve">2.5.6. Otros Servicios Educativos y actividades inherentes </v>
          </cell>
        </row>
        <row r="26">
          <cell r="AA26" t="str">
            <v xml:space="preserve">E Prestacion de Servicios Publicos </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Consolidar la permanencia y continuidad educativa en la población del municipio de Eduardo Neri, manteniendo bajos índices de deserción escolar.</v>
          </cell>
        </row>
        <row r="13">
          <cell r="B13" t="str">
            <v>Fortalecer la disponibilidad de docentes en el municipio de Eduardo Neri para mejorar la cobertura y la calidad del servicio educativo.</v>
          </cell>
        </row>
        <row r="15">
          <cell r="B15" t="str">
            <v>Regular la Educacion en las zonas aledañas de la cabecera municipal</v>
          </cell>
        </row>
        <row r="16">
          <cell r="B16" t="str">
            <v>Apoyo a Instituciones con personal docente y administrativo en el municipio</v>
          </cell>
        </row>
        <row r="17">
          <cell r="B17" t="str">
            <v>Se se cuenta con programas de apoyo social</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1"/>
    </sheetNames>
    <sheetDataSet>
      <sheetData sheetId="0" refreshError="1"/>
      <sheetData sheetId="1" refreshError="1"/>
      <sheetData sheetId="2">
        <row r="12">
          <cell r="B12" t="str">
            <v>Garantizar que los registros de los ciudadanos se lleven a cabo en tiempo y forma, previniendo retrasos y evitando registros fuera de plazo.</v>
          </cell>
          <cell r="C12" t="str">
            <v>Indice de Cumplimiento de Registros Gratuits</v>
          </cell>
        </row>
        <row r="13">
          <cell r="B13" t="str">
            <v xml:space="preserve">Digitalizar y optimizar los procesos de registro  para garantizar una atencion agil, rapida y maxima integridad en la validacion de los datos de los usuarios evitando la minima burocracia. </v>
          </cell>
        </row>
        <row r="14">
          <cell r="B14" t="str">
            <v xml:space="preserve"> Personal altamente capacitado para la atencion a los usuarios.</v>
          </cell>
        </row>
        <row r="15">
          <cell r="B15" t="str">
            <v>Vigilar que las Oficialías del Registro Civil desempeñen sus funciones conforme a lo establecido en la Ley 495.</v>
          </cell>
        </row>
        <row r="16">
          <cell r="B16" t="str">
            <v>Solicitar a la agencia fiscal los insumos necesarios para el adecuado funcionamiento de las oficialías, tales como formatos de asentamiento y hojas valoradas.</v>
          </cell>
        </row>
        <row r="17">
          <cell r="B17" t="str">
            <v>Efectuar visitas periódicas a las oficialías del municipio para verificar su correcto desempeño.</v>
          </cell>
        </row>
        <row r="18">
          <cell r="B18" t="str">
            <v>Colaborar en campañas de rectificación y aclaraciones administrativas.</v>
          </cell>
          <cell r="C18" t="str">
            <v>Porcentaje de cursos tomados en el año</v>
          </cell>
          <cell r="D18" t="str">
            <v>Porcentaje de cursos tomados al año = (No. De cursos tomados al año/ No de cursos programados en el año) x 100</v>
          </cell>
        </row>
        <row r="19">
          <cell r="B19" t="str">
            <v xml:space="preserve">Solicitar una clave mas del (SID) en la coordinación Estatal para el personal </v>
          </cell>
        </row>
        <row r="20">
          <cell r="B20" t="str">
            <v>Rendir informes mensuales al supervisor de la Coordinación Técnica Estatal del Registro Civil.</v>
          </cell>
        </row>
        <row r="21">
          <cell r="B21" t="str">
            <v>Instruir a los auxiliares administrativos en el manejo del sistema SID.</v>
          </cell>
          <cell r="D21" t="str">
            <v>Indice de Impresionde Cosntancias = ( indice de impresio realizadas / Indice de constancias solicitadas) x 100</v>
          </cell>
        </row>
        <row r="22">
          <cell r="B22" t="str">
            <v xml:space="preserve">Asesoria especializada a los usuarios para ir a realizar sus tramites a la coordinacion Estatal </v>
          </cell>
        </row>
        <row r="23">
          <cell r="B23" t="str">
            <v>Gestionar campañas de registros gratuitos, asi como capañas de correciones</v>
          </cell>
        </row>
      </sheetData>
      <sheetData sheetId="3" refreshError="1"/>
      <sheetData sheetId="4">
        <row r="17">
          <cell r="C17" t="str">
            <v xml:space="preserve">Eje IV: Innovación y Eficiencia en movimientos: Transformando para Avanzar </v>
          </cell>
        </row>
        <row r="18">
          <cell r="C18" t="str">
            <v>Garantizar el registro y certificación oficial de los actos civiles y jurídicos de la ciudadanía en general asegurando la existencia legal de los mismos.</v>
          </cell>
        </row>
        <row r="19">
          <cell r="C19" t="str">
            <v>Programa 27; Tu identidad, Tu orgullo</v>
          </cell>
        </row>
        <row r="20">
          <cell r="C20" t="str">
            <v xml:space="preserve">Garantizar la transversalización de acciones que promuevan una colaboración efectiva y una coordinación sólida entre las dependencias federales y estatales, consolidando un gobierno honesto al servicio de la gente </v>
          </cell>
        </row>
        <row r="21">
          <cell r="C21" t="str">
            <v>1.- registrar nacimientos, matrimonios, defunciones y otros actos vivilespor la Ley. 2.- proveer certificados oficiales que acrediten los actos de registrados, a la ciudadanía que lo requiera. 3.- implementar y promover el uso de tecnologías de la informacion,para agilizar los procesos de registros y consulta. 4.- organizar programas de capacitación continua a la oficialía, con el fin de mejorar la calidad de los servicios y actualizar a los funcionarios sobre nuevas normativas. 5.- adoptar normativas que faciliten la correcta y oportuna inscripción de actos civiles. 6.- colaborar con otros instituciones gubernamentales para la integración de los registros de base de datos</v>
          </cell>
        </row>
        <row r="23">
          <cell r="AA23" t="str">
            <v xml:space="preserve">1. Gobierno </v>
          </cell>
        </row>
        <row r="26">
          <cell r="AA26" t="str">
            <v xml:space="preserve"> M Apoyo al proceso presupuestario y para mejorar la eficiencia institucional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Apoyar en la igualdad en  programas  enfocados en los hogares de más bajos ingresos del Municipio de Eduardo Neri.</v>
          </cell>
          <cell r="C12" t="str">
            <v>Porcentaje de Personas en Situación de Pobreza</v>
          </cell>
          <cell r="D12" t="str">
            <v xml:space="preserve">Porcentaje de Personas en Situación de Pobreza = No. De Personas en Situación de Pobreza / No. Total de la Población del Municipio * 100. </v>
          </cell>
          <cell r="E12" t="str">
            <v>Informes y Reportes y Evidencias Fotográficas.</v>
          </cell>
        </row>
        <row r="13">
          <cell r="B13" t="str">
            <v>Correcta aplicacion de rendición de cuentas y  efectividad en el municipio de Eduardo Neri Gro.</v>
          </cell>
          <cell r="C13" t="str">
            <v>Porcentaje de Población Atendida</v>
          </cell>
          <cell r="D13" t="str">
            <v>Porcentaje de Carencias Sociales = (No. de Personas con Carencias Sociales / No. Total de la Población del Municipio) * 100</v>
          </cell>
          <cell r="E13" t="str">
            <v>Informe Estadística, CONEVAL.</v>
          </cell>
        </row>
        <row r="14">
          <cell r="D14" t="str">
            <v>Porcentaje de inscripción en programas sociales = (No. de Nuevos Beneficiarios / No. Total de la Población del Municipio) * 100</v>
          </cell>
          <cell r="E14" t="str">
            <v>Informe Estadística, CONEVAL.</v>
          </cell>
        </row>
        <row r="15">
          <cell r="C15" t="str">
            <v>Número de productos distribuidos</v>
          </cell>
          <cell r="D15" t="str">
            <v>Número de productos distribuidos= (No. de productos distribuidos / No. Total de familias beneficiadas)*100</v>
          </cell>
          <cell r="E15" t="str">
            <v>Reportes de distribución y listas de beneficiarios</v>
          </cell>
        </row>
        <row r="16">
          <cell r="C16" t="str">
            <v>Número de tinacos vendidos</v>
          </cell>
          <cell r="D16" t="str">
            <v>Número de tinacos vendidos= (No. de tinacos vendidos / No. Total de familias solicitantes)*100</v>
          </cell>
          <cell r="E16" t="str">
            <v>Facturas de compra, listas de beneficiarios y reportes de ventas</v>
          </cell>
        </row>
        <row r="17">
          <cell r="C17" t="str">
            <v>Número de tiendas abiertas</v>
          </cell>
          <cell r="D17" t="str">
            <v>Número de tiendas abiertas= (No. de tiendas abiertas / No. Total de colonias beneficiadas)*100</v>
          </cell>
          <cell r="E17" t="str">
            <v>Actas de apertura y reportes de funcionamiento</v>
          </cell>
        </row>
        <row r="18">
          <cell r="D18" t="str">
            <v>Porcentaje de beneficiarios correctamente focalizados= (No. de beneficiarios identificados en situación vulnerable / No. Total de solicitantes) * 100</v>
          </cell>
          <cell r="E18" t="str">
            <v>Base de datos de beneficiarios, encuestas socioeconómicas</v>
          </cell>
        </row>
        <row r="19">
          <cell r="C19" t="str">
            <v>Número de productos y herramientas gestionadas</v>
          </cell>
          <cell r="D19" t="str">
            <v>Número de productos y herramientas gestionadas= (No. de productos y herramientas obtenidos / No. Total de solicitudes recibidas)*100</v>
          </cell>
          <cell r="E19" t="str">
            <v>Documentación de gestiones y acuerdos con proveedores</v>
          </cell>
        </row>
        <row r="20">
          <cell r="C20" t="str">
            <v>Porcentaje de registros actualizados</v>
          </cell>
          <cell r="D20" t="str">
            <v>Porcentaje de registros actualizados= (No. de registros actualizados / No. Total de beneficiarios inscritos) * 100</v>
          </cell>
          <cell r="E20" t="str">
            <v>Bitácoras de registros, bases de datos de programas sociales</v>
          </cell>
        </row>
      </sheetData>
      <sheetData sheetId="3"/>
      <sheetData sheetId="4">
        <row r="17">
          <cell r="C17" t="str">
            <v>EJE:  I  Inclusión y Humanidad que Transforman: "Unidos para Avanzar"</v>
          </cell>
        </row>
        <row r="18">
          <cell r="C18" t="str">
            <v>Contribuir a que la ciudadanía de Eduardo Neri en situación de rezago social o marginación, acceda a los beneficios de los programas sociales, con el fin de mejorar su calidad de vida, mediante la atención prioritaria a los grupos vulnerables, de manera inclusiva para fortalecer las condiciones que permita alcanzar un desarrollo humano integral.</v>
          </cell>
        </row>
        <row r="19">
          <cell r="C19" t="str">
            <v>Programa 1. Creciendo Contigo: Bienestar para Todos</v>
          </cell>
        </row>
        <row r="20">
          <cell r="C20" t="str">
            <v>Articular políticas públicas que creen un entorno favorable para el desarrollo social e integral de la niñez, jóvenes, adultos, adultos mayores, y discapacitados promoviendo una colaboración entre distintos sectores para asegurar el bienestar del municipio.</v>
          </cell>
        </row>
        <row r="21">
          <cell r="C21" t="str">
            <v xml:space="preserve">1.1 Difundir los programas sociales vigentes del Gobierno Federal y Estatal para asegurar que tengan acceso los grupos vulnerables y contribuyan a la reducción de las carencias que generan desigualdad.
1.2 Mejorar la calidad de vida de la ciudadanía mediante Programas Municipales como el de la “Canasta Básica” garantizando que las personas accedan a una alimentación nutricional que satisfaga sus requerimientos, en apoyo a su economía. 1.3 Implementar apoyos dirigidos a los grupos vulnerables para disminuir la desigualdad social asegurando que todas las Comunidades del Municipio tengan acceso directo a estos beneficios.
1.4 Coordinar de manera institucional la gestión y apoyo para la inscripción de la ciudadanía en los programas sociales brindando información clara y oportuna estableciendo una comunicación efectiva para facilitar su acceso.
</v>
          </cell>
        </row>
        <row r="24">
          <cell r="AA24" t="str">
            <v>2.7 Otros Asuntos Sociales</v>
          </cell>
        </row>
        <row r="25">
          <cell r="AA25" t="str">
            <v>2.7.1 Otros Asuntos Sociales</v>
          </cell>
        </row>
        <row r="26">
          <cell r="AA26" t="str">
            <v>E Prestación de Servicios Públicos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4">
          <cell r="B14" t="str">
            <v>Mejorar las demandas de apoyo social .</v>
          </cell>
          <cell r="C14" t="str">
            <v>Porcentaje de ingreso a los programas sociales</v>
          </cell>
        </row>
        <row r="15">
          <cell r="B15" t="str">
            <v>Impulsar y fomentar la venta de productos de la canasta básica a bajo costo.</v>
          </cell>
        </row>
        <row r="16">
          <cell r="B16" t="str">
            <v>Brindar apoyo mediante la venta de tinacos a precio de proveedor para contribuir a la economía familiar.</v>
          </cell>
        </row>
        <row r="17">
          <cell r="B17" t="str">
            <v>Promover la gestión para la apertura de tiendas que ofrezcan productos de la canasta básica a bajo costo.</v>
          </cell>
        </row>
        <row r="18">
          <cell r="B18" t="str">
            <v>Eficiente Focalización  de programas sociales.</v>
          </cell>
          <cell r="C18" t="str">
            <v>Porcentaje de beneficiarios correctamente focalizados</v>
          </cell>
        </row>
        <row r="19">
          <cell r="B19" t="str">
            <v>Realizar gestiones en coordinación con la Tesorería para ampliar la oferta de productos y herramientas a bajo costo (láminas, tinacos, juegos de baño, alambre de púas, entre otros) mediante el programa “Juntos Transformando tu Economía” en el municipio de Eduardo Neri.</v>
          </cell>
        </row>
        <row r="20">
          <cell r="B20" t="str">
            <v>Integrar y mantener una bitácora de los distintos programas para registrar nuevos ingresos de las becas Rita Cetina y Benito Juárez, así como de los programas Jóvenes Construyendo el Futuro, Pensión para Adultos Mayores y Pensión para Personas con Discapacidad, con el fin de mejorar su control y localización.</v>
          </cell>
        </row>
      </sheetData>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Los visitantes tienen un concepto de una ciudadania y autoridades municipales de Eduardo Neri con cultura ambiental.</v>
          </cell>
          <cell r="D12" t="str">
            <v>No. De personas con cultura ambiental/no de personas encuestadas*100</v>
          </cell>
          <cell r="E12" t="str">
            <v>encuestas</v>
          </cell>
        </row>
        <row r="13">
          <cell r="C13" t="str">
            <v>porcentaje de personas con cultura ambiental</v>
          </cell>
          <cell r="D13" t="str">
            <v>No. De personas con cultura ambiental positiva/no de personas encuestadas*100</v>
          </cell>
          <cell r="E13" t="str">
            <v>encuestas</v>
          </cell>
        </row>
        <row r="14">
          <cell r="C14" t="str">
            <v>Porcentaje de zonas arbolas mejoradas.</v>
          </cell>
          <cell r="D14" t="str">
            <v>(No. De zonas arboladas mejoradas / No. De zonas arboladas programadas * 100) PZAM=(ZAM/ZAP)*100</v>
          </cell>
          <cell r="E14" t="str">
            <v>Evidencia fotografica, informe de actividades.</v>
          </cell>
        </row>
        <row r="15">
          <cell r="E15" t="str">
            <v>evidencia fotografica, informe de actividades.</v>
          </cell>
        </row>
        <row r="16">
          <cell r="E16" t="str">
            <v>Evidencia fotografica, informe de actividades.</v>
          </cell>
        </row>
        <row r="17">
          <cell r="E17" t="str">
            <v>Evidencia fotografica, informe de actividades.</v>
          </cell>
        </row>
        <row r="19">
          <cell r="E19" t="str">
            <v>Evidencia fotografica, informe de actividades.</v>
          </cell>
        </row>
      </sheetData>
      <sheetData sheetId="3"/>
      <sheetData sheetId="4">
        <row r="17">
          <cell r="C17" t="str">
            <v>III. Dimención territorial (fortalecimiento urbano).</v>
          </cell>
        </row>
        <row r="18">
          <cell r="C18" t="str">
            <v>Garantizar la prestación de los servicios públicos de forma eficiente, segura y sustentable promoviendo el bienestar y calidad de vida mediante el acceso universal y equitativo de los servicios.</v>
          </cell>
        </row>
        <row r="19">
          <cell r="C19" t="str">
            <v>13: Gestión integral de servicios publicos.</v>
          </cell>
        </row>
        <row r="20">
          <cell r="C20" t="str">
            <v>Vincular mecanismos de colaboración insterinstitucional para el desarrollo de insfraestructura que impulsen la vocación productiva del municipio garantizando la protección y sostenibilidad del medio ambiente.</v>
          </cell>
        </row>
        <row r="21">
          <cell r="C21" t="str">
            <v xml:space="preserve">13.44 Supervisar que los espacios publicos urbanos como calles, avenidas, plazas, parques y jardines se encuentren en optimas condiciones., 13.45 Asegurar el buen estado de las infraestructuras de los espacios verdes: limpieza, poda, de arboles, riego, deshierbe y mantenimiento general.   </v>
          </cell>
        </row>
        <row r="24">
          <cell r="AA24" t="str">
            <v xml:space="preserve">2.2. Vivienda y Servicios  a la comunidad </v>
          </cell>
        </row>
        <row r="25">
          <cell r="AA25" t="str">
            <v xml:space="preserve">2.2.6. Servicos Comunales </v>
          </cell>
        </row>
        <row r="26">
          <cell r="AA26" t="str">
            <v xml:space="preserve">E Prestacion de Servicos Públicos </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Los visitantes consideran que la ciudadanía y las autoridades municipales de Eduardo Neri poseen una cultura ambiental.</v>
          </cell>
          <cell r="C12" t="str">
            <v>Percepción ciudadana de cultura ambiental</v>
          </cell>
        </row>
        <row r="13">
          <cell r="B13" t="str">
            <v>Se manifiesta conciencia ambiental entre la población del municipio de Eduardo Neri.</v>
          </cell>
        </row>
        <row r="14">
          <cell r="B14" t="str">
            <v>Comprobar que las calles, parques y jardines se encuentren en buen estado.</v>
          </cell>
        </row>
        <row r="15">
          <cell r="B15" t="str">
            <v>Supervisar que los espacios públicos urbanos, como calles, avenidas, plazas, parques y jardines, se mantengan en óptimas condiciones.</v>
          </cell>
          <cell r="C15" t="str">
            <v>Supervision para que los espacios publicos esten en optimas condiciones.</v>
          </cell>
          <cell r="D15" t="str">
            <v>(No. de espacios publicos en optimas condiciones / No. de espacios publicos programados) *100 PEPOC=(NEPOC/NEPP)*100</v>
          </cell>
        </row>
        <row r="16">
          <cell r="C16" t="str">
            <v>Porcentaje de areas de uso comun que se encuentran en buen estado.</v>
          </cell>
          <cell r="D16" t="str">
            <v>(No. de areas verdes de uso comun que se encuentran en buen estado / No. de areas verdes que fueron programadas) * 100                               PDAVUCEBE=(NAVCBE/NAP)*100</v>
          </cell>
        </row>
        <row r="17">
          <cell r="B17" t="str">
            <v>Asegurar el adecuado estado de la infraestructura en las áreas verdes mediante acciones de limpieza, poda de árboles, deshierbe y mantenimiento general.</v>
          </cell>
          <cell r="C17" t="str">
            <v>Porcentaje de areas verdes que se encuentran en buen estado.</v>
          </cell>
          <cell r="D17" t="str">
            <v>(No. de areas verdes que se encuentran en buen estado/No. de areas verdes que fueron programados)*100 PAVEBE(NAVEBE/NAVP)*100</v>
          </cell>
        </row>
        <row r="18">
          <cell r="C18" t="str">
            <v>Porcentaje de areas verdes embellecidas.</v>
          </cell>
          <cell r="D18" t="str">
            <v>(No. de areas verdes embellecidas / No. de areas que fueron programadas) * 100 PAVE=(NAVE/NAVP)*100</v>
          </cell>
          <cell r="E18" t="str">
            <v>Evidencia fotografica, informe de actividades.</v>
          </cell>
        </row>
        <row r="19">
          <cell r="B19" t="str">
            <v>Organizar proyectos de embellecimiento de parques, especialmente durante la realización de eventos cívicos y tradicionales en la cabecera municipal.</v>
          </cell>
          <cell r="C19" t="str">
            <v>Porcentaje de areas verdes mejoradas por eventos conmemorativos.</v>
          </cell>
          <cell r="D19" t="str">
            <v>(No de areas verdes mejoradas/No de araes verdes programadas)*100 PAVM=(NAVM/NAVP)*100</v>
          </cell>
        </row>
      </sheetData>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Fortalecimiento del control sanitario para asegurar el cumplimiento de normativas y evitar sanciones para las autoridades municipales encargadas del rastro.</v>
          </cell>
          <cell r="C12" t="str">
            <v>Cumplimiento de normativas sanitarias</v>
          </cell>
          <cell r="D12" t="str">
            <v>Cumplimiento de normativas sanitaria=(Número de normativas cumplidas / Total de normativas) * 100 CNS=NNC/TN*100</v>
          </cell>
          <cell r="E12" t="str">
            <v>Reportes de cumplimiento</v>
          </cell>
        </row>
        <row r="13">
          <cell r="C13" t="str">
            <v>Índice de condiciones sanitarias mejoradas</v>
          </cell>
          <cell r="D13" t="str">
            <v>Índice de condiciones sanitarias mejoradas=(Número de mejoras implementadas / Total de mejoras necesarias) * 100 ICSM=NMI/TMN*100</v>
          </cell>
          <cell r="E13" t="str">
            <v>Inspecciones sanitarias</v>
          </cell>
        </row>
        <row r="14">
          <cell r="D14" t="str">
            <v>Personal capacitado=(Número de personas capacitadas / Total de personal) * 100 PC=NPC/TP*100</v>
          </cell>
          <cell r="E14" t="str">
            <v>Listas de asistencia y certificaciones</v>
          </cell>
        </row>
        <row r="15">
          <cell r="E15" t="str">
            <v>Certificaciones de COPRISEG</v>
          </cell>
        </row>
        <row r="16">
          <cell r="C16" t="str">
            <v>Infraestructura mejorada</v>
          </cell>
          <cell r="D16" t="str">
            <v>Infraestructura mejorada=(Número de mejoras realizadas / Total de mejoras planificadas) * 100 IM=NMR/TM*100</v>
          </cell>
          <cell r="E16" t="str">
            <v>Reportes de infraestructura</v>
          </cell>
        </row>
        <row r="18">
          <cell r="D18" t="str">
            <v>Animales verificados=(Número de animales verificados / Total de animales ingresados) * 100 AV=NAV/TAI*100</v>
          </cell>
          <cell r="E18" t="str">
            <v>Registros de verificación veterinaria</v>
          </cell>
        </row>
        <row r="19">
          <cell r="B19" t="str">
            <v>Verificar los animales que entran al rastro con un control adecuado.</v>
          </cell>
          <cell r="D19" t="str">
            <v>Control de animales ingresados=(Número de animales con control adecuado / Total de animales ingresados) * 100 CAI=NACA/TAI*100</v>
          </cell>
          <cell r="E19" t="str">
            <v>Reportes de control de ingreso</v>
          </cell>
        </row>
      </sheetData>
      <sheetData sheetId="3"/>
      <sheetData sheetId="4">
        <row r="17">
          <cell r="C17" t="str">
            <v xml:space="preserve">EJE II : Desarrollo Competitivo y Sostenible para el Progreso </v>
          </cell>
        </row>
        <row r="18">
          <cell r="C18" t="str">
            <v>Garantizar la prestación de los servicios públicos de forma eficiente, segura y sustentable promoviendo el bienestar y calidad de vida mediante el acceso universal y equitativo de los servicios.</v>
          </cell>
        </row>
        <row r="19">
          <cell r="C19" t="str">
            <v>Programa 13: Gestion Integral de Servicios Publicos</v>
          </cell>
        </row>
        <row r="20">
          <cell r="C20" t="str">
            <v xml:space="preserve">Vincular mecanismos de colaboracion interinstitucional para el desarrollo de infraestructura que impulsen la vocacion productiva del Municipio, garantizando la proteccion de sostenibilidad del medio ambiente. </v>
          </cell>
        </row>
        <row r="21">
          <cell r="C21" t="str">
            <v xml:space="preserve">13.39 Coordinar el funcionamiento diario del rastro, incluyendo la programacion de los sacrificios de animales y la asignacion de turnos 13.40 Gestionar permisos y licencias necesarios para la correcta operatividad del rastro 13.41 Asegurar que se cumpla con las normativas sanitarios del rastro, relacionadas con la inocuidad de los alimentos y el sacrificio de los animales. 13.42 Mnatener el rastro limpio y desinfectado para evitar focos de contaminacion 13.43 Realizar inspeciones regulares de la carne, para verificar la calidad y asegurarse de que cumpla con los estandares sanitarios. </v>
          </cell>
        </row>
        <row r="24">
          <cell r="AA24" t="str">
            <v xml:space="preserve">2.2. Vivienda y Servicios  a la comunidad </v>
          </cell>
        </row>
        <row r="25">
          <cell r="AA25" t="str">
            <v xml:space="preserve">2.2.6. Servicos Comunales </v>
          </cell>
        </row>
        <row r="26">
          <cell r="AA26" t="str">
            <v xml:space="preserve">E Prestacion de Servicos Públicos </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Reforzar el control sanitario para garantizar el cumplimiento de las normas establecidas y prevenir sanciones hacia las autoridades municipales responsables del rastro.</v>
          </cell>
        </row>
        <row r="13">
          <cell r="B13" t="str">
            <v>Garantizar mejores condiciones sanitarias en las instalaciones del Rastro Municipal.</v>
          </cell>
        </row>
        <row r="14">
          <cell r="B14" t="str">
            <v>Optimizar las condiciones de higiene y sanidad dentro del Rastro Municipal para asegurar un manejo adecuado de las instalaciones.</v>
          </cell>
          <cell r="C14" t="str">
            <v>Personal capacitado</v>
          </cell>
        </row>
        <row r="15">
          <cell r="B15" t="str">
            <v>Brindar capacitación al personal ante la COPRISEG</v>
          </cell>
          <cell r="C15" t="str">
            <v>Personal capacitado ante COPRISEG</v>
          </cell>
          <cell r="D15" t="str">
            <v>Personal capacitado ante COPRISEG=(Número de personas capacitadas / Total de personal) * 100 PCAC=NPC/TP*100</v>
          </cell>
        </row>
        <row r="16">
          <cell r="B16" t="str">
            <v>Asegurar la revisión veterinaria correspondiente de todos los animales antes de su ingreso al rastro, garantizando que cumplan con las condiciones sanitarias requerida</v>
          </cell>
        </row>
        <row r="17">
          <cell r="B17" t="str">
            <v>Realizar la gestión de material de limpieza para las instalaciones, así como insumos para el control de moscas, ratas y gusano barrenador.</v>
          </cell>
          <cell r="C17" t="str">
            <v>Equipamiento adquirido</v>
          </cell>
          <cell r="D17" t="str">
            <v>Equipamiento adquirido=(Número de equipos adquiridos / Total de equipos requeridos) * 100 EA=NEA/TER*100</v>
          </cell>
          <cell r="E17" t="str">
            <v>Facturas y registros de compra</v>
          </cell>
        </row>
        <row r="18">
          <cell r="B18" t="str">
            <v>Gestionar equipo y herramientas para mejorar las actividades, incluyendo equipo de seguridad.</v>
          </cell>
          <cell r="C18" t="str">
            <v>Equipamiento de seguridad adquirido</v>
          </cell>
          <cell r="D18" t="str">
            <v>Equipamiento adquirido=(Número de equipos adquiridos / Total de equipos requeridos) * 100 EA=NEA/TER*100</v>
          </cell>
          <cell r="E18" t="str">
            <v xml:space="preserve"> registros de compra</v>
          </cell>
        </row>
        <row r="19">
          <cell r="B19" t="str">
            <v>Realizar mejoras y adecuaciones en la infraestructura destinada al sacrificio de animales, con el objetivo de contar con espacios más adecuados y funcionales.</v>
          </cell>
          <cell r="C19" t="str">
            <v>Animales verificados</v>
          </cell>
        </row>
        <row r="20">
          <cell r="C20" t="str">
            <v>Control de animales ingresados</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Lograr que la ciudadania tenga una buena percepcion de los panteones de la cabecera municipal.</v>
          </cell>
          <cell r="C12" t="str">
            <v>Porcentaje de ciudadania con buena percepcion</v>
          </cell>
          <cell r="D12" t="str">
            <v>(No. De personas con buena percepcion/No. De personas encuestadas*100) PCBP= NPBP/NPE*100</v>
          </cell>
          <cell r="E12" t="str">
            <v>Encuestas</v>
          </cell>
        </row>
        <row r="13">
          <cell r="C13" t="str">
            <v>Indice de obras realizadas</v>
          </cell>
          <cell r="D13" t="str">
            <v>(No. De obras realizadas/ Total de obras programadas*100) IOR=NOR/TOP*100</v>
          </cell>
          <cell r="E13" t="str">
            <v>Reporte de obras</v>
          </cell>
        </row>
        <row r="14">
          <cell r="C14" t="str">
            <v>Porcentaje de personal equipado</v>
          </cell>
          <cell r="D14" t="str">
            <v>(No. De personal equipado/Total de personal*100) PPE=NPE/TP*100</v>
          </cell>
          <cell r="E14" t="str">
            <v>Entrega de material</v>
          </cell>
        </row>
        <row r="15">
          <cell r="D15" t="str">
            <v>(No. De jornadas realizadas/Total de jornadas programadas*100)</v>
          </cell>
          <cell r="E15" t="str">
            <v xml:space="preserve">Reporte de jornadas </v>
          </cell>
        </row>
        <row r="17">
          <cell r="C17" t="str">
            <v>Porcentaje del buen uso.</v>
          </cell>
          <cell r="D17" t="str">
            <v>(No. De personas con aceptacion al buen uso/ No. De personas encuentadas*100) PBU=NPABU/NPE*100</v>
          </cell>
          <cell r="E17" t="str">
            <v>Encuestas</v>
          </cell>
        </row>
        <row r="18">
          <cell r="E18" t="str">
            <v>Campañas</v>
          </cell>
        </row>
        <row r="19">
          <cell r="C19" t="str">
            <v>porcentaje de aceptacion de la ciudadania.</v>
          </cell>
          <cell r="D19" t="str">
            <v>no. De personas con aceptacion del panteon nuevo / no de personas encuestadas*100</v>
          </cell>
        </row>
      </sheetData>
      <sheetData sheetId="3"/>
      <sheetData sheetId="4">
        <row r="17">
          <cell r="C17" t="str">
            <v>EJE II Desarrollo 
Competitivo y 
Sostenible para el 
Progreso</v>
          </cell>
        </row>
        <row r="18">
          <cell r="C18" t="str">
            <v>Garantizar la prestacion de los servicios publicos de forma eficiente, segura y sustentable promoviendo el bienestar y calidad de vida mediante el acceso universal y equitativo de los servicios.</v>
          </cell>
        </row>
        <row r="19">
          <cell r="C19" t="str">
            <v>13. Gestión Integral de Servicios Públicos</v>
          </cell>
        </row>
        <row r="20">
          <cell r="C20" t="str">
            <v>Vincular mecanismo de colaboracion interinstitucional para el desarrollo de infraestructura que impulsen la vocacion productiva del Municipio, garantizando la proteccion y sostenibilidad del medio ambiente.</v>
          </cell>
        </row>
        <row r="21">
          <cell r="C21" t="str">
            <v>13.33 Mantener un registro actualizado en el panteón, para la administración de los lotes y tumbas, asignando espacios acordes a los reglamentos establecidos.            
 13.34 Gestionar los permisos necesarios para realizar inhumaciones, exhumaciones o cualquier otra actividad relacionada con los panteones.                                         
13.35 Realizar el mantenimiento físico y estructural a las instalaciones del panteón.    
13.36 Asegurar que las áreas del panteón estén limpias y ordenadas, brindando un servicio de calidad a la población. 
13.37 Mantener las áreas limpias del panteón para promover actividades festivas, como: Dia de muertos, Dia de las madres, Dia del padre, entre otros.                        
13.38 Implementar medidas de control y prevención de plagas, que afecten la higiene e imagen del panteón.</v>
          </cell>
        </row>
        <row r="23">
          <cell r="AA23" t="str">
            <v xml:space="preserve">2. Desarrollo Social </v>
          </cell>
        </row>
        <row r="24">
          <cell r="AA24" t="str">
            <v xml:space="preserve">2.2. Vivienda y Servicios  a la comunidad </v>
          </cell>
        </row>
        <row r="25">
          <cell r="AA25" t="str">
            <v xml:space="preserve">2.2.6. Servicos Comunales </v>
          </cell>
        </row>
        <row r="26">
          <cell r="AA26" t="str">
            <v xml:space="preserve">E Prestacion de Servicos Públicos </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Apreciación favorable de la población hacia los panteones de la cabecera municipal.</v>
          </cell>
        </row>
        <row r="13">
          <cell r="B13" t="str">
            <v>Condiciones adecuadas de infraestructura y manejo correcto de las instalaciones en los panteones de Zumpango del Río.</v>
          </cell>
        </row>
        <row r="14">
          <cell r="B14" t="str">
            <v>Lograr que las instalaciones se encuentren en buen estado.</v>
          </cell>
        </row>
        <row r="15">
          <cell r="B15" t="str">
            <v>Capacitacion de limpiezas de panteones.</v>
          </cell>
          <cell r="C15" t="str">
            <v>Porcentaje de capacitaciones</v>
          </cell>
        </row>
        <row r="16">
          <cell r="B16" t="str">
            <v>Realizar campañas de limpiezas y descacharrizacion en los panteones municipales, para eliminar criaderos de mosquitos transmisores del dengue, zika y chikunguya, y logrando tener instalaciones limpias para la ciudadanía.</v>
          </cell>
          <cell r="C16" t="str">
            <v>Jornadas realizadas</v>
          </cell>
          <cell r="D16" t="str">
            <v>(No. De jornadas realizadas/Total de jornadas programadas*100)</v>
          </cell>
          <cell r="E16" t="str">
            <v xml:space="preserve">Reporte de jornadas </v>
          </cell>
        </row>
        <row r="18">
          <cell r="B18" t="str">
            <v>Campañas de Concientizar a la ciudadania, y lograr que valore las instalaciones de los panteones municipales.</v>
          </cell>
          <cell r="C18" t="str">
            <v>Porcentaje de campañas realizadas</v>
          </cell>
          <cell r="D18" t="str">
            <v>(No. De campañas realizadas/No.Total de campañas programadas*100) PCR=NCR/NTCP*100</v>
          </cell>
        </row>
        <row r="19">
          <cell r="B19" t="str">
            <v>Conseguir que la ciudadanos realicen inhumaciones en el nuevo panteon.</v>
          </cell>
        </row>
        <row r="20">
          <cell r="B20" t="str">
            <v>Remodelacion de las instalaciones de los panteones de la cabecera municipal</v>
          </cell>
          <cell r="C20" t="str">
            <v>porcentaje de avances de remodelación</v>
          </cell>
          <cell r="D20" t="str">
            <v>no de avance de remodelacion / no de avance programado * 100</v>
          </cell>
          <cell r="E20" t="str">
            <v>reporte de obra</v>
          </cell>
        </row>
        <row r="21">
          <cell r="B21" t="str">
            <v>Realizar arreglos decorativos de los panteon municipal para las festiviades de dia de muertos</v>
          </cell>
          <cell r="C21" t="str">
            <v xml:space="preserve">porcentaje de  actividades realizadas </v>
          </cell>
          <cell r="D21" t="str">
            <v>No. De activiades realizadas/No. Total de activiades programadas*100) PAR=NAR/NTAP*100</v>
          </cell>
          <cell r="E21" t="str">
            <v>Reporte de activiades</v>
          </cell>
        </row>
      </sheetData>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1"/>
      <sheetName val="POA (2)"/>
    </sheetNames>
    <sheetDataSet>
      <sheetData sheetId="0"/>
      <sheetData sheetId="1"/>
      <sheetData sheetId="2">
        <row r="12">
          <cell r="B12" t="str">
            <v xml:space="preserve">Mayor productividad laboral aumentando el consumo local y  fomemento al empleo </v>
          </cell>
          <cell r="C12" t="str">
            <v>aumento en la economia local</v>
          </cell>
          <cell r="D12" t="str">
            <v xml:space="preserve">'aumento en la economia local= (nivel de empleo / población activa) * 100 </v>
          </cell>
          <cell r="E12" t="str">
            <v>Registro de empleo y productividad</v>
          </cell>
        </row>
        <row r="13">
          <cell r="C13" t="str">
            <v xml:space="preserve">productos de calidad </v>
          </cell>
          <cell r="D13" t="str">
            <v>productos de calidad= (productos con certificación / total de productos) * 100</v>
          </cell>
          <cell r="E13" t="str">
            <v>Auditorías de calidad y encuestas de satisfacción</v>
          </cell>
        </row>
        <row r="14">
          <cell r="C14" t="str">
            <v xml:space="preserve"> lineamiento de locales </v>
          </cell>
          <cell r="D14" t="str">
            <v xml:space="preserve"> lineamiento de locales = (locales alineados / total de locales) * 100</v>
          </cell>
          <cell r="E14" t="str">
            <v>Informes de operativos de ordenamiento</v>
          </cell>
        </row>
        <row r="15">
          <cell r="C15" t="str">
            <v xml:space="preserve">reglamento interno </v>
          </cell>
          <cell r="D15" t="str">
            <v>reglamento interno= (reglamento actualizado / reglamento requerido) * 100</v>
          </cell>
          <cell r="E15" t="str">
            <v>Publicación oficial del reglamento actualizado</v>
          </cell>
        </row>
        <row r="16">
          <cell r="C16" t="str">
            <v xml:space="preserve">areas limpias </v>
          </cell>
          <cell r="D16" t="str">
            <v>areas limpias= '(áreas limpias / áreas totales) * 100</v>
          </cell>
          <cell r="E16" t="str">
            <v>Inspecciones sanitarias y reportes de limpieza</v>
          </cell>
        </row>
        <row r="17">
          <cell r="C17" t="str">
            <v xml:space="preserve">Campaña de Higiene y salud </v>
          </cell>
          <cell r="D17" t="str">
            <v>Campaña de Higiene y salud= (población capacitada / población total) * 100</v>
          </cell>
          <cell r="E17" t="str">
            <v>Registros de asistencia a capacitaciones y materiales de difusión</v>
          </cell>
        </row>
        <row r="18">
          <cell r="D18" t="str">
            <v>Buena imagen de las instalaciones =(instalaciones en buen estado / total de instalaciones) * 100</v>
          </cell>
          <cell r="E18" t="str">
            <v>Informes técnicos de mantenimiento</v>
          </cell>
        </row>
        <row r="19">
          <cell r="C19" t="str">
            <v xml:space="preserve">verificacion de las instalaciones </v>
          </cell>
          <cell r="D19" t="str">
            <v>verificacion de las instalaciones =(solicitudes atendidas / solicitudes recibidas) * 100</v>
          </cell>
          <cell r="E19" t="str">
            <v>Reportes de atención y seguimiento de incidencias</v>
          </cell>
        </row>
      </sheetData>
      <sheetData sheetId="3"/>
      <sheetData sheetId="4">
        <row r="17">
          <cell r="C17" t="str">
            <v xml:space="preserve"> Eje ll desarrollo competitivo y sostenible para el progreso </v>
          </cell>
        </row>
        <row r="18">
          <cell r="C18" t="str">
            <v xml:space="preserve"> Garantizar la prestacion de los servicios publicos de forma eficiente, segura y sostenible promoviendo el bienestar y calidad de vida mediante el acceso universal y equitativo de los servicios </v>
          </cell>
        </row>
        <row r="19">
          <cell r="C19" t="str">
            <v xml:space="preserve">13.  Gestion in tegral de servicios publicos </v>
          </cell>
        </row>
        <row r="20">
          <cell r="C20" t="str">
            <v xml:space="preserve">Vincular mecanismos de colaboracion interinstitucional para el desarrollo de infraestructura que impulsen la vocacion productiva del Municipio, garantizando la proteccion de sostenibilidad del medio ambiente. </v>
          </cell>
        </row>
        <row r="21">
          <cell r="C21" t="str">
            <v xml:space="preserve">13.28 garantizar que el mercado se mantenga limpio y en optimas condiciones, para una distribucion y acceso adecuado. 13.32 supervisar el cumplimiento de las normas sanitarias e higienicas en el mercado, para evitar focos de contaminacion </v>
          </cell>
        </row>
        <row r="23">
          <cell r="AA23" t="str">
            <v xml:space="preserve">2. Desarrollo Social </v>
          </cell>
        </row>
        <row r="24">
          <cell r="AA24" t="str">
            <v xml:space="preserve">2.2. Vivienda y Servicios  a la comunidad </v>
          </cell>
        </row>
        <row r="25">
          <cell r="AA25" t="str">
            <v xml:space="preserve">2.2.6. Servicos Comunales </v>
          </cell>
        </row>
        <row r="26">
          <cell r="AA26" t="str">
            <v xml:space="preserve">E Prestacion de Servicos Públicos </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1"/>
      <sheetName val="POA (2)"/>
    </sheetNames>
    <sheetDataSet>
      <sheetData sheetId="0" refreshError="1"/>
      <sheetData sheetId="1" refreshError="1"/>
      <sheetData sheetId="2">
        <row r="12">
          <cell r="B12" t="str">
            <v>Fortalecimiento de la productividad laboral mediante el estímulo al consumo local y la promoción del empleo.</v>
          </cell>
        </row>
        <row r="13">
          <cell r="B13" t="str">
            <v>Se dispone de una gran variedad de productos de calidad en el mercado municipal.</v>
          </cell>
        </row>
        <row r="14">
          <cell r="B14" t="str">
            <v>Se dispone de lineamientos correctos en los pasillos y accesos de las diferentes áreas del Mercado Municipal.</v>
          </cell>
        </row>
        <row r="15">
          <cell r="B15" t="str">
            <v xml:space="preserve">Autorizacion del Reglamento Interno del Mercado Municipal "Ricardo Rodriguez Rendon" </v>
          </cell>
        </row>
        <row r="16">
          <cell r="B16" t="str">
            <v>Fumigacion y limpieza general en los pasillos del Mercado Muninicipal</v>
          </cell>
        </row>
        <row r="17">
          <cell r="B17" t="str">
            <v>concientizar a los comerciantes  sobre el cuidado y limieza de las instalaciones del mercado municipal</v>
          </cell>
        </row>
        <row r="18">
          <cell r="B18" t="str">
            <v>Se llevan a cabo trabajos de mantenimiento correctivo de manera anticipada en el mercado.</v>
          </cell>
          <cell r="C18" t="str">
            <v xml:space="preserve">Buena imagen de las instalaciones </v>
          </cell>
        </row>
        <row r="19">
          <cell r="B19" t="str">
            <v xml:space="preserve">atender oportunamente las necesidades que se presenten en  las instalaciones del Mercado Municipal </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Objetivos"/>
      <sheetName val="Pbr"/>
      <sheetName val="MIR"/>
      <sheetName val="POA"/>
      <sheetName val="Árbol_de_Problemas"/>
    </sheetNames>
    <sheetDataSet>
      <sheetData sheetId="0"/>
      <sheetData sheetId="1"/>
      <sheetData sheetId="2">
        <row r="7">
          <cell r="C7" t="str">
            <v>Programa 27: Tu identidad, Tu orgullo</v>
          </cell>
        </row>
        <row r="12">
          <cell r="D12" t="str">
            <v>Indice de Cumplimiento de Registros Gratuitos = (No. Registros realizados en la semana / No. De registros solicitados en la semana) x 100</v>
          </cell>
          <cell r="E12" t="str">
            <v>Folios de Registros gratuitos</v>
          </cell>
        </row>
        <row r="13">
          <cell r="D13" t="str">
            <v>Total de Servicios Brindados = Total = (numeros de servicios concluidos / numero de servicios solicitados) x 100</v>
          </cell>
          <cell r="E13" t="str">
            <v>Recibos de pago, lista de registros elaborados, hojas de defuncion entregadas a INEGI y a la Coordinacion Estatal</v>
          </cell>
        </row>
        <row r="14">
          <cell r="C14" t="str">
            <v>Capacidad de ciudadanos atendidos</v>
          </cell>
          <cell r="D14" t="str">
            <v>Capacidad de ciudadanos atendidos = (Numeros de usuarios atendidos / No. De usuarios solicitamtes ) x 100</v>
          </cell>
          <cell r="E14" t="str">
            <v>Fotografias</v>
          </cell>
        </row>
      </sheetData>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1 (2)"/>
    </sheetNames>
    <sheetDataSet>
      <sheetData sheetId="0"/>
      <sheetData sheetId="1"/>
      <sheetData sheetId="2">
        <row r="12">
          <cell r="B12" t="str">
            <v>se tiene bienestar social y salud moderada en la población de eduardo neri</v>
          </cell>
          <cell r="D12" t="str">
            <v>no.de porcentaje de bienestar social y salud /no.de porcentaje de bienestar social y salud *100</v>
          </cell>
          <cell r="E12" t="str">
            <v xml:space="preserve">reporte de salud </v>
          </cell>
        </row>
        <row r="13">
          <cell r="C13" t="str">
            <v xml:space="preserve">porcentanje de mortalidad infantil por baja contaminacion de suelo </v>
          </cell>
          <cell r="D13" t="str">
            <v xml:space="preserve">no.De mortalidad infatil por baja contaminacion de suelo /no.de mortalidad  </v>
          </cell>
          <cell r="E13" t="str">
            <v xml:space="preserve">reporte de salud </v>
          </cell>
        </row>
        <row r="14">
          <cell r="D14" t="str">
            <v xml:space="preserve">(no. De enfermedades disminuidas/no. De ciudadanos*100) </v>
          </cell>
          <cell r="E14" t="str">
            <v>reportes de salud</v>
          </cell>
        </row>
        <row r="16">
          <cell r="C16" t="str">
            <v xml:space="preserve">porcentaje de campañas de descacharrizacion </v>
          </cell>
          <cell r="E16" t="str">
            <v xml:space="preserve">evidencias fotograficas </v>
          </cell>
        </row>
        <row r="17">
          <cell r="B17" t="str">
            <v xml:space="preserve">educacion ambiental por parte de los cuidadanos para el destino final de los residuos urbanos </v>
          </cell>
          <cell r="C17" t="str">
            <v xml:space="preserve">porcentaje de calles sucias por parte de los cuidadanos </v>
          </cell>
          <cell r="D17" t="str">
            <v>no.de calles sucias por parte de los cuidadanos /no. Numeros de calles sucias *100</v>
          </cell>
        </row>
        <row r="18">
          <cell r="C18" t="str">
            <v xml:space="preserve">porcentaje de limpieza en el relleno sanitario </v>
          </cell>
          <cell r="D18" t="str">
            <v>no.de limpieza en el rellleno /no.de limpieza *100</v>
          </cell>
          <cell r="E18" t="str">
            <v xml:space="preserve">evidencias fotograficas </v>
          </cell>
        </row>
        <row r="19">
          <cell r="C19" t="str">
            <v xml:space="preserve">porcentaje de limpieza  de calles  principáles </v>
          </cell>
          <cell r="D19" t="str">
            <v>no.de limpieza de calles  /no.de calles limpias  *100</v>
          </cell>
        </row>
        <row r="20">
          <cell r="B20" t="str">
            <v>personal capacitado para la separacion, recoleccion y transporte de residuos solidos</v>
          </cell>
          <cell r="C20" t="str">
            <v xml:space="preserve">porcentaje de recolecion de residuos solidos </v>
          </cell>
          <cell r="D20" t="str">
            <v xml:space="preserve">no.de recolecion de residuos solidos /no. De recoleccion </v>
          </cell>
          <cell r="E20" t="str">
            <v>evidencia fotografica</v>
          </cell>
        </row>
      </sheetData>
      <sheetData sheetId="3"/>
      <sheetData sheetId="4">
        <row r="17">
          <cell r="C17" t="str">
            <v xml:space="preserve">Eje 2 : Desarrollo competitivo y sostenible para el progreso  </v>
          </cell>
        </row>
        <row r="18">
          <cell r="C18" t="str">
            <v xml:space="preserve">Garantizar la presentacion de los servicios publicos de forma eficiente ,segura y sustentable promoviendo el bienestar y calidad de vida mediante el acceso universal y equitativo de los servicios </v>
          </cell>
        </row>
        <row r="19">
          <cell r="C19" t="str">
            <v xml:space="preserve">PROGRAMA 13 GESTION INTEGRAL DE SERVICIOS PUBLICOS </v>
          </cell>
        </row>
        <row r="20">
          <cell r="C20" t="str">
            <v xml:space="preserve">vincular mecanismos de colaboracion interintitucoinal para el desarrollo de infraestrutura que impulse la voacion productiva del municipio, garantizando la proteccion y sostenibilidad  del medio ambiente. </v>
          </cell>
        </row>
        <row r="21">
          <cell r="C21" t="str">
            <v xml:space="preserve">                                                                                                                                                                                                                                                                                        planificar las rutas de recolecion de residuos solidos ,optimizando las frecuentes y ampliando la cobertuta .13.2 coordinar los servicios de recolecion de residuos solidos,de forma continua ,puntual y con los recursos nesecarios:personal operativo ,vehiculos y equipo 13.3 garantizar que los residuos sean destinados hasta su disposicion final en el relleno sanitario ,cumpliendo con la normatividad ambiental 13.4 coordinar la limpieza de las calles ,plazas,parques y espacios publicos manteniendo un etorno limpio y ordenado13.5promover campañas de sensibilizacion para fomentar la reduccion reutilizacion y reciclaje de residuos solidos 13.6 fomentar la separacion de residuos solidos en el hogar y lugares publicos ,´para una mejor distribucion de los contenedores de basura 13.7 realizar inpecciones periodicas en las zonas de recolecion de basura ,para verificar los espacios publicos  </v>
          </cell>
        </row>
        <row r="24">
          <cell r="AA24" t="str">
            <v xml:space="preserve">2.2. Vivienda y Servicios a la Comunidad </v>
          </cell>
        </row>
        <row r="25">
          <cell r="AA25" t="str">
            <v xml:space="preserve">2.2. Servicios comunales </v>
          </cell>
        </row>
        <row r="26">
          <cell r="AA26" t="str">
            <v xml:space="preserve">E Prestacion de Servicios Publicos </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1 (2)"/>
    </sheetNames>
    <sheetDataSet>
      <sheetData sheetId="0" refreshError="1"/>
      <sheetData sheetId="1" refreshError="1"/>
      <sheetData sheetId="2">
        <row r="12">
          <cell r="B12" t="str">
            <v>Fortalecer el bienestar social y mejorar las condiciones de salud de la población del municipio de Eduardo Neri.</v>
          </cell>
          <cell r="C12" t="str">
            <v xml:space="preserve">      porcentaje de bienestar social y salud </v>
          </cell>
        </row>
        <row r="13">
          <cell r="B13" t="str">
            <v>Reducir la contaminación del suelo ocasionada por residuos sólidos urbanos en el municipio de Eduardo Neri.</v>
          </cell>
        </row>
        <row r="14">
          <cell r="B14" t="str">
            <v xml:space="preserve">disminución de enfermedades infecciosas y respiratorias </v>
          </cell>
          <cell r="C14" t="str">
            <v>porcentaje de disminución de enfermedades</v>
          </cell>
        </row>
        <row r="15">
          <cell r="B15" t="str">
            <v>Llevar a cabo jornadas de limpieza y saneamiento en tiraderos clandestinos de basura.</v>
          </cell>
          <cell r="C15" t="str">
            <v>porcentaje de limpieza de tiraderos clandestinos</v>
          </cell>
          <cell r="D15" t="str">
            <v>no. Limpieza de tiraderos clandestinos/no. De limpieza de tiraderos programados*100</v>
          </cell>
          <cell r="E15" t="str">
            <v>evidencia fotografica</v>
          </cell>
        </row>
        <row r="16">
          <cell r="B16" t="str">
            <v>Implementar campañas permanentes de descacharrización para prevenir focos de contaminación y enfermedades.</v>
          </cell>
          <cell r="D16" t="str">
            <v>no. De  campañas de descacharizacion de residuos solidos /no. De campañas programados programados*100</v>
          </cell>
        </row>
        <row r="18">
          <cell r="B18" t="str">
            <v>Realizar labores de limpieza y mantenimiento en el relleno sanitario municipal.</v>
          </cell>
        </row>
        <row r="19">
          <cell r="B19" t="str">
            <v>Garantizar la recolección oportuna y eficiente de los residuos sólidos en todo el municipio.</v>
          </cell>
        </row>
        <row r="30">
          <cell r="B30" t="str">
            <v>Efectuar la limpieza continua de las principales calles de la cabecera municipal para conservar una buena imagen urbana.</v>
          </cell>
          <cell r="C30" t="str">
            <v xml:space="preserve">porcentaje de calles limpias </v>
          </cell>
          <cell r="D30" t="str">
            <v xml:space="preserve">no.de calles principales limpias/no.calles de la cabecera  </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Mejora de la calidad de vida de los ciudadanos mediante la creación de espacios públicos seguros y bien iluminados.</v>
          </cell>
          <cell r="C12" t="str">
            <v>Espacios públicos iluminados</v>
          </cell>
          <cell r="D12" t="str">
            <v>Espacios públicos iluminados= Espacios iluminados / Espacios programados * 100</v>
          </cell>
          <cell r="E12" t="str">
            <v>Reportes municipales, inspecciones</v>
          </cell>
        </row>
        <row r="13">
          <cell r="C13" t="str">
            <v>Lámparas instaladas</v>
          </cell>
          <cell r="D13" t="str">
            <v>Lámparas instaladas= Lámparas instaladas / Lámparas programadas * 100</v>
          </cell>
          <cell r="E13" t="str">
            <v>Registros de instalación</v>
          </cell>
        </row>
        <row r="14">
          <cell r="C14" t="str">
            <v>Proyectos ejecutados</v>
          </cell>
          <cell r="D14" t="str">
            <v>Lámparas instaladas= Proyectos ejecutados / Proyectos planificados * 100</v>
          </cell>
          <cell r="E14" t="str">
            <v>Informes de planificación</v>
          </cell>
        </row>
        <row r="15">
          <cell r="C15" t="str">
            <v>Luminarias mantenidas</v>
          </cell>
          <cell r="D15" t="str">
            <v>Luminarias mantenidas= Luminarias mantenidas / Luminarias programadas * 100</v>
          </cell>
          <cell r="E15" t="str">
            <v>Reportes de mantenimiento</v>
          </cell>
        </row>
        <row r="16">
          <cell r="C16" t="str">
            <v>Convenios realizados</v>
          </cell>
          <cell r="D16" t="str">
            <v>Convenios realizados= Convenios realizados / Convenios proyectados * 100</v>
          </cell>
          <cell r="E16" t="str">
            <v>Acuerdos con CFE</v>
          </cell>
        </row>
        <row r="17">
          <cell r="C17" t="str">
            <v>Participación ciudadana</v>
          </cell>
          <cell r="D17" t="str">
            <v>Participación ciudadana= Número de ciudadanos participantes / Número esperado * 100</v>
          </cell>
          <cell r="E17" t="str">
            <v>Actas de reuniones, encuestas</v>
          </cell>
        </row>
        <row r="18">
          <cell r="C18" t="str">
            <v>Instalaciones mantenidas</v>
          </cell>
          <cell r="D18" t="str">
            <v>Instalaciones mantenidas= Instalaciones mantenidas / Instalaciones programadas * 100</v>
          </cell>
          <cell r="E18" t="str">
            <v>Reportes técnicos</v>
          </cell>
        </row>
        <row r="19">
          <cell r="C19" t="str">
            <v>Eventos iluminados</v>
          </cell>
          <cell r="D19" t="str">
            <v>Eventos iluminados= Eventos con iluminación / Eventos programados * 100</v>
          </cell>
          <cell r="E19" t="str">
            <v>Informes de eventos</v>
          </cell>
        </row>
        <row r="20">
          <cell r="C20" t="str">
            <v>Actividades optimizadas</v>
          </cell>
          <cell r="D20" t="str">
            <v>Actividades optimizadas= Actividades optimizadas / Actividades programadas * 100</v>
          </cell>
          <cell r="E20" t="str">
            <v>Informes de desempeño</v>
          </cell>
        </row>
        <row r="21">
          <cell r="C21" t="str">
            <v>Instalaciones mejoradas</v>
          </cell>
          <cell r="D21" t="str">
            <v>Instalaciones mejoradas= Instalaciones mejoradas / Instalaciones programadas * 100</v>
          </cell>
          <cell r="E21" t="str">
            <v>Auditorías eléctricas</v>
          </cell>
        </row>
      </sheetData>
      <sheetData sheetId="3"/>
      <sheetData sheetId="4">
        <row r="17">
          <cell r="C17" t="str">
            <v xml:space="preserve">EJE II : Desarrollo Competitivo y Sostenible para el Progreso </v>
          </cell>
        </row>
        <row r="18">
          <cell r="C18" t="str">
            <v xml:space="preserve">Garantizar la presentacion de los servicios publicos de forma eficiente ,segura y sustentable promoviendo el bienestar y calidad de vida mediante el acceso universal y equitativo de los servicios </v>
          </cell>
        </row>
        <row r="19">
          <cell r="C19" t="str">
            <v>Programa 13: Gestion Integral de Servicios Publicos</v>
          </cell>
        </row>
        <row r="20">
          <cell r="C20" t="str">
            <v xml:space="preserve">Vincular mecanismos de colaboracion interinstitucional para el desarrollo de infraestructura que impulsen la vocacion productiva del Municipio, garantizando la proteccion de sostenibilidad del medio ambiente. </v>
          </cell>
        </row>
        <row r="21">
          <cell r="C21" t="str">
            <v xml:space="preserve">13.8 Implementar programas de instalacion de alumbrado publico en el Municipio. 13.9 Instalar sistemas de iluminacion decorativa en espacios o eventos de interes cultural, como plazas, calles y areas recreativas 13.10 Dar mantenimiento preventivo a las luminarias 13.11Atender de manera efectiva las fallas del funcionamiento de las luminarias. 13.12 Reemplazar las luminarias obsoletas o dañadas en espacios deportivos, parques y avenidas 13.13 Implementar tegnologia eficiente en los sistemas de alumbrado publico, aumentando la durabilidad de las luminarias y reducir el consumo de electricidad. 13.14 Garantizar que el sistema de alumbrado publico contribuja a la seguridad de las areas urbanas o espacios deportivos, disminuyendo el riesgo de robos u otro delitos 13.15 Ampliar en sistema de alumbrado publico mediante proyectos de nuevas Colonias, Barrios y Comunidades. </v>
          </cell>
        </row>
        <row r="23">
          <cell r="AA23" t="str">
            <v xml:space="preserve">2. Desarrollo Social </v>
          </cell>
        </row>
        <row r="24">
          <cell r="AA24" t="str">
            <v xml:space="preserve">2.2. Vivienda y Servicios a la Comunidad </v>
          </cell>
        </row>
        <row r="25">
          <cell r="AA25" t="str">
            <v>2.2.4. Alumbrado Publico</v>
          </cell>
        </row>
        <row r="26">
          <cell r="AA26" t="str">
            <v xml:space="preserve">E Prestacion de Servicios Publicos </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Incremento en la calidad de vida de los ciudadanos a través del desarrollo de espacios públicos seguros y correctamente iluminados.</v>
          </cell>
        </row>
        <row r="13">
          <cell r="B13" t="str">
            <v>Optimización del alumbrado público para fortalecer la seguridad y disminuir la incidencia de delitos en el municipio.</v>
          </cell>
        </row>
        <row r="14">
          <cell r="B14" t="str">
            <v>Implementación de una planificación correcta en la instalación del alumbrado para maximizar la seguridad y la eficiencia.</v>
          </cell>
        </row>
        <row r="15">
          <cell r="B15" t="str">
            <v>Realización periódica de mantenimiento y reparación de las luminarias públicas para asegurar su funcionamiento seguro y eficiente.</v>
          </cell>
        </row>
        <row r="16">
          <cell r="B16" t="str">
            <v xml:space="preserve">Coordinarse con CFE para la ambliacion de cobertura del servicio de Alumbrado Publico </v>
          </cell>
        </row>
        <row r="17">
          <cell r="B17" t="str">
            <v>Impulso a la participación de los ciudadanos en la administración y cuidado de los espacios públicos.</v>
          </cell>
        </row>
        <row r="18">
          <cell r="B18" t="str">
            <v>Establecimiento de un programa de mantenimiento preventivo continuo para las instalaciones eléctricas en parques, jardines y panteones municipales.</v>
          </cell>
        </row>
        <row r="19">
          <cell r="B19" t="str">
            <v>Instalar sistemas de iluminacion decorativa en espacios o eventos de interes cultural, como plazas, calles y areas recreativas</v>
          </cell>
        </row>
        <row r="20">
          <cell r="B20" t="str">
            <v>Mejora en la eficiencia de las actividades realizadas en edificios e instalaciones de uso común.</v>
          </cell>
        </row>
        <row r="21">
          <cell r="B21" t="str">
            <v>Optimización de las condiciones de las instalaciones eléctricas en edificios e infraestructuras del sector público gubernamental.</v>
          </cell>
        </row>
      </sheetData>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RBOL DE PROBLEMAS A.P "/>
      <sheetName val="Árbol de Objetivos A.P."/>
      <sheetName val=" MIR A.P "/>
      <sheetName val="PBR1 A.P."/>
      <sheetName val="POA (2)"/>
    </sheetNames>
    <sheetDataSet>
      <sheetData sheetId="0"/>
      <sheetData sheetId="1"/>
      <sheetData sheetId="2">
        <row r="12">
          <cell r="B12" t="str">
            <v>Brindar a la ciudad de Zumpango del Rio, un servicio de agua potable eficiente, que garantice satisfacer la demanda del vital liquido.</v>
          </cell>
          <cell r="C12" t="str">
            <v>Porcentaje de Poblacion con Acceso a Servicio de Agua</v>
          </cell>
          <cell r="D12" t="str">
            <v>Porcentaje de Poblacion con Acceso al Agua = (Total de Población Con Servicio / Total de la Poblacion de Zumpango del Rio)*100  PBAA=(TPCS/TPZR)*100</v>
          </cell>
          <cell r="E12" t="str">
            <v>Encuestas, Censos Oficiales, Disminucion de Quejas por la Ciudadania, reportes fotograficos</v>
          </cell>
        </row>
        <row r="13">
          <cell r="C13" t="str">
            <v>Indice de Mejoras en el Servicio de Agua</v>
          </cell>
          <cell r="D13" t="str">
            <v>Indice de Mejoras en el Servicio de Agua = (Quejas Atendidas por Deficiencias en el Servicio/ Total de Quejas Recibidas)*100  IMSA=(QADS/TQR)*100</v>
          </cell>
          <cell r="E13" t="str">
            <v>Encuestas, Reduccion de llamadas por Deficiencias en el Servicio.</v>
          </cell>
        </row>
        <row r="14">
          <cell r="C14" t="str">
            <v xml:space="preserve">Tasa de Fugas en la red de distribucion </v>
          </cell>
          <cell r="D14" t="str">
            <v>Tasa de Fugas en la Red = ( Numero de Fugas Atendidas / Total de Fugas en Red de Distribución)*100   = TGR=(NFA/TFRD)*100</v>
          </cell>
          <cell r="E14" t="str">
            <v>Reportes de avances, Difusion en medios remotos, Fotografias, reportes de atencion a fugas</v>
          </cell>
        </row>
        <row r="15">
          <cell r="C15" t="str">
            <v>Indice de Fugas reparadas</v>
          </cell>
          <cell r="D15" t="str">
            <v>Indice de Fugas Reparadas = Numero de Fugas Reparadas al Mes / Total de Fugas en la Red de Distribucion)*100      IFR= (NFRM/TFRD)*100</v>
          </cell>
        </row>
        <row r="16">
          <cell r="C16" t="str">
            <v xml:space="preserve">Tasa de Infraestructura Existente </v>
          </cell>
          <cell r="D16" t="str">
            <v>Tasa de Infraestructura Existente = ( Porcentaje de Cobertura Ampliada / Porcentaje de Cobertura Total)*100 = TIE = (PCA/PCT)*100</v>
          </cell>
          <cell r="E16" t="str">
            <v>Encuestas oficiales, Reportes de avances, Difusion en medios remotos, Fotografias</v>
          </cell>
        </row>
        <row r="17">
          <cell r="C17" t="str">
            <v>Indice de Incremento de Cobertura</v>
          </cell>
          <cell r="D17" t="str">
            <v>Indice de Incremento de Cobertura = Colonias Atendidas con Infraestructura Nueva / Total de Colonias de la Ciudad)*100   IIC=(CAIN/TCC)*100</v>
          </cell>
          <cell r="E17" t="str">
            <v>Reporte de campo, Diagnostico a detalle de infraestructura en mal estado, Reporte ciudadano</v>
          </cell>
        </row>
        <row r="18">
          <cell r="C18" t="str">
            <v>Indice de Incremento de Cobertura</v>
          </cell>
          <cell r="D18" t="str">
            <v>Indice de Incremento de Cobertura = Colonias Atendidas con Infraestructura Nueva / Total de Colonias de la Ciudad)*100   IIC=(CAIN/TCC)*100</v>
          </cell>
          <cell r="E18" t="str">
            <v>Encuestas oficiales, Reportes de avances, Difusion en medios remotos, Fotografias</v>
          </cell>
        </row>
        <row r="19">
          <cell r="C19" t="str">
            <v>Porcentaje de Quejas por Servicio Deficiente</v>
          </cell>
          <cell r="D19" t="str">
            <v>Porcentaje de Quejas por Servicio Deficiente = (Sectores Irrigados cada Quince Dias / Total de Sectores Hidrometricos)*100  = PQSD=(SIQD/TSH)*100</v>
          </cell>
          <cell r="E19" t="str">
            <v>Reportes Fotograficos, Encuentas, llamadas telefonicas a usuarios sobre satisfaccion del servicio</v>
          </cell>
        </row>
        <row r="20">
          <cell r="C20" t="str">
            <v>Incremento de Caudal Disponible para Distribuir</v>
          </cell>
          <cell r="D20" t="str">
            <v>Incremento de Caudal Disponible para Distribuir = (Gasto Actual en Fuentes de Abastecimiento / Gasto Total Anual Proyectado)*100   =  ICDD=(GAFA/GTAP)*100</v>
          </cell>
          <cell r="E20" t="str">
            <v xml:space="preserve">Medicion de caudal en pozos, Calculo de Gasto disponible  </v>
          </cell>
        </row>
        <row r="21">
          <cell r="C21" t="str">
            <v xml:space="preserve">Porcentaje de sectores en operación por tandeo </v>
          </cell>
          <cell r="D21" t="str">
            <v>Porcentaje de Sectores por Tandeo = (Sectores en Operacion / Total de Numero de Sectores de la Poblacion)*100   =  PST=(SO/TNSP)*100</v>
          </cell>
          <cell r="E21" t="str">
            <v>Reportes de distribucion</v>
          </cell>
        </row>
      </sheetData>
      <sheetData sheetId="3"/>
      <sheetData sheetId="4">
        <row r="17">
          <cell r="C17" t="str">
            <v>II Desarrollo Competitivo y Sostenible para el Progreso</v>
          </cell>
        </row>
        <row r="19">
          <cell r="C19" t="str">
            <v xml:space="preserve">13 Gestion Integral de Servicios Publicos </v>
          </cell>
        </row>
        <row r="23">
          <cell r="AA23" t="str">
            <v xml:space="preserve">2.Desarrollo Social </v>
          </cell>
        </row>
        <row r="26">
          <cell r="AA26" t="str">
            <v xml:space="preserve">E Prestacion de Servicos Publicos </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RBOL DE PROBLEMAS A.P "/>
      <sheetName val="Árbol de Objetivos A.P."/>
      <sheetName val=" MIR A.P "/>
      <sheetName val="PBR1 A.P."/>
      <sheetName val="POA (2)"/>
    </sheetNames>
    <sheetDataSet>
      <sheetData sheetId="0" refreshError="1"/>
      <sheetData sheetId="1" refreshError="1"/>
      <sheetData sheetId="2">
        <row r="12">
          <cell r="B12" t="str">
            <v>Proporcionar a la ciudad de Zumpango del Río un servicio de agua potable eficiente, que garantice la cobertura y satisfacción de la demanda del recurso.</v>
          </cell>
        </row>
        <row r="13">
          <cell r="B13" t="str">
            <v>Optimizar la calidad y cobertura del servicio de agua entubada en la población de Zumpango del Río.</v>
          </cell>
        </row>
        <row r="14">
          <cell r="B14" t="str">
            <v>Implementación de un programa emergente para la atención oportuna de fugas en la red de distribución.</v>
          </cell>
        </row>
        <row r="15">
          <cell r="B15" t="str">
            <v>Atención y reparación de fugas en la red de distribución de agua.</v>
          </cell>
          <cell r="E15" t="str">
            <v>Reportes de avances, Difusión en medios remotos, Fotografías</v>
          </cell>
        </row>
        <row r="16">
          <cell r="B16" t="str">
            <v>Rehabilitación de la infraestructura existente en condiciones inoperantes, sustitución de válvulas en mal estado y ampliación de la red en zonas que carecen de tubería.</v>
          </cell>
        </row>
        <row r="17">
          <cell r="B17" t="str">
            <v>Ejecución de mantenimiento preventivo y correctivo en tuberías y válvulas de la red de distribución.</v>
          </cell>
        </row>
        <row r="18">
          <cell r="B18" t="str">
            <v>Instalación de nueva infraestructura de tubería en colonias que carecen del servicio.</v>
          </cell>
        </row>
        <row r="19">
          <cell r="B19" t="str">
            <v>Establecimiento de un esquema de distribución conforme a los sectores hidrométricos existentes, así como la identificación de nuevas fuentes de abastecimiento para incrementar el caudal disponible.</v>
          </cell>
        </row>
        <row r="20">
          <cell r="B20" t="str">
            <v>Realización de estudios geofísicos para identificar nuevas fuentes de abastecimiento que permitan incrementar el caudal disponible.</v>
          </cell>
        </row>
        <row r="21">
          <cell r="B21" t="str">
            <v>Implementación de un esquema de distribución que permita la operación organizada de todos los sectores de la red de distribución.</v>
          </cell>
        </row>
      </sheetData>
      <sheetData sheetId="3" refreshError="1"/>
      <sheetData sheetId="4">
        <row r="18">
          <cell r="C18" t="str">
            <v xml:space="preserve">Garantizar la prestación de los servicios públicos de forma eficiente, segura y sustentable promoviendo el bienestar y calidad de vida mediante el acceso universal y equitativo de los servicios </v>
          </cell>
        </row>
        <row r="20">
          <cell r="C20" t="str">
            <v>Vincular mecanismos de colaboración interinstitucional para el desarrollo de infraestructura que impulsen la vocación producida del municipio, garantizando la protección y sostenibilidad del medio ambiente</v>
          </cell>
        </row>
        <row r="21">
          <cell r="C21" t="str">
            <v>13.17 Diseñar proyectos para la captación almacenamiento, distribución del agua potable, asegurando que toda la población tenga acceso a este servicio.  13.18 Implementar proyectos para la construcción y rehabilitación de las redes de alcantarillado, para la correcta evacuación de las aguas residuales. 13.19 Supervisar la distribución del agua mediante una programación acorde para el abastecimiento de las viviendas</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DIRECCION DE DEPORTES"/>
      <sheetName val="43.-DIRECCIÓN DE REGLAME"/>
      <sheetName val="42.-DIRECCIÓN DE PROTECCIÓN C"/>
      <sheetName val="41.-DIRECCIÓN DE ASUNTOS JURID"/>
      <sheetName val="40.-DIRECCIÓN DE PREVENCIÓN S "/>
      <sheetName val="39.-DIRECCIÓN DE TRAN"/>
      <sheetName val="38.-DIRECCIÓN GENERAL DE SEGUR "/>
      <sheetName val="37.-DIRECCIÓN DE LA DIVERCIDAD "/>
      <sheetName val="36.-DIRECCIÓN DE LA INSTANCIA "/>
      <sheetName val="35.-DIRECCIÓN GENERAL DEL"/>
      <sheetName val="34.-DIRECCIÓN DE UNIDAD DE TRAN"/>
      <sheetName val="33.-DIRECCIÓN DE LA INSTANCIA  "/>
      <sheetName val="32.-DIRECCIÓN DE PLANEA"/>
      <sheetName val="31.-DIRECCIÓN DE S"/>
      <sheetName val="30.-DIRECCIÓN DE EDUCA"/>
      <sheetName val="29.-DIRECCIÓN DE DESARROLLO R"/>
      <sheetName val="28.-DIRECCIÓN DE ATENCIÓN A COM"/>
      <sheetName val="27.-DIRECCIÓN DE OFICIALIA DE R"/>
      <sheetName val="26.-DIRECCIÓN DE COMUNICACIÓN S"/>
      <sheetName val="25.-DIRECCIÓN DE DESARROLLO SO"/>
      <sheetName val="24.-DIRECCIÓN DE SERVICIOS GENE"/>
      <sheetName val="23.-JEFATURA DE SISTEMA DE AGUA"/>
      <sheetName val="22.-DIRECCIÓN DE SERVICIOS PUBL"/>
      <sheetName val="21.-DIRECCIÓN DE DESARROLLO ECO"/>
      <sheetName val="20.-DIRECCION DE ECOLOGIA"/>
      <sheetName val="19.-DERECCIÓN GENERAL DE DESARR"/>
      <sheetName val="18.-DIRECCIÓN DE CONTROL PATRIM"/>
      <sheetName val="17.-DIRECCIÓN DE CATAS"/>
      <sheetName val="16.-DIRECCIÓN DE CONTABILI"/>
      <sheetName val="15.-DIRECCIÓN DE CUENTA PÚBL"/>
      <sheetName val="14.-DIRECCIÓN DE RECURSOS HUMAN"/>
      <sheetName val="13.DIRECCIÓN GENERAL DE ADMINIS"/>
      <sheetName val="12.-SECRETARIA GENERAL DE GOBI "/>
      <sheetName val="11.-ORGANO DE CONTROL INTE"/>
      <sheetName val="10.-SINDICATURA"/>
      <sheetName val="9.-REGIDURIA DE CULTURA, RECRE"/>
      <sheetName val="8.-REGIDURIA DE MEDIO AMBIENTE "/>
      <sheetName val="7.-REGIDURIA DE SALUD Y JUVEN"/>
      <sheetName val="6..REGIDURIA DE DERECHO DE LAS "/>
      <sheetName val="5.-REGIDURIA DE ATENCIÓN Y PART"/>
      <sheetName val="4.-REGIDURIA DE EDUCACIÓN Y GRU"/>
      <sheetName val="3.-REGIDURIA DE DESARROLLO RURA"/>
      <sheetName val="2.-REGIDURIA E DESARROLLO URBAN"/>
      <sheetName val="1.-PRESI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B5" t="str">
            <v>INDICADORES ESTRATÉGICOS Y DE GESTIÓN 2024.</v>
          </cell>
        </row>
        <row r="7">
          <cell r="A7" t="str">
            <v>CLASIFICACIÓN PROGRAMÁTICA</v>
          </cell>
        </row>
        <row r="8">
          <cell r="A8" t="str">
            <v>Programa Presupuestario:</v>
          </cell>
          <cell r="I8" t="str">
            <v>Unidad Responsable:</v>
          </cell>
          <cell r="J8" t="str">
            <v>DIRECCIÓN GENERAL DE DESARROLLO URBANO Y OBRAS PÚBLICAS.</v>
          </cell>
          <cell r="L8" t="str">
            <v>Programa:</v>
          </cell>
          <cell r="O8" t="str">
            <v>Subprograma:</v>
          </cell>
          <cell r="P8" t="str">
            <v>Infraestructura Social para el Desarrollo</v>
          </cell>
        </row>
        <row r="10">
          <cell r="A10" t="str">
            <v>CLASIFICACIÓN FUNCIONAL</v>
          </cell>
        </row>
        <row r="11">
          <cell r="A11" t="str">
            <v>Finalidad:</v>
          </cell>
          <cell r="B11" t="str">
            <v>1. Gobierno</v>
          </cell>
          <cell r="F11" t="str">
            <v>Función:</v>
          </cell>
          <cell r="G11" t="str">
            <v>8. Otros Servicios Generales</v>
          </cell>
          <cell r="M11" t="str">
            <v>Subfunción:</v>
          </cell>
        </row>
        <row r="12">
          <cell r="A12" t="str">
            <v>PLAN MUNICIPAL DE DESARROLLO</v>
          </cell>
        </row>
        <row r="13">
          <cell r="A13" t="str">
            <v>Eje Rector:</v>
          </cell>
          <cell r="D13" t="str">
            <v>Objetivo:</v>
          </cell>
          <cell r="H13" t="str">
            <v>Estrategia:</v>
          </cell>
          <cell r="M13" t="str">
            <v>Líneas de Acción:</v>
          </cell>
        </row>
        <row r="15">
          <cell r="A15" t="str">
            <v>RESULTADOS</v>
          </cell>
        </row>
        <row r="16">
          <cell r="A16" t="str">
            <v>Lógica Vertical</v>
          </cell>
          <cell r="B16" t="str">
            <v>Resumen Narrativo</v>
          </cell>
          <cell r="E16" t="str">
            <v>INDICADORES ESTRATÉGICOS</v>
          </cell>
          <cell r="N16" t="str">
            <v>AVANCE</v>
          </cell>
          <cell r="P16" t="str">
            <v>Responsable del Registro del Avance</v>
          </cell>
        </row>
        <row r="17">
          <cell r="E17" t="str">
            <v>Denominación</v>
          </cell>
          <cell r="G17" t="str">
            <v>Método de Cálculo</v>
          </cell>
          <cell r="I17" t="str">
            <v>Unidad de Medida</v>
          </cell>
          <cell r="K17" t="str">
            <v>Tipo- Dimensión - Frecuencia</v>
          </cell>
          <cell r="L17" t="str">
            <v>Meta Programada</v>
          </cell>
          <cell r="N17" t="str">
            <v>Realizado al período</v>
          </cell>
          <cell r="O17" t="str">
            <v>Avance % al período</v>
          </cell>
        </row>
        <row r="18">
          <cell r="L18" t="str">
            <v>Trimestral</v>
          </cell>
          <cell r="M18" t="str">
            <v>Al Período</v>
          </cell>
        </row>
        <row r="19">
          <cell r="A19" t="str">
            <v>FIN</v>
          </cell>
          <cell r="K19" t="str">
            <v>Trimestral</v>
          </cell>
          <cell r="P19" t="str">
            <v>DIRECCIÓN GENERAL DE DESARROLLO URBANO Y OBRAS PÚBLICAS.</v>
          </cell>
        </row>
        <row r="20">
          <cell r="A20" t="str">
            <v>Propósito</v>
          </cell>
          <cell r="K20" t="str">
            <v>Trimestral</v>
          </cell>
          <cell r="P20" t="str">
            <v>DIRECCIÓN GENERAL DE DESARROLLO URBANO Y OBRAS PÚBLICAS.</v>
          </cell>
        </row>
        <row r="21">
          <cell r="A21" t="str">
            <v>Componente 1</v>
          </cell>
          <cell r="K21" t="str">
            <v>Trimestral</v>
          </cell>
          <cell r="P21" t="str">
            <v>DIRECCIÓN GENERAL DE DESARROLLO URBANO Y OBRAS PÚBLICAS.</v>
          </cell>
        </row>
        <row r="22">
          <cell r="A22" t="str">
            <v>Componente 2</v>
          </cell>
          <cell r="K22" t="str">
            <v>Trimestral</v>
          </cell>
          <cell r="P22" t="str">
            <v>DIRECCIÓN GENERAL DE DESARROLLO URBANO Y OBRAS PÚBLICAS.</v>
          </cell>
        </row>
        <row r="23">
          <cell r="A23" t="str">
            <v>Componente 3</v>
          </cell>
          <cell r="K23" t="str">
            <v>Trimestral</v>
          </cell>
          <cell r="P23" t="str">
            <v>DIRECCIÓN GENERAL DE DESARROLLO URBANO Y OBRAS PÚBLICAS.</v>
          </cell>
        </row>
        <row r="24">
          <cell r="A24" t="str">
            <v>Componente 4</v>
          </cell>
          <cell r="K24" t="str">
            <v>Trimestral</v>
          </cell>
          <cell r="P24" t="str">
            <v>DIRECCIÓN GENERAL DE DESARROLLO URBANO Y OBRAS PÚBLICAS.</v>
          </cell>
        </row>
        <row r="28">
          <cell r="A28" t="str">
            <v>INDICADORES DE GESTIÓN</v>
          </cell>
        </row>
        <row r="29">
          <cell r="A29" t="str">
            <v>Actividad 1.1</v>
          </cell>
          <cell r="K29" t="str">
            <v>Trimestral</v>
          </cell>
          <cell r="P29" t="str">
            <v>DIRECCIÓN GENERAL DE DESARROLLO URBANO Y OBRAS PÚBLICAS.</v>
          </cell>
        </row>
        <row r="30">
          <cell r="A30" t="str">
            <v>Actividad 1.2</v>
          </cell>
          <cell r="K30" t="str">
            <v>Trimestral</v>
          </cell>
          <cell r="P30" t="str">
            <v>DIRECCIÓN GENERAL DE DESARROLLO URBANO Y OBRAS PÚBLICAS.</v>
          </cell>
        </row>
        <row r="31">
          <cell r="A31" t="str">
            <v>Actividad 2.1</v>
          </cell>
          <cell r="K31" t="str">
            <v>Trimestral</v>
          </cell>
        </row>
        <row r="32">
          <cell r="A32" t="str">
            <v>Actividad 2.2</v>
          </cell>
          <cell r="K32" t="str">
            <v>Trimestral</v>
          </cell>
        </row>
        <row r="33">
          <cell r="A33" t="str">
            <v>Actividad 3.1</v>
          </cell>
          <cell r="K33" t="str">
            <v>Trimestral</v>
          </cell>
          <cell r="P33" t="str">
            <v>DIRECCIÓN GENERAL DE DESARROLLO URBANO Y OBRAS PÚBLICAS.</v>
          </cell>
        </row>
        <row r="34">
          <cell r="A34" t="str">
            <v>Actividad 4.1</v>
          </cell>
          <cell r="K34" t="str">
            <v>Trimestral</v>
          </cell>
          <cell r="P34" t="str">
            <v>DIRECCIÓN GENERAL DE DESARROLLO URBANO Y OBRAS PÚBLICAS.</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
      <sheetName val="POA "/>
    </sheetNames>
    <sheetDataSet>
      <sheetData sheetId="0"/>
      <sheetData sheetId="1"/>
      <sheetData sheetId="2">
        <row r="12">
          <cell r="B12" t="str">
            <v>Contribuir en la disminución del índice de rezago en la dotación de servicios básicos, mediante una planeación y ordenamiento del crecimiento urbano en el municipio de Eduardo Neri.</v>
          </cell>
          <cell r="C12" t="str">
            <v xml:space="preserve">Indicador de crecimiento urbano con servicios básicos.
</v>
          </cell>
          <cell r="D12" t="str">
            <v>Crecimiento urbano con servicios básicos= (número de barrios y colonias con servicios) /número de asentamientos irregulares*100 cusb= nbcs/nai*100.</v>
          </cell>
          <cell r="E12" t="str">
            <v>Lista de barrios y colonias que existen en la cabecera municipal. Y lista de asentamientos humanos que no cuentan con servicios básicos.</v>
          </cell>
        </row>
        <row r="13">
          <cell r="C13" t="str">
            <v xml:space="preserve">Indicador de porcentaje de actividades de regularización realizadas.
</v>
          </cell>
          <cell r="D13" t="str">
            <v>Porcentaje de actividades de regularización realizadas= (acciones realizadas) / (acciones programadas) *100 parr=ar/ap*100.</v>
          </cell>
          <cell r="E13" t="str">
            <v>Bitácora de actividades expedientes de visitas y comisiones.</v>
          </cell>
        </row>
        <row r="14">
          <cell r="C14" t="str">
            <v>Porcentaje de construcciones regulares.</v>
          </cell>
          <cell r="D14" t="str">
            <v>Porcentaje de construcciones regulares= construcciones regulares/construcciones irregulares* 100</v>
          </cell>
          <cell r="E14" t="str">
            <v>Notificaciones entregadas en construcciones irregulares. *licencias de construcción expedidas.</v>
          </cell>
        </row>
        <row r="19">
          <cell r="C19" t="str">
            <v>Indica el porcentaje de regularización de fraccionamientos.</v>
          </cell>
          <cell r="D19" t="str">
            <v>Porcentaje de regularización de fraccionamientos= (fraccionamientos factibles a regularizar)/ (fraccionamientos irregulares)*100 prf=ffr/fi*100</v>
          </cell>
          <cell r="E19" t="str">
            <v>*Lista de fraccionamientos existentes irregulares.                           *lista de fraccionamientos factibles a regularizar.</v>
          </cell>
        </row>
        <row r="20">
          <cell r="C20" t="str">
            <v>Indica cantidad en porcentaje de fraccionamientos identificados por día.</v>
          </cell>
          <cell r="D20" t="str">
            <v>Porcentaje de fraccionamientos identificados=fraccionamientos identificados por día/no. De fraccionamientos existentes*100</v>
          </cell>
          <cell r="E20" t="str">
            <v>* Bitácora fotográfica de visitas de reconocimiento.      * expediente.</v>
          </cell>
        </row>
        <row r="21">
          <cell r="C21" t="str">
            <v>Indica el porcentaje de notificaciones entregadas.</v>
          </cell>
          <cell r="D21" t="str">
            <v>Porcentaje de 'notificaciones entregadas= fraccionamientos notificados/ total fraccionamientos identificados*100 ne=fn/fnn*100</v>
          </cell>
          <cell r="E21" t="str">
            <v>* lista de registro de notificaciones entregadas.   * bitácora fotográfica.</v>
          </cell>
        </row>
      </sheetData>
      <sheetData sheetId="3"/>
      <sheetData sheetId="4">
        <row r="17">
          <cell r="C17" t="str">
            <v xml:space="preserve">Eje II. Desarrollo Competitivo y Sostenible para el progreso. </v>
          </cell>
        </row>
        <row r="18">
          <cell r="C18" t="str">
            <v>Planificar, coordinar y gestionar el crecimiento del municipio con sostenibilidad y modernización de forma ordenada y equilibrada promoviendo una mejor calidad de vida para los habitantes.</v>
          </cell>
        </row>
        <row r="19">
          <cell r="C19" t="str">
            <v>Programa 12. Sostenibilidad y Modernización.</v>
          </cell>
        </row>
        <row r="20">
          <cell r="C20" t="str">
            <v>Vincular mecaniscos de elaboración interinstitucional para el desarrollo de infraestructura que impulsen la vocación productiva del municipio, garantizando la protección y sostenibilidad del medio ambiente.</v>
          </cell>
        </row>
        <row r="21">
          <cell r="C21" t="str">
            <v>12.1. Desarrollar planes estrategicos y normativos para el crecimiento ordenado del municipio.12.3. Fomentar el desarrollo de proyectos urbanos respetando el medio ambiente.12.4. Integrar espacios verdes, parques y areas recreativas en los planos urbanos, contribuyendo al bienestar de los habitantes.12.5. Promover la rehabilitación de areas urbanas deterioradas mediante programas o proyectos  de renovación de infraestructura, servicios y vivienda mejorando el grado de ubanización. 12.7 Asegurar que la población tenga acceso a los servicios basicos de agua potable, alcantarillado y electricidad.12.12 Elaborar proyectos urbanos enfocados a la infraestructura urbana y rural de gran importancia para el desarrollo del Municipio.</v>
          </cell>
        </row>
        <row r="24">
          <cell r="AA24" t="str">
            <v>1.5 Asuntos financieros y hacendarios</v>
          </cell>
        </row>
        <row r="25">
          <cell r="AA25" t="str">
            <v>1.5.1 Asuntos Financieros</v>
          </cell>
        </row>
        <row r="26">
          <cell r="AA26" t="str">
            <v>E. Prestación de Servicios Públicos</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
      <sheetName val="POA "/>
    </sheetNames>
    <sheetDataSet>
      <sheetData sheetId="0" refreshError="1"/>
      <sheetData sheetId="1" refreshError="1"/>
      <sheetData sheetId="2">
        <row r="12">
          <cell r="B12" t="str">
            <v>Favorecer la disminución del rezago en la cobertura de servicios básicos por medio de una correcta planeación y el ordenamiento urbano en el municipio de Eduardo Neri.</v>
          </cell>
        </row>
        <row r="13">
          <cell r="B13" t="str">
            <v xml:space="preserve">Crecimiento ordenado y sustentable de los asentamientos humanos en el municipio de Eduardo Neri.
</v>
          </cell>
        </row>
        <row r="14">
          <cell r="B14" t="str">
            <v>Hay una práctica establecida de solicitar permisos de construcción.</v>
          </cell>
        </row>
        <row r="15">
          <cell r="B15" t="str">
            <v>Brindar atención a la población en general..</v>
          </cell>
          <cell r="C15" t="str">
            <v>Porcentaje de resolución de solicitudes.</v>
          </cell>
          <cell r="D15" t="str">
            <v>Porcentaje de resolución= número de solicitudes atendidas/número de solicitudes recibidas* 100</v>
          </cell>
          <cell r="E15" t="str">
            <v xml:space="preserve">*Expedientes administrativos                            * lista de solicitudes dirigidas al área de desarrollo urbano..                                                 </v>
          </cell>
        </row>
        <row r="16">
          <cell r="B16" t="str">
            <v>Elaboración y notificación de avisos en materia de construcción.</v>
          </cell>
          <cell r="C16" t="str">
            <v>Notificaciones entregadas.</v>
          </cell>
          <cell r="D16" t="str">
            <v>Notificaciones entregadas= licencias expedidas/número de notificaciones*100 ne=le/ndn*100</v>
          </cell>
          <cell r="E16" t="str">
            <v>Lista de registro de notificaciones.</v>
          </cell>
        </row>
        <row r="17">
          <cell r="B17" t="str">
            <v>Otorgamiento de licencias de construcción.</v>
          </cell>
          <cell r="C17" t="str">
            <v>Licencias expedidas de construcción.</v>
          </cell>
          <cell r="D17" t="str">
            <v>Licencias de construcción expedidas=(licencias expedidas/numero de solicitudes)*100  lce=le/nds*100</v>
          </cell>
          <cell r="E17" t="str">
            <v>Registro interno de solicitudes.</v>
          </cell>
        </row>
        <row r="18">
          <cell r="B18" t="str">
            <v>Acciones de regularización de fraccionamientos irregulares en beneficio de la ciudadanía con necesidad de vivienda.</v>
          </cell>
        </row>
        <row r="19">
          <cell r="B19" t="str">
            <v>Diagnóstico de fraccionamientos existentes para evaluar su factibilidad de regularización.</v>
          </cell>
        </row>
        <row r="20">
          <cell r="B20" t="str">
            <v>Notificación a los fraccionamientos que han sido previamente identificados.</v>
          </cell>
        </row>
      </sheetData>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sheetData sheetId="1"/>
      <sheetData sheetId="2">
        <row r="12">
          <cell r="B12" t="str">
            <v>Ejecucion de obra pública de calidad cumpliendo las espectativas en cuanto a calidad y confor de la poblacion con una adecuada supervisión de los trabajos.</v>
          </cell>
          <cell r="C12" t="str">
            <v>Numero de Obras de calidad ejecutadas</v>
          </cell>
          <cell r="D12" t="str">
            <v>NOCE= (Numero de obras de calidad realizadas/numero de obras de calidad programadas*100) NOCR/NOCP*100</v>
          </cell>
          <cell r="E12" t="str">
            <v>Expediente tecnico de la obra, evidencia fotografica</v>
          </cell>
        </row>
        <row r="13">
          <cell r="C13" t="str">
            <v xml:space="preserve"> Numero de obras ejecutadas a normatividad</v>
          </cell>
          <cell r="D13" t="str">
            <v>NOEN=(Número de obras ejecutadas con normatividad/ Número de obras programadas con normatividad*100), NOEN/NOPN*100</v>
          </cell>
          <cell r="E13" t="str">
            <v>Obras Ejecutadas apegadas a la Norma</v>
          </cell>
        </row>
        <row r="14">
          <cell r="B14" t="str">
            <v>Realización de una consulta ciudadana para conocer la necesidades de la población.</v>
          </cell>
          <cell r="C14" t="str">
            <v xml:space="preserve">Numero Consultas Cuidadanas </v>
          </cell>
          <cell r="D14" t="str">
            <v>NCC=(Número de consultas ciudadanas realizadas/Número de consultas ciudadanas Programadas*100), NCCR/NCCP*100</v>
          </cell>
        </row>
        <row r="15">
          <cell r="C15" t="str">
            <v>Número de propuestas de obras</v>
          </cell>
          <cell r="D15" t="str">
            <v>NPO=(Numero de Propuestas de obra/Numero de Propuestas de Obra Programada*100), NPO/NPOP*100</v>
          </cell>
          <cell r="E15" t="str">
            <v xml:space="preserve">Expediente de Actas de asamblea </v>
          </cell>
        </row>
        <row r="16">
          <cell r="C16" t="str">
            <v>Número de visitas a localidades</v>
          </cell>
          <cell r="D16" t="str">
            <v>NVL=(Número de Vistas a las Localidades/Numero de Visitas a Localidades Programadas*100), NVL/NVLP*100</v>
          </cell>
          <cell r="E16" t="str">
            <v>Bitacora de Visitas a las Localidades</v>
          </cell>
        </row>
        <row r="17">
          <cell r="B17" t="str">
            <v>se elaboran e integran documentos para el expédiente tecnico de obra</v>
          </cell>
          <cell r="C17" t="str">
            <v>Número de contratos</v>
          </cell>
          <cell r="D17" t="str">
            <v>NC=(Número de Contratos/Numero de Contratos Programados*100), NC/NCP*100</v>
          </cell>
          <cell r="E17" t="str">
            <v>Expedientes Unitarios de obra</v>
          </cell>
        </row>
        <row r="18">
          <cell r="C18" t="str">
            <v>Número de revisión de contratos</v>
          </cell>
          <cell r="D18" t="str">
            <v>NRC=(Número de Revisión Contratos/Numero de Revisión Contratos Programados*100), NRC/NRCP*100</v>
          </cell>
          <cell r="E18" t="str">
            <v xml:space="preserve">Listado de Contratos </v>
          </cell>
        </row>
        <row r="19">
          <cell r="C19" t="str">
            <v>Número de expedientes</v>
          </cell>
          <cell r="D19" t="str">
            <v>NRC=(Número de Expedientes/Numero de Expedientes Programados*100), NE/NEP*100</v>
          </cell>
          <cell r="E19" t="str">
            <v>Expedientes Unitarios de obra</v>
          </cell>
        </row>
      </sheetData>
      <sheetData sheetId="3"/>
      <sheetData sheetId="4">
        <row r="17">
          <cell r="C17" t="str">
            <v>II. Desarrollo Competitivo y Sostenible para el Progreso</v>
          </cell>
        </row>
        <row r="18">
          <cell r="C18" t="str">
            <v>Asegurar un ordenamiento territorial sutentable mediante obras de calidad en beneficio del desarrollo integral del Municipio, Aplicando politicas de gestión y seguimiento para el desarrollo eficiente en el proceso de la construcción de las Obras públicas</v>
          </cell>
        </row>
        <row r="19">
          <cell r="C19" t="str">
            <v>11.- Territorio Sustentable: Crecimiento con Equilibrio.</v>
          </cell>
        </row>
        <row r="20">
          <cell r="C20" t="str">
            <v>Vincular Mecanismo de coolaboración interistitucional para el desarrollo de infraestructura que impulsen la vocación productiva del Municipio garantizando la protección y sostenibilidad del medio ambiente.</v>
          </cell>
        </row>
        <row r="21">
          <cell r="C21" t="str">
            <v>11.8.- Analizar los costos directos e indirectos para tener mayor control del presupuesto en cada obra pública.
11.9.- Realizar estamaciones de los costos de los materiales, seleccionando los acordes a las condiciones del mercado y la disponiblidad para el desarrollo del proyeto.
11.16.- Revisar y elaborar los contratos, especificando el presupuesto, ampliación de plazo, cronogramas, entre otros aspectos tecnicos.
11.21.- Supervisar la calidad y el cumplimiento normativo de las obras desde la gectión, de inspecciones, vigilancia, ejecución y coordinacion de el OCIN garantizando la trnasparencia.</v>
          </cell>
        </row>
        <row r="24">
          <cell r="AA24" t="str">
            <v xml:space="preserve">1.8. Otros Servicios Generales </v>
          </cell>
        </row>
        <row r="25">
          <cell r="AA25" t="str">
            <v xml:space="preserve">1.8. Otros </v>
          </cell>
        </row>
        <row r="26">
          <cell r="AA26" t="str">
            <v xml:space="preserve">E Prestacion de Servicios Publicos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Objetivos"/>
      <sheetName val="Árbol_de_Problemas"/>
      <sheetName val="MIR"/>
      <sheetName val="PbR"/>
      <sheetName val="POA"/>
    </sheetNames>
    <sheetDataSet>
      <sheetData sheetId="0"/>
      <sheetData sheetId="1"/>
      <sheetData sheetId="2">
        <row r="12">
          <cell r="B12" t="str">
            <v>Realizacion de Registros en tiempo y forma de los ciudadanos, evitando los registros extemporaneos</v>
          </cell>
        </row>
        <row r="13">
          <cell r="C13" t="str">
            <v>Total de  Servicios Brindandos</v>
          </cell>
        </row>
        <row r="16">
          <cell r="C16" t="str">
            <v>Numeros de Claves Obtenidad</v>
          </cell>
          <cell r="D16" t="str">
            <v>No. De claves del SID = ( no. De claves obtenidas/ numero de claves solicitadas) x 100</v>
          </cell>
          <cell r="E16" t="str">
            <v>Servidores del SID</v>
          </cell>
        </row>
        <row r="19">
          <cell r="C19" t="str">
            <v>Indicide de Asesorias a los Usuarios</v>
          </cell>
          <cell r="D19" t="str">
            <v>Indice de asesorias a los usuarios= ( No. De asesorias brindadas/ No. De asesorias solicitadas) x 100</v>
          </cell>
        </row>
        <row r="20">
          <cell r="E20" t="str">
            <v>Fotografias</v>
          </cell>
        </row>
      </sheetData>
      <sheetData sheetId="3"/>
      <sheetData sheetId="4">
        <row r="17">
          <cell r="C17" t="str">
            <v xml:space="preserve">Eje IV: Innovacion y Eficiencia en movimientos: Transformando para Avanzar </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Desarrollo de obras públicas de calidad, orientadas a cumplir con las expectativas de la población en cuanto a funcionalidad y bienestar, mediante una supervisión eficiente de los procesos constructivos.</v>
          </cell>
        </row>
        <row r="13">
          <cell r="B13" t="str">
            <v>Implementación de obras públicas conforme a la normativa vigente, asegurando el cumplimiento de los lineamientos y disposiciones aplicables.</v>
          </cell>
        </row>
        <row r="14">
          <cell r="E14" t="str">
            <v>Listas de Asistencia de los ciudadanos</v>
          </cell>
        </row>
        <row r="15">
          <cell r="B15" t="str">
            <v>Disponibilidad de propuestas de obras a ejecutar dentro del municipio.</v>
          </cell>
        </row>
        <row r="16">
          <cell r="B16" t="str">
            <v>Realización de recorridos en localidades para identificar y conocer sus propuestas de obras a desarrollar.</v>
          </cell>
        </row>
        <row r="18">
          <cell r="B18" t="str">
            <v>Dominio de la Ley y del Reglamento de Obras Públicas y de los Servicios Relacionados con las Mismas.</v>
          </cell>
        </row>
        <row r="19">
          <cell r="B19" t="str">
            <v>Elaboración e Integración de contratos y Expedientes de Obra Pública</v>
          </cell>
        </row>
      </sheetData>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OA"/>
      <sheetName val="Pbr (2)"/>
    </sheetNames>
    <sheetDataSet>
      <sheetData sheetId="0"/>
      <sheetData sheetId="1"/>
      <sheetData sheetId="2">
        <row r="12">
          <cell r="B12" t="str">
            <v>Atencion pronta y expedita de las solicitudes que ingresen a esta direccion, con la finalidad de eficientar el servicio y la calidad optima en los eventos que se realizan.</v>
          </cell>
          <cell r="D12" t="str">
            <v xml:space="preserve">porcentaje de solicitudes atendidas  en el mes (no. De solicitudes respondidas / no. De solicitudes recibidas )*100 PSA      </v>
          </cell>
          <cell r="E12" t="str">
            <v>fotografica y registro de eventos</v>
          </cell>
        </row>
        <row r="13">
          <cell r="D13" t="str">
            <v>porcentaje de solictudes recibidas en el mes , y receocion de insumos ( numero de solictudes atendidas, numero de entrega de insumos *100 PSR</v>
          </cell>
          <cell r="E13" t="str">
            <v>cuadro de solictudes y firma de recibido de insumos recibidos</v>
          </cell>
        </row>
        <row r="14">
          <cell r="C14" t="str">
            <v xml:space="preserve">vehiculos en optimas codiciones </v>
          </cell>
          <cell r="E14" t="str">
            <v>bitacora de servicios</v>
          </cell>
        </row>
        <row r="15">
          <cell r="D15" t="str">
            <v>porcentaje de servicios programados/porcentaje de servicios realizados*100 PSP PSP/PSR*100</v>
          </cell>
        </row>
        <row r="16">
          <cell r="C16" t="str">
            <v>Planeaciones programadas y recibidas</v>
          </cell>
          <cell r="D16" t="str">
            <v>porcentaje programadas y recibidas/porcentaje de atencion a solicitudes*100 PPR PPR/PAS*100</v>
          </cell>
          <cell r="E16" t="str">
            <v>registro de solcitudes recibidas</v>
          </cell>
        </row>
        <row r="17">
          <cell r="D17" t="str">
            <v>apoyo de eventos solicitados/apoyo de eventos realizados*100 AES  AES/AER*100</v>
          </cell>
          <cell r="E17" t="str">
            <v>oficios</v>
          </cell>
        </row>
        <row r="18">
          <cell r="C18" t="str">
            <v>porcentaje de aquisición de insumos para mantenimiento</v>
          </cell>
          <cell r="E18" t="str">
            <v xml:space="preserve">registro de entrega de insumos </v>
          </cell>
        </row>
        <row r="19">
          <cell r="C19" t="str">
            <v>abastecimiento de materiales de limpieza</v>
          </cell>
          <cell r="D19" t="str">
            <v>abastecimiento de materiales de limpieza/entrega proporcional de entrega*100   AML   AML/EPE*100</v>
          </cell>
          <cell r="E19" t="str">
            <v>registro y convocatoria par recibir insumos de maqnera quincenal</v>
          </cell>
        </row>
      </sheetData>
      <sheetData sheetId="3">
        <row r="38">
          <cell r="A38" t="str">
            <v>EJE IV: Innovacion y eficiencia en movimiento Transformar para avanzar</v>
          </cell>
          <cell r="B38" t="str">
            <v>Garantizar el manejo eficiente y trasparente de los recursos publicos del Municipio, asegurando la liquidez suficfiente para cubrir las obligaciones fiscales, optimizando la gestion y dando cumplimiento a las politicas publicas.</v>
          </cell>
          <cell r="Q38" t="str">
            <v>22.27 Coordinar la distribucion de insumos, mobiliario, equipo y otros materiales para la operación diaria    papeleria, equipos de oficina y productos de limpieza.   22.28 Gestionar el inventario de los bienes materiales que se utilizan, asegurando que halla suficiente stock para el funcionamiento optimo.  22.29 Asegurar la entrega oportuna y correcta de materiales o insumos a las distintas areas o unidades administrativas.    22.31 Supervisar y coordinar la logistica interna de los eventos correspondientes, asegurando el mobiliario, lonas y otros recursos, para que esten instalados en tiempo y forma.</v>
          </cell>
        </row>
      </sheetData>
      <sheetData sheetId="4">
        <row r="19">
          <cell r="C19" t="str">
            <v>Programa : 22 Gestion Financiera Responsable</v>
          </cell>
        </row>
        <row r="20">
          <cell r="C20" t="str">
            <v>Optimizar los recursos publicos cumpliendo con la normatividad fiscal y presupuestaria fomentando la trasparencia y la rfendicion de cuentas</v>
          </cell>
        </row>
        <row r="24">
          <cell r="AA24" t="str">
            <v xml:space="preserve">1.8. Otros Servicios Generales </v>
          </cell>
        </row>
        <row r="26">
          <cell r="AA26" t="str">
            <v>Programa : 22 Gestion Financiera Responsable</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1"/>
    </sheetNames>
    <sheetDataSet>
      <sheetData sheetId="0" refreshError="1"/>
      <sheetData sheetId="1" refreshError="1"/>
      <sheetData sheetId="2">
        <row r="12">
          <cell r="B12" t="str">
            <v>Fortalecer la atención eficiente de las solicitudes recibidas en la Dirección para mejorar el servicio y la calidad de los eventos.</v>
          </cell>
          <cell r="C12" t="str">
            <v>porcentaje de solicitudes atendidas</v>
          </cell>
        </row>
        <row r="13">
          <cell r="B13" t="str">
            <v>Brindar atención oportuna y eficaz a los diversos eventos solicitados, así como garantizar la entrega en tiempo y forma de los insumos a las diferentes áreas que conforman el H. Ayuntamiento Municipal de Eduardo Neri.</v>
          </cell>
          <cell r="C13" t="str">
            <v>recepcion de solicitudes e insumos para el mantenimiento de los espacios del H. ayuntamiento Municipal</v>
          </cell>
        </row>
        <row r="14">
          <cell r="B14" t="str">
            <v>Mantener el parque vehicular en óptimas condiciones de operación y seguridad.</v>
          </cell>
        </row>
        <row r="15">
          <cell r="B15" t="str">
            <v>mantenimiento preventivo y correctivo, asi como chequeo continuo de los niveles de aceite  a la unidad motriz que se utiliza en el area para el traslado de los materiales  y equipos solicitados.</v>
          </cell>
          <cell r="C15" t="str">
            <v xml:space="preserve"> porcentaje  de servicios  realizados en el mes </v>
          </cell>
          <cell r="E15" t="str">
            <v>cuadro de servicios realizados</v>
          </cell>
        </row>
        <row r="16">
          <cell r="B16" t="str">
            <v>Efectuar la planeación oportuna de las solicitudes de las direcciones, garantizando la correcta atención de los eventos que organizan y desarrollan.</v>
          </cell>
        </row>
        <row r="17">
          <cell r="C17" t="str">
            <v xml:space="preserve">apoyo de eventos </v>
          </cell>
        </row>
        <row r="18">
          <cell r="B18" t="str">
            <v>Disponer de recursos financieros suficientes para la adquisición de insumos necesarios para el mantenimiento de las áreas e infraestructura</v>
          </cell>
        </row>
        <row r="19">
          <cell r="B19" t="str">
            <v>Abastecimiento de material de limpieza a todas las areas del H Ayuntamiento</v>
          </cell>
        </row>
        <row r="20">
          <cell r="B20" t="str">
            <v>Reparacion a instalaciones hidrosanitarias, electricas, y de herreria y/o  cerrajeria asi como  mantenimiento correctivo y preventivo  de los aires acondicionados  en las areas que reporten algun desperfecto (previa solicitud y aprobacion ) en las diferentes areas, asi como de forma externa principalmente a instituciones educativas.</v>
          </cell>
          <cell r="C20" t="str">
            <v>reparaciones diversas</v>
          </cell>
          <cell r="D20" t="str">
            <v>reparacion diversas solicitadas/reparacion diversas realizadas*100   RDS  RDS/RDR*100</v>
          </cell>
          <cell r="E20" t="str">
            <v>registro pormenorizado de reparaciones realizadas y de que tipo</v>
          </cell>
        </row>
      </sheetData>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ol de problemas "/>
      <sheetName val="arbol de objetivos "/>
      <sheetName val="MIR"/>
      <sheetName val="PBR"/>
      <sheetName val="POA (2)"/>
    </sheetNames>
    <sheetDataSet>
      <sheetData sheetId="0"/>
      <sheetData sheetId="1"/>
      <sheetData sheetId="2">
        <row r="12">
          <cell r="B12" t="str">
            <v>Atender el servicio eficiente para el buen funcionamiento de las áreas y del parque vehicular que prestan atencion al público</v>
          </cell>
          <cell r="C12" t="str">
            <v>Servicio eficiente</v>
          </cell>
          <cell r="D12" t="str">
            <v>(Total de vehiculos activos / Total de vehiculos en inventario * 100) SE= TVA/TVI*100</v>
          </cell>
          <cell r="E12" t="str">
            <v xml:space="preserve">Bitacora de mantenimiento </v>
          </cell>
        </row>
        <row r="13">
          <cell r="C13" t="str">
            <v xml:space="preserve">Supervición del patrimonio municipal </v>
          </cell>
          <cell r="D13" t="str">
            <v>(Numero de Superviciones realizadas / Numero de superviciones programadas * 100)              NSR/NSP*100</v>
          </cell>
          <cell r="E13" t="str">
            <v>Bitacora de supervición</v>
          </cell>
        </row>
        <row r="14">
          <cell r="C14" t="str">
            <v xml:space="preserve">Buen uso de vehículos </v>
          </cell>
          <cell r="D14" t="str">
            <v>(Total de vehiculos activos / Total de vehiculos en inventario * 100)     TVA/TVI*100</v>
          </cell>
          <cell r="E14" t="str">
            <v xml:space="preserve">Bitacora de entrega de isnumos </v>
          </cell>
        </row>
        <row r="15">
          <cell r="B15" t="str">
            <v xml:space="preserve">Disponer con un programa de orientacion  para el uso de vehiculos municipales </v>
          </cell>
          <cell r="C15" t="str">
            <v>Programa de orientación</v>
          </cell>
          <cell r="D15" t="str">
            <v xml:space="preserve">(Total de programas realizados / Total de programas ejecutados * 100) TPR/TPE*100 </v>
          </cell>
          <cell r="E15" t="str">
            <v>Orientación a los conductores</v>
          </cell>
        </row>
        <row r="16">
          <cell r="B16" t="str">
            <v xml:space="preserve">Aplicar el reglamento para el uso adecuado de los vehiculos </v>
          </cell>
          <cell r="C16" t="str">
            <v>Aplicación de reglamento</v>
          </cell>
          <cell r="D16" t="str">
            <v>(Total de Conductores Activos / Total de Reglamentos Aplicados x100) TCA/TRA*100</v>
          </cell>
          <cell r="E16" t="str">
            <v>Revisión del reglamento</v>
          </cell>
        </row>
        <row r="17">
          <cell r="C17" t="str">
            <v xml:space="preserve">Liberación de fondos </v>
          </cell>
          <cell r="D17" t="str">
            <v xml:space="preserve">(Total de fondos ejecutados / Total de fondos Solicitados * 100)        TFE/TFS*100 </v>
          </cell>
          <cell r="E17" t="str">
            <v xml:space="preserve">Revisión de gestiones </v>
          </cell>
        </row>
        <row r="18">
          <cell r="C18" t="str">
            <v xml:space="preserve">Muebles entregados </v>
          </cell>
          <cell r="D18" t="str">
            <v>(Total de Muebles Entregados / Total de Muebles Inventariados * 100) TME/TMI*100</v>
          </cell>
        </row>
        <row r="19">
          <cell r="C19" t="str">
            <v xml:space="preserve">Firma de resguardos  </v>
          </cell>
          <cell r="D19" t="str">
            <v>(Total de Muebles Entregados  /  Total de Resguardos Firmados  *  100) TME/TRF*100</v>
          </cell>
          <cell r="E19" t="str">
            <v>Resguardos firmados</v>
          </cell>
        </row>
      </sheetData>
      <sheetData sheetId="3"/>
      <sheetData sheetId="4">
        <row r="16">
          <cell r="C16" t="str">
            <v>EJE IV.Innovación y Eficiencia en Movimiento "Transformando Para Avanzar"</v>
          </cell>
        </row>
        <row r="17">
          <cell r="C17" t="str">
            <v>Garantizar El Manejo Eficiente De Los Recursos Públicos</v>
          </cell>
        </row>
        <row r="18">
          <cell r="C18" t="str">
            <v>Programa 22. Gestión Financiera Responsable Y Sostenible</v>
          </cell>
        </row>
        <row r="19">
          <cell r="C19" t="str">
            <v xml:space="preserve">Garantizar la transversalizacion de acciones que promuevan una colaboracio efectiva y una coordinacion solida entre las dependencias federales y estatales, consolidando un gobierno honesto y al servicio de la gente </v>
          </cell>
        </row>
        <row r="20">
          <cell r="C20" t="str">
            <v xml:space="preserve">22.11. Asegurar que todos los pagos cumplan con los procedimientos y normas fiscales. 22.20. Controlar los costos asociados con el mantenimiento de los bienes asegurando que los recursos se utilicen de manera eficiente. 22.21. Formalizar la transparencia de bienes patrimoniales manteniendo el control y registro adecuado. 22.22. Actualizar los documentos relacionados con los bienes patrimoniales como inventarios, adquisiciones, recibos de compras entre otros. 22.23. Establecer Y mantener sistemas de control interno para evitar el uso inapropiado de los bienes muebles. 22.24. Garantizar que todos los bienes estén correctamente registrados, reduciendo la pérdida o el mal uso.   </v>
          </cell>
        </row>
        <row r="22">
          <cell r="AA22" t="str">
            <v xml:space="preserve">1.- Gobierno </v>
          </cell>
        </row>
        <row r="24">
          <cell r="AA24" t="str">
            <v xml:space="preserve">1.3.3. Preservacion y cuidado del patrimonio Publico </v>
          </cell>
        </row>
        <row r="25">
          <cell r="AA25" t="str">
            <v xml:space="preserve">E Prestacion de Servicios Publicos </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ol de problemas "/>
      <sheetName val="arbol de objetivos "/>
      <sheetName val="MIR"/>
      <sheetName val="PBR"/>
      <sheetName val="POA (2)"/>
    </sheetNames>
    <sheetDataSet>
      <sheetData sheetId="0" refreshError="1"/>
      <sheetData sheetId="1" refreshError="1"/>
      <sheetData sheetId="2">
        <row r="12">
          <cell r="B12" t="str">
            <v>Brindar un servicio eficiente que garantice el adecuado funcionamiento de las áreas y del parque vehicular que atienden al público.</v>
          </cell>
        </row>
        <row r="13">
          <cell r="B13" t="str">
            <v>Coordinación y supervisión eficiente de las acciones de mantenimiento y seguridad del patrimonio.</v>
          </cell>
        </row>
        <row r="14">
          <cell r="B14" t="str">
            <v>Supervisión del uso adecuado del parque vehicular.</v>
          </cell>
        </row>
        <row r="17">
          <cell r="B17" t="str">
            <v>Asignación de recursos financieros para la rehabilitación y mantenimiento del parque vehicular municipal.</v>
          </cell>
        </row>
        <row r="18">
          <cell r="B18" t="str">
            <v xml:space="preserve">Entrega de muebles a las diferentes áreas por la Direccion  de Control Patrimonial para su registro y control de inventarios </v>
          </cell>
          <cell r="E18" t="str">
            <v xml:space="preserve">Inventarios por àreas administrativas </v>
          </cell>
        </row>
        <row r="19">
          <cell r="B19" t="str">
            <v>Formalización de resguardos de activos fijos, debidamente firmados por los responsables.</v>
          </cell>
        </row>
      </sheetData>
      <sheetData sheetId="3" refreshError="1"/>
      <sheetData sheetId="4">
        <row r="17">
          <cell r="C17" t="str">
            <v>Garantizar El Manejo Eficiente De Los Recursos Públicos</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Contribuir a tener una Hacienda Publica Municipal Fortalecida</v>
          </cell>
          <cell r="C12" t="str">
            <v>porcentaje de hacienda publica municipal Fortalecida</v>
          </cell>
          <cell r="D12" t="str">
            <v>No. de acciones para fortalecer la hacienda municipal realizadas. No. de acciones para fortalecer la hacienda municipal programadas*100) PHPMF NAFHMF/NAPFP*100</v>
          </cell>
          <cell r="E12" t="str">
            <v>Registo de Catastro Urbano, Acta de revision y actualización los instrumentos de recaudacion</v>
          </cell>
        </row>
        <row r="13">
          <cell r="B13" t="str">
            <v>El municipio de Eduardo Neri tiene una eficiente recaudacion de impuestos sobre la propiedad inmobiliaria</v>
          </cell>
          <cell r="C13" t="str">
            <v>Porcentaje de recaudacion de impuestos</v>
          </cell>
          <cell r="D13" t="str">
            <v>Monto del presupuesto muncipal aprobado, entre el monto del presupuesto real recaudado*100).MPMA/MPRR*100</v>
          </cell>
          <cell r="E13" t="str">
            <v>Informe mensual de pagos de propietarios inmobiliarios que recibieron una carta invitacion generado y ubicado en la Direccion de Catastro Municipal</v>
          </cell>
        </row>
        <row r="14">
          <cell r="C14" t="str">
            <v>Porcentaje de recuperación de cartera vencida</v>
          </cell>
          <cell r="D14" t="str">
            <v>No. De acciones para recuperación de cartera vencida realizadas entre el numero de acciones para recuperacion de cartera vencida programadas*100)NARCV/NARCVP100*100</v>
          </cell>
          <cell r="E14" t="str">
            <v>Informe mensual de pagos de propietarios que recibieron una carta invitacion generado y ubicado en la Direccion de Catastro Municipal</v>
          </cell>
        </row>
        <row r="15">
          <cell r="C15" t="str">
            <v>Porcentaje de campañas primer trimestre por ley de ingresos</v>
          </cell>
          <cell r="D15" t="str">
            <v>No. De acciones para la realización de campañas de descuento para la recuperacion de ingresos entre monto del presupuesto real recaudado*100)NARCDRI/MPRR*100</v>
          </cell>
          <cell r="E15" t="str">
            <v>Informe mensual de pagos de propietarios que recibieron una carta invitacion generado y ubicado en la Direccion de Catastro Municipal</v>
          </cell>
        </row>
        <row r="16">
          <cell r="C16" t="str">
            <v>Porcentaje de estrategia para  recaudacion</v>
          </cell>
          <cell r="D16" t="str">
            <v>No. De acciones para la realizacion e implementación de estrategias recaudatorias entre monto real recaudado*100)NARIER/MRR*100</v>
          </cell>
          <cell r="E16" t="str">
            <v>Informe mensual de pagos de propietarios que recibieron una carta invitacion generado y ubicado en la Direccion de Catastro Municipal</v>
          </cell>
        </row>
        <row r="17">
          <cell r="C17" t="str">
            <v>Porcentajes de modernizacion en el sistema catastral</v>
          </cell>
          <cell r="D17" t="str">
            <v>No. De accciones para modernizar el sistema catrastral entre un sistema actualizado basado en tecnologia adecuada*100)NAMSC/SABTA*100</v>
          </cell>
          <cell r="E17" t="str">
            <v>Tarjeta infomativa de avances de actualizacion de sistemas de catastro generado y ubicado en la Direccion de Catrastro Municipal</v>
          </cell>
        </row>
      </sheetData>
      <sheetData sheetId="3"/>
      <sheetData sheetId="4">
        <row r="17">
          <cell r="C17" t="str">
            <v>Innovación y Eficiencia en Movimiento: Transformando para  Avanzar</v>
          </cell>
        </row>
        <row r="19">
          <cell r="C19" t="str">
            <v>Programa 24. Territorio Indusivo y  Cercano</v>
          </cell>
        </row>
        <row r="23">
          <cell r="AA23" t="str">
            <v xml:space="preserve">1. Gobierno </v>
          </cell>
        </row>
        <row r="24">
          <cell r="AA24" t="str">
            <v xml:space="preserve">1.8. Otros Servicios Generales </v>
          </cell>
        </row>
        <row r="25">
          <cell r="AA25" t="str">
            <v xml:space="preserve">1.8.1. Servicios Registrales , Administrativos y Patrimoniales </v>
          </cell>
        </row>
        <row r="26">
          <cell r="AA26" t="str">
            <v>E. Prestacion de Servicios Publicos</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4">
          <cell r="B14" t="str">
            <v>Supervicion eficiente en el cobro de impuesstos sobre la propiedad inmobiliaria</v>
          </cell>
        </row>
        <row r="15">
          <cell r="B15" t="str">
            <v xml:space="preserve">Implementar campañas de descuentos </v>
          </cell>
        </row>
        <row r="17">
          <cell r="B17" t="str">
            <v>Modernizar el sistema catastral municipal para mejorar la actualización</v>
          </cell>
        </row>
      </sheetData>
      <sheetData sheetId="3" refreshError="1"/>
      <sheetData sheetId="4">
        <row r="18">
          <cell r="C18" t="str">
            <v xml:space="preserve">Proveer y mantener un registro actualizado de los bienes inmuebles en el Municipio para la planificacion urbana, la gestion del territorio y la recaudacion de impuestos </v>
          </cell>
        </row>
        <row r="20">
          <cell r="C20" t="str">
            <v>Garantizar la transversalización de acciones que promuevan una colaboracion efectiva y una coordinación sólida entre las dependencias federales y estatales, consolidando un gobierno honesto y al servicio de la gente</v>
          </cell>
        </row>
        <row r="21">
          <cell r="C21" t="str">
            <v xml:space="preserve">24.1 Impulsar la recaudacion de los ingresos, mediante esquemas eficiente que promuevan el cumplimiento voluntario y oportuno 24.2 Fortalecer los mecanismos normativos de capacitacion y ejecicio de los recursos publicos 24.3 Elaborar, mantener y actualizar el registro castral de todas las propiedades del Municipio 24.4 Establecer el valor de las propiedades con los fines fiscales, utilizando parametros acordes a la normatividad vigente. 24.5 Realizar la inscripcion y actualizacion de los datos castrales de nuevos inmuebles 24.6 Implementar campañas informativas para la recaudacion de impuestos donde la cuidadania cumpla en tiempo y forma 24.7 Brindar atencion directa a los habitantes en relacion a sus tramites y consulta sobre el estado castral de sus propiedades 24.8 Mantener actualizado el sistema castral con los cambios normativos de uso de suelo, zonas de expansion urbana o areas protegidas 24.9 Digitalizar y automatizar los procesos castrales para un mejor manejo y regularizacion de propiedades. </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sheetData sheetId="1"/>
      <sheetData sheetId="2">
        <row r="7">
          <cell r="C7" t="str">
            <v>Programa 20. Finanzas Eficaces</v>
          </cell>
        </row>
        <row r="19">
          <cell r="B19" t="str">
            <v>Implementar estrategias recaudatorias</v>
          </cell>
        </row>
      </sheetData>
      <sheetData sheetId="3"/>
      <sheetData sheetId="4">
        <row r="24">
          <cell r="AA24" t="str">
            <v>2. Desarrollo social</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Gestión Legal y Viable de los Activos Municipales conforme al Marco Jurídico del H. Ayuntamiento de Eduardo Neri</v>
          </cell>
          <cell r="D12" t="str">
            <v>(Activos regularizados / Total de activos) * 100</v>
          </cell>
          <cell r="E12" t="str">
            <v>Inventario de bienes municipales, registros jurídicos</v>
          </cell>
        </row>
        <row r="13">
          <cell r="D13" t="str">
            <v>(Registros actualizados / Registros totales) * 100</v>
          </cell>
          <cell r="E13" t="str">
            <v>Reportes contables, auditorías internas</v>
          </cell>
        </row>
        <row r="14">
          <cell r="B14" t="str">
            <v>Implementar sistemas tecnológicos eficientes para la gestión contable</v>
          </cell>
          <cell r="C14" t="str">
            <v>Nivel de avance en la implementación del sistema contable</v>
          </cell>
          <cell r="D14" t="str">
            <v>(Componentes implementados / Componentes planeados) * 100</v>
          </cell>
        </row>
        <row r="15">
          <cell r="C15" t="str">
            <v>Porcentaje de información financiera capturada</v>
          </cell>
          <cell r="D15" t="str">
            <v>(Información capturada / Información total) * 100</v>
          </cell>
          <cell r="E15" t="str">
            <v>Base de datos financiera, hojas de control</v>
          </cell>
        </row>
        <row r="16">
          <cell r="C16" t="str">
            <v>Número de reuniones interinstitucionales realizadas</v>
          </cell>
          <cell r="D16" t="str">
            <v>(Reuniones realizadas / Reuniones programadas) * 100</v>
          </cell>
        </row>
        <row r="17">
          <cell r="C17" t="str">
            <v>Porcentaje de estados financieros emitidos a tiempo</v>
          </cell>
          <cell r="D17" t="str">
            <v>(Estados emitidos / Estados programados) * 100</v>
          </cell>
          <cell r="E17" t="str">
            <v>Estados financieros, cronograma de entregas</v>
          </cell>
        </row>
        <row r="18">
          <cell r="C18" t="str">
            <v>Porcentaje de procesos contables digitalizados</v>
          </cell>
          <cell r="D18" t="str">
            <v>(Procesos digitalizados / Procesos totales) * 100</v>
          </cell>
          <cell r="E18" t="str">
            <v>Sistema contable, manuales de procedimientos</v>
          </cell>
        </row>
        <row r="19">
          <cell r="D19" t="str">
            <v>(Nóminas dispersadas a tiempo / Total de nóminas) * 100</v>
          </cell>
          <cell r="E19" t="str">
            <v>Reportes de nómina, recibos firmados</v>
          </cell>
        </row>
        <row r="20">
          <cell r="C20" t="str">
            <v>Porcentaje de declaraciones fiscales realizadas a tiempo</v>
          </cell>
          <cell r="D20" t="str">
            <v>(Declaraciones realizadas / Declaraciones programadas) * 100</v>
          </cell>
          <cell r="E20" t="str">
            <v>Recibos electrónicos de pago, constancias del SAT</v>
          </cell>
        </row>
      </sheetData>
      <sheetData sheetId="3"/>
      <sheetData sheetId="4">
        <row r="17">
          <cell r="C17" t="str">
            <v xml:space="preserve">IV. Innovacion y Eficiencia en Movimiento: Transformando para Avanzar </v>
          </cell>
        </row>
        <row r="18">
          <cell r="C18" t="str">
            <v>Garantizar el manejo eficiente y transparente de los recursos publicos del Municipio, asegurando la liquidez suficiene para cubrir las oblogaciones fiscales, optimizando la gestion y dando cumplimiento a las politicas publicas.</v>
          </cell>
        </row>
        <row r="19">
          <cell r="C19" t="str">
            <v xml:space="preserve">22. Gestion Financiera Responsable y Sostenible </v>
          </cell>
        </row>
        <row r="20">
          <cell r="C20" t="str">
            <v xml:space="preserve">Garantizar la transversalizacion de acciones que promuevan una colaboracion efectiva y una coordinacion solidad entre las dependencias federales y estatales, consolidando un gobierno honesto y al servicio de la gente </v>
          </cell>
        </row>
        <row r="24">
          <cell r="AA24" t="str">
            <v>1.5 Asuntos financieros y hacendarios</v>
          </cell>
        </row>
        <row r="25">
          <cell r="AA25" t="str">
            <v>1.5.1 Asuntos Financieros</v>
          </cell>
        </row>
        <row r="26">
          <cell r="AA26" t="str">
            <v>E. Prestación de Servicios Públicos</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Administración y gestión legal de los activos municipales, conforme al marco jurídico aplicable del H. Ayuntamiento de Eduardo Neri.</v>
          </cell>
          <cell r="C12" t="str">
            <v>Porcentaje de activos municipales regularizados conforme a la normatividad</v>
          </cell>
        </row>
        <row r="13">
          <cell r="B13" t="str">
            <v>Fortalecimiento del registro y control contable del municipio de Eduardo Neri.</v>
          </cell>
          <cell r="C13" t="str">
            <v>Porcentaje de registros contables actualizados y auditables</v>
          </cell>
        </row>
        <row r="14">
          <cell r="E14" t="str">
            <v>Bitácoras del sistema, informes técnicos</v>
          </cell>
        </row>
        <row r="15">
          <cell r="B15" t="str">
            <v>Registro e integración de la información financiera, presupuestal y contable</v>
          </cell>
        </row>
        <row r="16">
          <cell r="B16" t="str">
            <v>Fortalecimiento de la coordinación entre las áreas administrativas y financieras.</v>
          </cell>
          <cell r="E16" t="str">
            <v>Minutas de reuniones, convocatorias</v>
          </cell>
        </row>
        <row r="17">
          <cell r="B17" t="str">
            <v>Generación mensual de estados financieros, para conocer la situación económica del municipio.</v>
          </cell>
        </row>
        <row r="18">
          <cell r="B18" t="str">
            <v>Optimización y digitalización de los procesos contables, con el fin de incrementar la eficiencia operativa.</v>
          </cell>
        </row>
        <row r="19">
          <cell r="B19" t="str">
            <v>Procesamiento y pago quincenal de nómina al personal del H. Ayuntamiento.</v>
          </cell>
          <cell r="C19" t="str">
            <v>Porcentaje de dispersiones realizadas puntualmente</v>
          </cell>
        </row>
        <row r="20">
          <cell r="B20" t="str">
            <v>Preparación de declaraciones mensuales para el cumplimiento de obligaciones fiscales federales y estatales.</v>
          </cell>
        </row>
      </sheetData>
      <sheetData sheetId="3" refreshError="1"/>
      <sheetData sheetId="4">
        <row r="21">
          <cell r="C21" t="str">
            <v xml:space="preserve">22.11 Asegurar que todo los pagos realizados, cumplan con los procedimientos y formas fiscales. 22.12 Elaborar informes periódicos que proporcionen información detallada sobre el estado de las finanzas municipales. 22.13 Supervisar los informes y las cuentas anuales, verificando la correcta ejecución del presupuesto fiscal. 22.14 Informar sobre la gestión administrativa y financiera sobre la correcta utilización de los fondos públicos. 22.15 Brandar apoyo técnico y normativo para presentar los informes de cuenta publica, asegurando que se cumplan con las disposiciones generales.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1"/>
    </sheetNames>
    <sheetDataSet>
      <sheetData sheetId="0"/>
      <sheetData sheetId="1"/>
      <sheetData sheetId="2">
        <row r="15">
          <cell r="B15" t="str">
            <v>supervisar que las Oficialias del Registro civil se conduzcan con forme a sus atribuciones establecidas en la ley 495.</v>
          </cell>
          <cell r="C15" t="str">
            <v>Actividades de supervisión realizadas</v>
          </cell>
          <cell r="D15" t="str">
            <v>(No. de supervisiones realizadas / No. de supervisiones programadas) x 100</v>
          </cell>
          <cell r="E15" t="str">
            <v>Informes de supervisión, fotografías</v>
          </cell>
        </row>
        <row r="16">
          <cell r="C16" t="str">
            <v>Porcentaje de ingresos registrados conforme a la tarifa autorizada</v>
          </cell>
          <cell r="D16" t="str">
            <v>(No. de ingresos registrados correctamente / Total de ingresos percibidos) x 100</v>
          </cell>
          <cell r="E16" t="str">
            <v>Reportes contables, recibos de pago</v>
          </cell>
        </row>
        <row r="17">
          <cell r="C17" t="str">
            <v>Porcentaje de oficialías visitadas</v>
          </cell>
          <cell r="D17" t="str">
            <v>(No. de oficialías visitadas / Total de oficialías programadas para visitar) x 100</v>
          </cell>
          <cell r="E17" t="str">
            <v>Fotografías, informes de visita</v>
          </cell>
        </row>
        <row r="20">
          <cell r="C20" t="str">
            <v>Indice de impresiones de Actas de Registro</v>
          </cell>
          <cell r="D20" t="str">
            <v>Indice de impresiones de actas = ( no de actas impresas a la semana / numeros de busquedas de actas impresas a la semana ) x 100</v>
          </cell>
          <cell r="E20" t="str">
            <v>Recibos de pago, Fotografias</v>
          </cell>
        </row>
        <row r="21">
          <cell r="C21" t="str">
            <v>Indice de impresión de constancias de registros</v>
          </cell>
        </row>
        <row r="23">
          <cell r="C23" t="str">
            <v>Indices de campañas programadas al año</v>
          </cell>
          <cell r="D23" t="str">
            <v>Indices de campañas realizadas = ( No. De campañas gratuitas realizadas al año/ Numero de Campañas programadas al año) x 100</v>
          </cell>
        </row>
      </sheetData>
      <sheetData sheetId="3"/>
      <sheetData sheetId="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Contribuir a la integración de la cuenta pública atreves de la aplicación de la normatividad establecida por el CONAC.</v>
          </cell>
          <cell r="C12" t="str">
            <v>Porcentaje de cumplimiento de obligaciones de Armonización contable y rendición de cuentas.</v>
          </cell>
          <cell r="D12" t="str">
            <v>Porcentaje de Integración=(Documentos entregados/documentos requeridos)*100. PINT=(DOCE/DOCR)*100</v>
          </cell>
          <cell r="E12" t="str">
            <v>Informes Financieros y Cuenta Publica entregada ante la Auditoria Superior del Estado, Archivo Interno de Tesorería, Reporte del Programa Operativo Anual.</v>
          </cell>
        </row>
        <row r="13">
          <cell r="C13" t="str">
            <v>Porcentaje de reportes de situación financiera publicados.</v>
          </cell>
          <cell r="D13" t="str">
            <v>Porcentaje de Integración=(Documentos entregados/documentos requeridos)*100. PINT=(DOCE/DOCR)*100</v>
          </cell>
          <cell r="E13" t="str">
            <v>Informes Financieros y Cuenta Publica entregada ante la Auditoria Superior del Estado, Archivo Interno de Tesorería, Reporte del Programa Operativo Anual.</v>
          </cell>
        </row>
      </sheetData>
      <sheetData sheetId="3"/>
      <sheetData sheetId="4">
        <row r="17">
          <cell r="C17" t="str">
            <v>EJE :   IV Innovación y eficiencia en movimiento " Transformando para Avanzar "</v>
          </cell>
        </row>
        <row r="18">
          <cell r="C18" t="str">
            <v>Garantizar el manejo eficiente y transparente de los recursos públicos del Municipio, asegurando la liquidez suficiente para cubrir las obligaciones fiscales, optimizando la gestión y dando cumplimiento a las políticas públicas.</v>
          </cell>
        </row>
        <row r="19">
          <cell r="C19" t="str">
            <v xml:space="preserve">Programa 22 Gestión Financiera Responsable y Sostenible </v>
          </cell>
        </row>
        <row r="20">
          <cell r="C20" t="str">
            <v>Garantizar la transversalidad de acciones que promuevan una colaboración efectiva y una coordinación solida entre las dependencias federales y estatales consolidando un gobierno honesto y al servicio de la gente.</v>
          </cell>
        </row>
        <row r="21">
          <cell r="C21" t="str">
            <v xml:space="preserve">22.12.Elaborar informes periódicos que proporcionen información detallada sobre el estado de las finanzas municipales.22.13. Supervisar los informes y las cuentas anuales verificando la correcta ejecución del presupuesto fiscal. 22.14 Informar sobre gestión administrativa y financiera sobre la correcta utilización de los fondos públicos. 22.15. Brindar apoyo técnico y normativo para presentar los informes de cuenta publica asegurando que cumplan con los estándares de transparencia. 22.16. Entregar y elaborar la información financiera contable y presupuestal, cumpliendo con loas disposiciones generales.22.17. Cumplir con las obligaciones fiscales de impuestos ( ISR) nomina y cuotas sindicales . </v>
          </cell>
        </row>
        <row r="24">
          <cell r="AA24" t="str">
            <v>1.5 Asuntos financieros y hacendarios</v>
          </cell>
        </row>
        <row r="26">
          <cell r="AA26" t="str">
            <v>E. Prestación de Servicios Públicos</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Contribuir a la integración de la Cuenta Pública mediante la aplicación de la normatividad establecida por el CONAC.</v>
          </cell>
        </row>
        <row r="13">
          <cell r="B13" t="str">
            <v>Proporcionar información oportuna a la ciudadanía interesada en conocer la administración de los recursos públicos.</v>
          </cell>
        </row>
        <row r="14">
          <cell r="B14" t="str">
            <v>Incorporación de la información a la Cuenta Pública de la Administración Municipal de Eduardo Neri.</v>
          </cell>
          <cell r="C14" t="str">
            <v>Índice de eficiencia en la integración de la cuenta publica.</v>
          </cell>
          <cell r="D14" t="str">
            <v>Porcentaje de Integración=(Documentos entregados/documentos requeridos)*100. PINT=(DOCE/DOCR)*100</v>
          </cell>
        </row>
        <row r="15">
          <cell r="B15" t="str">
            <v>Recepción y recopilación de la información financiera, presupuestal y contable.</v>
          </cell>
        </row>
        <row r="16">
          <cell r="B16" t="str">
            <v>Consolidación e integración de los datos financieros, presupuestales y contables.</v>
          </cell>
        </row>
        <row r="17">
          <cell r="B17" t="str">
            <v>Registro y control de la información contable y presupuestal.</v>
          </cell>
        </row>
        <row r="18">
          <cell r="B18" t="str">
            <v>Elaboración de informes trimestrales para cumplimiento en materia de transparencia.</v>
          </cell>
          <cell r="C18" t="str">
            <v>Porcentaje de información registrada.</v>
          </cell>
        </row>
        <row r="19">
          <cell r="B19" t="str">
            <v>Apoyo de recursos económicos para contratación de personal.</v>
          </cell>
        </row>
      </sheetData>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sheetNames>
    <sheetDataSet>
      <sheetData sheetId="0"/>
      <sheetData sheetId="1"/>
      <sheetData sheetId="2">
        <row r="7">
          <cell r="C7" t="str">
            <v>Programa 20. Finanzas Eficaces</v>
          </cell>
        </row>
        <row r="18">
          <cell r="C18" t="str">
            <v>Porcentaje de informes entregados.</v>
          </cell>
          <cell r="G18" t="str">
            <v>Porcentaje de Integración=(Documentos entregados/documentos requeridos)*100. PINT=(DOCE/DOCR)*100</v>
          </cell>
          <cell r="H18" t="str">
            <v>Informes Financieros y Cuenta Publica entregada ante la Auditoria Superior del Estado, Archivo Interno de Tesoreria, Reporte del Programa Operativo Anual.</v>
          </cell>
        </row>
        <row r="19">
          <cell r="C19" t="str">
            <v xml:space="preserve">Porcentaje de avance </v>
          </cell>
          <cell r="G19" t="str">
            <v>Porcentaje de Integración=(Documentos entregados/documentos requeridos)*100. PINT=(DOCE/DOCR)*100</v>
          </cell>
          <cell r="H19" t="str">
            <v>Informes Financieros y Cuenta Publica entregada ante la Auditoria Superior del Estado, Archivo Interno de Tesoreria, Reporte del Programa Operativo Anual.</v>
          </cell>
        </row>
        <row r="20">
          <cell r="C20" t="str">
            <v>Porcentaje de informaciòn registrada.</v>
          </cell>
          <cell r="G20" t="str">
            <v>Porcentaje de Integración=(Documentos entregados/documentos requeridos)*100. PINT=(DOCE/DOCR)*100</v>
          </cell>
          <cell r="H20" t="str">
            <v>Informes Financieros y Cuenta Publica entregada ante la Auditoria Superior del Estado, Archivo Interno de Tesoreria, Reporte del Programa Operativo Anual.</v>
          </cell>
        </row>
        <row r="21">
          <cell r="G21" t="str">
            <v>Porcentaje de Integración=(Documentos entregados/documentos requeridos)*100. PINT=(DOCE/DOCR)*100</v>
          </cell>
          <cell r="H21" t="str">
            <v>Informes Financieros y Cuenta Publica entregada ante la Auditoria Superior del Estado, Archivo Interno de Tesoreria, Reporte del Programa Operativo Anual.</v>
          </cell>
        </row>
        <row r="22">
          <cell r="C22" t="str">
            <v xml:space="preserve">Porcentaje de integracion del personal </v>
          </cell>
          <cell r="G22" t="str">
            <v>Porcentaje de Integración=(Documentos entregados/documentos requeridos)*100. PINT=(DOCE/DOCR)*100</v>
          </cell>
          <cell r="H22" t="str">
            <v>Informes Financieros y Cuenta Publica entregada ante la Auditoria Superior del Estado, Archivo Interno de Tesoreria, Reporte del Programa Operativo Anual.</v>
          </cell>
        </row>
      </sheetData>
      <sheetData sheetId="3"/>
      <sheetData sheetId="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 xml:space="preserve">Mejorar la calidad de atencion a la ciudadania, tener buenos comentarios y aceptacion, basado en la buena atencion y mejor desempeño laboral de los servidores publicos en la actual administracion. </v>
          </cell>
          <cell r="C12" t="str">
            <v>Índice de satisfacción ciudadana</v>
          </cell>
          <cell r="D12" t="str">
            <v>Índice de satisfacción ciudadana= (Número de comentarios positivos / Total de comentarios) * 100</v>
          </cell>
          <cell r="E12" t="str">
            <v>Encuestas de satisfacción ciudadana</v>
          </cell>
        </row>
        <row r="13">
          <cell r="C13" t="str">
            <v>Índice de atención efectiva</v>
          </cell>
          <cell r="D13" t="str">
            <v>Índice de atención efectiva=(Número de ciudadanos atendidos satisfactoriamente / Total de ciudadanos atendidos) * 100</v>
          </cell>
          <cell r="E13" t="str">
            <v>Reportes de atención al ciudadano</v>
          </cell>
        </row>
        <row r="14">
          <cell r="C14" t="str">
            <v>Porcentaje de personal capacitado</v>
          </cell>
          <cell r="D14" t="str">
            <v>Porcentaje de personal capacitado=(Número de empleados capacitados / Total de empleados) * 100</v>
          </cell>
          <cell r="E14" t="str">
            <v>Registros de capacitación</v>
          </cell>
        </row>
        <row r="15">
          <cell r="C15" t="str">
            <v>Índice de reconocimientos otorgados</v>
          </cell>
          <cell r="D15" t="str">
            <v>Índice de reconocimientos otorgados=(Número de reconocimientos entregados / Número total de meses) * 100</v>
          </cell>
          <cell r="E15" t="str">
            <v>Actas de entrega de reconocimiento</v>
          </cell>
        </row>
        <row r="16">
          <cell r="C16" t="str">
            <v>Porcentaje de personal capacitado en el mes</v>
          </cell>
          <cell r="D16" t="str">
            <v>Porcentaje de personal capacitado en el mes=(Número de empleados capacitados en el mes / Total de empleados administrativos) * 100</v>
          </cell>
          <cell r="E16" t="str">
            <v>Reportes de asistencia a capacitaciones</v>
          </cell>
        </row>
        <row r="17">
          <cell r="C17" t="str">
            <v>Índice de eficiencia en gestión administrativa</v>
          </cell>
          <cell r="D17" t="str">
            <v>Índice de eficiencia en gestión administrativa=(Número de procesos administrativos realizados correctamente / Total de procesos administrativos) * 100</v>
          </cell>
          <cell r="E17" t="str">
            <v>Auditorías internas y reportes administrativos</v>
          </cell>
        </row>
        <row r="18">
          <cell r="C18" t="str">
            <v>Índice de puntualidad en pago de nómina</v>
          </cell>
          <cell r="D18" t="str">
            <v>Índice de puntualidad en pago de nómina=(Número de pagos realizados a tiempo / Total de pagos programados) * 100</v>
          </cell>
          <cell r="E18" t="str">
            <v>Reportes de tesorería y comprobantes de pago</v>
          </cell>
        </row>
        <row r="19">
          <cell r="C19" t="str">
            <v>Porcentaje de personal seleccionado con base en perfil académico</v>
          </cell>
          <cell r="D19" t="str">
            <v>Porcentaje de personal seleccionado con base en perfil académico=(Número de empleados seleccionados según su perfil académico / Total de empleados contratados) * 100</v>
          </cell>
          <cell r="E19" t="str">
            <v>Expedientes de contratación</v>
          </cell>
        </row>
      </sheetData>
      <sheetData sheetId="3"/>
      <sheetData sheetId="4">
        <row r="17">
          <cell r="C17" t="str">
            <v xml:space="preserve"> Eje IV-Innovación y eficiencia en movimiento: Transformando para avanzar</v>
          </cell>
        </row>
        <row r="18">
          <cell r="C18" t="str">
            <v xml:space="preserve">Gestionar de manera eficiente el recurso humano en la administración pública municipal, asegurando que el personal esté capacitado, motivado y comprometido con el cumplimiento de sus objetivos. </v>
          </cell>
        </row>
        <row r="19">
          <cell r="C19" t="str">
            <v xml:space="preserve">23. talento humano al servicio del municipio. </v>
          </cell>
        </row>
        <row r="20">
          <cell r="C20" t="str">
            <v>Garantizar la transversalizacion de acciones que promuevan una colaboracion efectiva y una coordinacion solida entre las dependencias federales y estatales, consolidando un gobierno honesto y al servico de la gente</v>
          </cell>
        </row>
        <row r="21">
          <cell r="C21" t="str">
            <v>23.1 Evaluar y proponer las necesidades de personal en las distintas áreas de la administración, en función a los requerimientos operativos y los proyectos municipales. 23.2 Coordinar con el área financiera el pago correspondiente de la nómina de manera puntual y correcta. 23.3 Diseñar y coordinar programas de capacitación y desarrollo profesional a los empleados, con el fin de mejorar sus competencias y habilidades. 23.4 Realizar diagnósticos sobre las áreas que necesiten formación adicional, para mejorar su desempeño y adaptarse a las nuevas demandas del entorno. 23.5 Fomentar una cultura de aprendizaje y mejora continua dentro del Ayuntamiento, ofreciendo oportunidades a los empleados mediante talleres o pláticas. 23.6 Mantener actualizado los registros de personal incluyendo sus datos personales, contratos o capacitaciones recibidas. 23.7 Asegurar la confidencialidad de la información relacionada con los empleados, cumpliendo con las leyes de protección de datos personales. 23.8 Supervisar el control de horarios de trabajo, entradas  y salidas del personal, gestionando los registros de asistencia. 23.9 Brindar asesoría a los empleados sobres susderechos laborales y otros beneficios relacionados.</v>
          </cell>
        </row>
        <row r="23">
          <cell r="AA23" t="str">
            <v xml:space="preserve">1. Gobierno </v>
          </cell>
        </row>
        <row r="24">
          <cell r="AA24" t="str">
            <v xml:space="preserve">1.8. Otros Servicios Generales </v>
          </cell>
        </row>
        <row r="26">
          <cell r="AA26" t="str">
            <v>E Prestaciones de Servicios Publicos</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Fortalecer las competencias, habilidades y actitudes de las y los servidores públicos municipales, contribuyendo a elevar la calidad de los servicios públicos, la eficiencia administrativa y la ética en el desempeño gubernamental.</v>
          </cell>
        </row>
        <row r="13">
          <cell r="B13" t="str">
            <v>Incrementar la productividad de los servidores publicos, logrando disposicion y una muy buena atencion a la ciudadania del muicipio de Eduardo Neri</v>
          </cell>
        </row>
        <row r="14">
          <cell r="B14" t="str">
            <v>Se cuenta con personal capacitado conforme a su perfil académico, lo que permite el adecuado desarrollo de las actividades en las áreas administrativas.</v>
          </cell>
        </row>
        <row r="15">
          <cell r="B15" t="str">
            <v>Reconocer de manera mensual al servidor público destacado, con el propósito de motivar y fortalecer un mejor rendimiento en sus funciones laborales.</v>
          </cell>
        </row>
        <row r="16">
          <cell r="B16" t="str">
            <v>Brindar capacitación al personal administrativo para optimizar el desarrollo de sus actividades, buscando elevar la calidad del servicio y la atención a la ciudadanía.</v>
          </cell>
        </row>
        <row r="17">
          <cell r="B17" t="str">
            <v>Se lleva a cabo la administración del personal de manera organizada.</v>
          </cell>
        </row>
        <row r="18">
          <cell r="B18" t="str">
            <v>Elaborar e integrar la nómina y remitirla al área correspondiente, garantizando que los trabajadores reciban su pago quincenal de forma puntual.</v>
          </cell>
        </row>
        <row r="19">
          <cell r="B19" t="str">
            <v>Realizar selección de personal con base en sus perfiles academicos</v>
          </cell>
        </row>
      </sheetData>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Garantizar un sistema de movilidad eficiente, seguro y sustentable en el municipio de Eduardo Neri, mejorando la infraestructura vial, regulando el transporte y promoviendo la educación vial en la ciudadania.</v>
          </cell>
          <cell r="C12" t="str">
            <v>Movilidad urbana mejorada</v>
          </cell>
          <cell r="D12" t="str">
            <v>Movilidad urbana mejorada= (No. De Avance del Proyecto de Movilidad Urbana Mejorada/Proyecto de Movilidad Urbana)*100  MUM=(NAPMUM/PMU)*100</v>
          </cell>
          <cell r="E12" t="str">
            <v>Mantenimiento</v>
          </cell>
        </row>
        <row r="13">
          <cell r="C13" t="str">
            <v>Infraestructura vial optimizada</v>
          </cell>
          <cell r="D13" t="str">
            <v>Infraestructura vial optimizada=(No. de Calles con Mejoramiento Vial/No. Total de Calles en la Cabecera Municipal)*100  IVO=(NCMV/NTCCM)*100</v>
          </cell>
          <cell r="E13" t="str">
            <v>Reportes de mantenimiento y señalización</v>
          </cell>
        </row>
        <row r="14">
          <cell r="C14" t="str">
            <v>Vialidades rehabilitadas</v>
          </cell>
          <cell r="D14" t="str">
            <v>Vialidades Rehabilitadas=(No. De Calles con Buena Infraestructura/No. De Calles en Mal Estado) *100  VR=(NCBI/NCME)*100</v>
          </cell>
          <cell r="E14" t="str">
            <v>Calles con buena señalización</v>
          </cell>
        </row>
        <row r="16">
          <cell r="D16" t="str">
            <v>Supervision del Transporte= (No. De Operativos Realizados/No. Total de Transporte en la Cabecera Municipal)*100   ST=(NOR/NTTCM)*100</v>
          </cell>
          <cell r="E16" t="str">
            <v>Reportes de operativos y estadisticas de cumplimiento</v>
          </cell>
        </row>
        <row r="17">
          <cell r="D17" t="str">
            <v>Regulación del Tránsito Vehicular= (No. De Espacios Libres/No. Total de Vehiculos Ligeros en la Cabecera Municipal)*100   RTV=(NEL/NTVLCM)*100</v>
          </cell>
          <cell r="E17" t="str">
            <v>Espacios disponibles para estacionamiento</v>
          </cell>
        </row>
        <row r="18">
          <cell r="C18" t="str">
            <v>Disminucion de accidentes viales</v>
          </cell>
          <cell r="D18" t="str">
            <v>Disminucion de Accidentes Viales= (No. De Ciudadanos que Usan Responsablemente el Transporte Particular/No. Total de Ciudadanos que Utilizan Transporte Particular)*100  DAV= (NCURTP/NTCUTP)*100</v>
          </cell>
          <cell r="E18" t="str">
            <v>Registro de accidentes viales al año.</v>
          </cell>
        </row>
        <row r="19">
          <cell r="C19" t="str">
            <v>Indice de cumplimiento de platicas de educacion vial</v>
          </cell>
          <cell r="D19" t="str">
            <v>Indice de Cumplimiento de Platicas de Educacion Vial= (No. De Platicas de Educacion Vial Realizadas/No. De Platicas de Educacion Vial Programadas)*100  ICPEV=(NPEVR/NPEVP)*100</v>
          </cell>
          <cell r="E19" t="str">
            <v>Fotografias y video</v>
          </cell>
        </row>
        <row r="20">
          <cell r="C20" t="str">
            <v>Motivacion al Transportista</v>
          </cell>
          <cell r="D20" t="str">
            <v>Motivacion al Transportiste= (No. De Transportistas Publicos de la Cabecera Municipal/No. De Transportistas Certificados)*100      MT=(NTPCM/NTC)*100</v>
          </cell>
        </row>
        <row r="21">
          <cell r="C21" t="str">
            <v>Celebracion en elDia del Transportista</v>
          </cell>
          <cell r="D21" t="str">
            <v>Celebracion en el Dia del Transportista=(No. Total de Transportistas de la Cabecera Municipal/No. De Transportistas Asistentes)*100    CDT=(NTTCM/NTA)*100</v>
          </cell>
          <cell r="E21" t="str">
            <v>Evento</v>
          </cell>
        </row>
      </sheetData>
      <sheetData sheetId="3"/>
      <sheetData sheetId="4">
        <row r="17">
          <cell r="C17" t="str">
            <v>III: Seguridad y Justicia: El Compromiso para un Futuro Mejor</v>
          </cell>
        </row>
        <row r="18">
          <cell r="C18" t="str">
            <v>Garantizar la fluidez del trafico, la seguridad vial, la sostenibilidad regulando acciones de movilidad en el transporte del Municipio promoviendo un entorno mas ordenado y eficiente</v>
          </cell>
        </row>
        <row r="19">
          <cell r="C19" t="str">
            <v>Programa21. Movilidad Eficiente: Conexión para todos</v>
          </cell>
        </row>
        <row r="20">
          <cell r="C20" t="str">
            <v>Fomentar una coordinacion con los tres ordenes de Gobierno para la contruccion de la paz, mediante acciones eficaces de proteccion y prevencion para la disuasion y seguimiento al delito, generando espacios seguros a la vanguardia de la cuidadania .</v>
          </cell>
        </row>
        <row r="21">
          <cell r="C21" t="str">
            <v xml:space="preserve">21.1 Elaborar planes de movilidad urbana, integrando los diferentes modos de transporte publico, privado o no motorizado, fomentando la eficiencia del sistema. 21.2 Optimizar rutas, frecuencias, horarios y accesabilidad mediante el desarrollo de planes de trabajo en el transporte publico 21.3 Establecer normas y regulaciones de trafico: limites de velocidad, señales de transito, restricciones vehiculares, garantizando la seguridad vial y la fluidez del trafico en coordonacion con el area de Transito Municipal. 21.4 Realizar capañas de sensibilizacion sobre el respeto a las normas de trafico, el uso del cinturon de seguridad, el respeto a las señales y el uso del casco o el cinturon de seguridad 21.5 Implementar medidas de prevencion para la preteccion de los peatones como la creacion o rehabilitacion de los cruces peatones o señales especificas para la seguridad de las personas que caminan. </v>
          </cell>
        </row>
        <row r="23">
          <cell r="AA23" t="str">
            <v xml:space="preserve">1. Gobierno </v>
          </cell>
        </row>
        <row r="24">
          <cell r="AA24" t="str">
            <v xml:space="preserve">1.7. Asuntos de orden publico y de seguridad interior </v>
          </cell>
        </row>
        <row r="25">
          <cell r="AA25" t="str">
            <v xml:space="preserve">1.7.3. Otros asuntos de orden publico y  seguridad </v>
          </cell>
        </row>
        <row r="26">
          <cell r="AA26" t="str">
            <v xml:space="preserve">I Gasto Federalizado </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Arbol de Objetivos "/>
      <sheetName val="MIR"/>
      <sheetName val="PBR"/>
      <sheetName val="POA (2)"/>
    </sheetNames>
    <sheetDataSet>
      <sheetData sheetId="0" refreshError="1"/>
      <sheetData sheetId="1" refreshError="1"/>
      <sheetData sheetId="2">
        <row r="12">
          <cell r="B12" t="str">
            <v>Consolidar un sistema de movilidad eficiente, seguro y sustentable en el municipio de Eduardo Neri, mediante el mejoramiento de la infraestructura vial, la regulación del transporte y la promoción de la educación vial en la ciudadanía.</v>
          </cell>
        </row>
        <row r="13">
          <cell r="B13" t="str">
            <v>Mejorar la movilidad urbana mediante el fortalecimiento de la infraestructura vial y la regulación del transporte público y privado, garantizando un tránsito seguro y ordenado.</v>
          </cell>
        </row>
        <row r="14">
          <cell r="B14" t="str">
            <v>Fortalecimiento de la infraestructura vial y optimización de la señalización.</v>
          </cell>
        </row>
        <row r="15">
          <cell r="B15" t="str">
            <v>Implementación de señalética vial apropiada.</v>
          </cell>
          <cell r="C15" t="str">
            <v>Instalación de señalización vial adecuada</v>
          </cell>
          <cell r="D15" t="str">
            <v>Instalacion de Señalizacion Vial Adecuada= (No. De Señalizaciones Colocadas/No. De Señalizaciones en la Cabecera Municipal)*100      ISVA=(NSC/NSCM)*100</v>
          </cell>
          <cell r="E15" t="str">
            <v>Reportes de instalacion de señalización y supervisión municipal</v>
          </cell>
        </row>
        <row r="16">
          <cell r="B16" t="str">
            <v>Control y supervisión del transporte público y particular.</v>
          </cell>
          <cell r="C16" t="str">
            <v>Supervisión del transporte</v>
          </cell>
        </row>
        <row r="17">
          <cell r="B17" t="str">
            <v>Habilitación de áreas de estacionamiento para vehículos ligeros.</v>
          </cell>
          <cell r="C17" t="str">
            <v>Regulacion del tránsito vehicular</v>
          </cell>
        </row>
        <row r="18">
          <cell r="B18" t="str">
            <v>Promoción de la educación y concientización vial entre la ciudadanía.</v>
          </cell>
        </row>
        <row r="19">
          <cell r="B19" t="str">
            <v>Desarrollo de charlas de educación vial dirigidas a padres y alumnos en los distintos niveles educativos.</v>
          </cell>
        </row>
        <row r="20">
          <cell r="B20" t="str">
            <v>Establecimiento de vínculos de colaboración con los transportistas del municipio.</v>
          </cell>
        </row>
        <row r="21">
          <cell r="B21" t="str">
            <v>Realización de eventos de convivencia en conmemoración del Día del Transportista.</v>
          </cell>
        </row>
      </sheetData>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Arbol_de_objetivos"/>
      <sheetName val="MIR"/>
      <sheetName val="PBR"/>
      <sheetName val="POA (2)"/>
    </sheetNames>
    <sheetDataSet>
      <sheetData sheetId="0"/>
      <sheetData sheetId="1"/>
      <sheetData sheetId="2">
        <row r="12">
          <cell r="B12" t="str">
            <v>Colaboracion de la Poblacion para la Construccion de un Ambiente de Paz y Seguridad</v>
          </cell>
          <cell r="C12" t="str">
            <v>Porcentaje de Poblacion Concientizada</v>
          </cell>
          <cell r="D12" t="str">
            <v>Porcentaje de Poblacion Concientizada= (Número de personas concientizadas / Total de población objetivo) * 100 PPC=NPC/TPO*100</v>
          </cell>
          <cell r="E12" t="str">
            <v>Listas de asistencia, encuestas de percepción, reportes de actividades</v>
          </cell>
        </row>
        <row r="13">
          <cell r="C13" t="str">
            <v>Porcentaje de Ciudadania Atendida</v>
          </cell>
          <cell r="D13" t="str">
            <v>Porcentaje de Ciudadania Atendida=(Número de ciudadanos atendidos / Total de población programados por atender) * 100 PCA=NCA/TPPA*100</v>
          </cell>
          <cell r="E13" t="str">
            <v>Registros de atención, reportes de asistencia, expedientes clínicos</v>
          </cell>
        </row>
        <row r="14">
          <cell r="C14" t="str">
            <v>Porcentaje de Familias Participantes</v>
          </cell>
          <cell r="D14" t="str">
            <v>Porcentaje de Familias Participantes = (Número de familias participantes / Total de familias objetivo) * 100 PFP=NFP/TFO*100</v>
          </cell>
          <cell r="E14" t="str">
            <v>Registros de participación, encuestas de satisfacción, evidencias fotográficas</v>
          </cell>
        </row>
        <row r="15">
          <cell r="B15" t="str">
            <v>Instalacion de Modulos Informativos sobre Temas de Prevencion de Delitos y Adicciones</v>
          </cell>
          <cell r="C15" t="str">
            <v xml:space="preserve">Porcentaje de Ciudadanos Atendidos </v>
          </cell>
          <cell r="D15" t="str">
            <v>Porcentaje de Ciudadanos Atendidos = (Número de ciudadanos atendidos / Total de ciudadanos objetivo) * 100 PCA=NCA/TCA*100</v>
          </cell>
          <cell r="E15" t="str">
            <v>Reportes de atención, registros de asistencia, material distribuido</v>
          </cell>
        </row>
        <row r="16">
          <cell r="B16" t="str">
            <v>Proximidad Social y Atencion Prioritaria a la Comunidad Estudiantil</v>
          </cell>
          <cell r="C16" t="str">
            <v>Porcentaje de Poblacion e Instituciones Atendidas</v>
          </cell>
          <cell r="D16" t="str">
            <v>Porcentaje de Poblacion e Instituciones Atendidas = (Número de personas e instituciones atendidas / Total de población e instituciones objetivo) * 100 PPIA=NPIA/TPIA*100</v>
          </cell>
          <cell r="E16" t="str">
            <v>Listas de asistencia, reportes de intervención, acuerdos firmados con instituciones</v>
          </cell>
        </row>
        <row r="17">
          <cell r="B17" t="str">
            <v xml:space="preserve">Imparticion de Talleres, Conferencias y Capacitaciones Referente a Temas para Prevenir la Delincuencia y la Adiccion </v>
          </cell>
          <cell r="C17" t="str">
            <v>Porcentaje de Talleres, Conferencias y Capacitaciones Realizadas</v>
          </cell>
          <cell r="D17" t="str">
            <v xml:space="preserve">Porcentaje de Talleres, Conferencias y Capacitaciones Realizadas = (Número de talleres, conferencias y capacitaciones realizadas / Total de actividades programadas) * 100 PTCCR=NTCC/TAP*100 </v>
          </cell>
          <cell r="E17" t="str">
            <v>Registros de eventos, listas de asistencia, material didáctico utilizado</v>
          </cell>
        </row>
        <row r="18">
          <cell r="C18" t="str">
            <v>Porcentaje de coordinación</v>
          </cell>
          <cell r="D18" t="str">
            <v>Porcentaje de coordinación=(Número de acciones coordinadas / Total de acciones programadas) * 100 PC=(NAC/TAP)*100</v>
          </cell>
          <cell r="E18" t="str">
            <v>Minutas de reuniones, convenios interinstitucionales, reportes de gestión</v>
          </cell>
        </row>
        <row r="20">
          <cell r="B20" t="str">
            <v>Atencion Psicologica y Canalizacion con Redes de apoyo</v>
          </cell>
          <cell r="C20" t="str">
            <v>Porcentaje de Poblacion Atendida y Canalizada</v>
          </cell>
          <cell r="D20" t="str">
            <v>Porcentaje de Poblacion Atendida y Canalizada= (Número de personas atendidas y canalizadas / Total de personas que solicitaron atención) * 100 PPAC=NPAC/TPSA*100</v>
          </cell>
          <cell r="E20" t="str">
            <v>Expedientes clínicos, registros de atención, reportes de canalización</v>
          </cell>
        </row>
      </sheetData>
      <sheetData sheetId="3"/>
      <sheetData sheetId="4">
        <row r="17">
          <cell r="C17" t="str">
            <v>EJE III. Seguridad y Justicia "el comprromiso para un futuro mejor"</v>
          </cell>
        </row>
        <row r="19">
          <cell r="C19" t="str">
            <v>Programa 20. Alianza ciudadana por la prevención</v>
          </cell>
        </row>
        <row r="20">
          <cell r="C20" t="str">
            <v>Fomertar una coordinación con los tres odenes de gobierno para la construción de la paz, mediante acciones eficaces de proteción y prevención parta la disuasión y seguimiento al delito, generando espacios seguros a la vanguardia de la ciudadanía.</v>
          </cell>
        </row>
        <row r="23">
          <cell r="AA23" t="str">
            <v xml:space="preserve">1. Gobierno </v>
          </cell>
        </row>
        <row r="24">
          <cell r="AA24" t="str">
            <v xml:space="preserve">1.7.Asuntos de Orden Publico y de Seguridad Interior </v>
          </cell>
        </row>
        <row r="25">
          <cell r="AA25" t="str">
            <v xml:space="preserve">1.7.3. Otros Asuntos de Orden Publico y de Seguridad </v>
          </cell>
        </row>
        <row r="26">
          <cell r="AA26" t="str">
            <v>I Gasto Federalizado</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Arbol_de_objetivos"/>
      <sheetName val="MIR"/>
      <sheetName val="PBR"/>
      <sheetName val="POA"/>
    </sheetNames>
    <sheetDataSet>
      <sheetData sheetId="0" refreshError="1"/>
      <sheetData sheetId="1" refreshError="1"/>
      <sheetData sheetId="2">
        <row r="12">
          <cell r="B12" t="str">
            <v>Lograr Fomentar Relaciones Sanas, Seguras y Funsionales Basadas en una Comunicación Abierta, el Respeto Mutuo y el Establecimiento de Limites Saludables en el Nucleo Familiar y Social</v>
          </cell>
        </row>
        <row r="13">
          <cell r="B13" t="str">
            <v>Garantizar y Fortalecer los Vinculos Afectivos y los Valores Familiares, Mediante la Promocion de un Entorno de Respeto, apoyo mutuo y la Resolucion Pacifica de Conflictos, Asegurando asi el Bienestar Emocional de sus Miembros y el Sano Desarrollo de los Hijos, en el Municipio de Eduardo Neri.</v>
          </cell>
        </row>
        <row r="14">
          <cell r="B14" t="str">
            <v>Promover el Respeto Mutuo, para lograr una Convivencia Familiar sana</v>
          </cell>
        </row>
        <row r="18">
          <cell r="B18" t="str">
            <v xml:space="preserve">Lograr una coordinacion eficaz con los tres niveles de gobierno para obtener un resultado positivo en la poblacion </v>
          </cell>
        </row>
      </sheetData>
      <sheetData sheetId="3" refreshError="1"/>
      <sheetData sheetId="4">
        <row r="18">
          <cell r="C18" t="str">
            <v xml:space="preserve">Fomentar la Integracion y participacion de la sociedad en general en la construccion de una cultura de paz mediante mecanismos de prevencion del delito </v>
          </cell>
        </row>
        <row r="21">
          <cell r="C21" t="str">
            <v xml:space="preserve">20.1 Realizar programas de educacion y sencibilizacion para prevenir conductas delictivas 20.2 Fomentar la coordinacion con las areas de seguridad, educacion, prevencion civil, transito y binestar social, creando estrategias conjuntas de prevencion del delito 20.3 Organizar campañas de sensibilizacion para prevenir conductas delictivas incentivando a la cuidadania a participar en actividades como Comites de Seguridad. 20.4 Implementar programas de rehabilitacion y reinsercion social a fin de reducir la reincidencia delictiva 20.5 Realizar platicad sobre riesgo de la delicuencia y las acciones que pueden tomer para reducirlas 20.6 Fomentar la resolucion pacifica de conflictos y la convivnecia social, a traves de actividades culturales, deportivas o de metitacion </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Realizar en la Dirección Jurídica un adecuado seguimiento legal en los Procesos Jurídicos.</v>
          </cell>
        </row>
        <row r="14">
          <cell r="C14" t="str">
            <v>porcentaje de conocimiento jurídico y reglamentos</v>
          </cell>
          <cell r="D14" t="str">
            <v>No. De personas con conocimiento juridico programados/ no de personas con conocimiento jurídico realizados*100 (NPJP/NPJR*100)</v>
          </cell>
          <cell r="E14" t="str">
            <v>encuesta</v>
          </cell>
        </row>
        <row r="15">
          <cell r="C15" t="str">
            <v>porcentaje de orientación jurídica a los directores</v>
          </cell>
          <cell r="D15" t="str">
            <v>No. De orientación jurídica directores programados/No de orientación jurídica realizados*100 (NOJP/NOJR*100)</v>
          </cell>
          <cell r="E15" t="str">
            <v>orientación jurídica</v>
          </cell>
        </row>
        <row r="16">
          <cell r="C16" t="str">
            <v>porcentaje  de actualización jurídica</v>
          </cell>
          <cell r="D16" t="str">
            <v>No. De actualizaciones  jurídicas  programados/No de actualizaciones  juridicas realizados*100 (NAJP/NAJR*100)</v>
          </cell>
          <cell r="E16" t="str">
            <v>medios de verificación</v>
          </cell>
        </row>
        <row r="17">
          <cell r="C17" t="str">
            <v>porcentaje de funciones juridicas realizadas</v>
          </cell>
          <cell r="D17" t="str">
            <v>No. De funciones jurídicas  programados/No de funciones jurídicas  realizados*100 (NFJP/NFJR*100)</v>
          </cell>
          <cell r="E17" t="str">
            <v>funciones</v>
          </cell>
        </row>
        <row r="18">
          <cell r="C18" t="str">
            <v>porcentaje de juicios laborales y administrativos</v>
          </cell>
          <cell r="D18" t="str">
            <v>No. De juicios laborales y administrativos programados/No de juicios laborales y administrativoss realizados*100 (NJLP/NJLR*100)</v>
          </cell>
          <cell r="E18" t="str">
            <v>archivos</v>
          </cell>
        </row>
        <row r="19">
          <cell r="C19" t="str">
            <v>porcentaje de informes jurisdiccionales y judiciales</v>
          </cell>
          <cell r="D19" t="str">
            <v>No. De informes jurisdiccionales  programados/No de informes jurisdiccionales realizados*100 (NIJP/NIJR*100)</v>
          </cell>
          <cell r="E19" t="str">
            <v>informes</v>
          </cell>
        </row>
        <row r="20">
          <cell r="C20" t="str">
            <v>porcentaje de apoyo jurídicos a las áreas</v>
          </cell>
          <cell r="D20" t="str">
            <v>No. De apoyos jurídicos  programados/No de apoyos jurídicos realizados*100 (NIJP/NIJR*100)</v>
          </cell>
          <cell r="E20" t="str">
            <v>asesoría jurídica</v>
          </cell>
        </row>
        <row r="21">
          <cell r="C21" t="str">
            <v>porcentaje revisión de convenios</v>
          </cell>
          <cell r="D21" t="str">
            <v>No. De revisión de convenios programados/No de revisión de convenios realizados*100 (NRCP/NRCR*100)</v>
          </cell>
          <cell r="E21" t="str">
            <v>apoyo técnico jurídico</v>
          </cell>
        </row>
      </sheetData>
      <sheetData sheetId="3"/>
      <sheetData sheetId="4">
        <row r="17">
          <cell r="C17" t="str">
            <v>Seguridad y Justicia: El Compromiso para un Futuro Mejor.</v>
          </cell>
        </row>
        <row r="18">
          <cell r="C18" t="str">
            <v xml:space="preserve">Coordinar estrategias  en procesis integrales de seguridad publica para prevenir el delito cumpliendo con la normatividad local y el respaldo juridico ademas de la colaboracion comunitaria logrando un impacto positivo en el binestar y la tranquilidad de la sociedad </v>
          </cell>
        </row>
        <row r="19">
          <cell r="C19" t="str">
            <v>16. Seguridad y Progreso Integral.</v>
          </cell>
        </row>
        <row r="20">
          <cell r="C20" t="str">
            <v>Fomentar una coordinación con los tres órdenes de Gobierno para la construcción de la paz, mediante acciones eficaces de protección y prevención para la disuasión y seguimiento al delito, generando espacios seguros a la vanguardia de la ciudadanía.</v>
          </cell>
        </row>
        <row r="21">
          <cell r="C21" t="str">
            <v>16.6 Brindar orientación jurídica sobre la interpretación y aplicación de la Ley sobre la validez y efectos de actos administrativos. 16.7 Asegurar que la expedición de documentos emitidos por el Gobierno Municipal, estén legalmente fundamentados y validados para la resolución de acuerdos o convenios. 16.8 Defender los intereses del Municipio ante procesos judiciales o administrativos en tribunales como juicios de amparo, demandas o controversias con terceros. 16.9 Asesorar sobre la legalidad de permisos o licencias municipales.</v>
          </cell>
        </row>
        <row r="24">
          <cell r="AA24" t="str">
            <v>1.3 Coordinación de la Política de Gobierno</v>
          </cell>
        </row>
        <row r="26">
          <cell r="AA26" t="str">
            <v>I Gasto Federalizado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2)"/>
      <sheetName val="Árbol_de_Objetivos (2)"/>
      <sheetName val="MIR"/>
      <sheetName val="pbr 1"/>
      <sheetName val="POA"/>
    </sheetNames>
    <sheetDataSet>
      <sheetData sheetId="0" refreshError="1"/>
      <sheetData sheetId="1" refreshError="1"/>
      <sheetData sheetId="2" refreshError="1">
        <row r="12">
          <cell r="B12" t="str">
            <v>Aumento en el impacto de los programas, con información clara sobre cómo acceder a ellos.</v>
          </cell>
          <cell r="C12" t="str">
            <v>Cobertura de beneficiarios</v>
          </cell>
          <cell r="D12" t="str">
            <v>(beneficiarios atendidos / beneficiarios potenciales) * 100</v>
          </cell>
        </row>
        <row r="13">
          <cell r="D13" t="str">
            <v>(despensas entregadas / despensas programadas) * 100</v>
          </cell>
        </row>
        <row r="14">
          <cell r="C14" t="str">
            <v>Porcentaje de familias beneficiadas</v>
          </cell>
          <cell r="D14" t="str">
            <v>(familias atendidas / familias identificadas en vulnerabilidad) * 100</v>
          </cell>
          <cell r="E14" t="str">
            <v>Padrón de beneficiarios y reportes de distribución</v>
          </cell>
        </row>
        <row r="15">
          <cell r="B15" t="str">
            <v>Entrega de despensas a grupos vulnerables</v>
          </cell>
          <cell r="C15" t="str">
            <v>Porcentaje de familias beneficiadas</v>
          </cell>
          <cell r="D15" t="str">
            <v>(entregas realizadas a grupos vulnerables / entregas programadas) * 99</v>
          </cell>
          <cell r="E15" t="str">
            <v>Padrón de beneficiarios y reportes de distribución</v>
          </cell>
        </row>
        <row r="16">
          <cell r="B16" t="str">
            <v xml:space="preserve">Entregar alimentos básicos y nutritivos en períodos regulares </v>
          </cell>
          <cell r="C16" t="str">
            <v>Frecuencia de entregas cumplidas</v>
          </cell>
          <cell r="D16" t="str">
            <v>(entregas realizadas / entregas programadas) * 100</v>
          </cell>
          <cell r="E16" t="str">
            <v>Comprobantes de entrega y seguimiento a beneficiarios</v>
          </cell>
        </row>
        <row r="17">
          <cell r="B17" t="str">
            <v>Contribuir a la mejora de la salud y el rendimiento académico de los niños.</v>
          </cell>
          <cell r="C17" t="str">
            <v>Cobertura de niños beneficiados</v>
          </cell>
          <cell r="D17" t="str">
            <v>(niños atendidos / niños inscritos en escuelas públicas) * 100</v>
          </cell>
          <cell r="E17" t="str">
            <v>Registros escolares y reportes de nutrición</v>
          </cell>
        </row>
        <row r="18">
          <cell r="B18" t="str">
            <v>Provisión de alimentos nutritivos y calientes a los estudiantes de escuelas del municipio</v>
          </cell>
          <cell r="C18" t="str">
            <v>Distribución efectiva de desayunos</v>
          </cell>
          <cell r="D18" t="str">
            <v>(desayunos entregados / desayunos programados) * 100</v>
          </cell>
          <cell r="E18" t="str">
            <v>Registros de entrega en escuelas y encuestas de satisfacción</v>
          </cell>
        </row>
        <row r="19">
          <cell r="B19" t="str">
            <v>Garantizar que los grupos vulnerables tengan acceso a programas asistenciales, que mejoren su calidad de vida</v>
          </cell>
          <cell r="C19" t="str">
            <v>Participación en programas asistenciales</v>
          </cell>
          <cell r="D19" t="str">
            <v>(personas inscritas en programas / población vulnerable identificada) * 100</v>
          </cell>
          <cell r="E19" t="str">
            <v>Registros de inscripción y reportes de impacto</v>
          </cell>
        </row>
        <row r="20">
          <cell r="B20" t="str">
            <v>entregar de despensas bimestral a los adultos mayores</v>
          </cell>
          <cell r="C20" t="str">
            <v>Porcentaje de adultos mayores beneficiados</v>
          </cell>
        </row>
        <row r="21">
          <cell r="B21" t="str">
            <v xml:space="preserve">Entrega del programa municipal de mejora tu vivienda </v>
          </cell>
          <cell r="C21" t="str">
            <v>Ejecución de apoyos a viviendas</v>
          </cell>
          <cell r="D21" t="str">
            <v>(viviendas mejoradas / viviendas en necesidad) * 100</v>
          </cell>
          <cell r="E21" t="str">
            <v>Reportes de infraestructura y actas de entrega</v>
          </cell>
        </row>
        <row r="22">
          <cell r="B22" t="str">
            <v>Realizar programa de proyectos productivos a emprendedores</v>
          </cell>
          <cell r="C22" t="str">
            <v>Tasa de emprendedores beneficiados</v>
          </cell>
          <cell r="D22" t="str">
            <v>(emprendedores apoyados / emprendedores inscritos) * 100</v>
          </cell>
          <cell r="E22" t="str">
            <v>Registros de proyectos y evaluación de impacto</v>
          </cell>
        </row>
        <row r="23">
          <cell r="B23" t="str">
            <v>Realizar programa de apoyo a productores agrícolas</v>
          </cell>
          <cell r="C23" t="str">
            <v>Cobertura de apoyo a productores</v>
          </cell>
          <cell r="D23" t="str">
            <v>(productores apoyados / productores identificados) * 100</v>
          </cell>
          <cell r="E23" t="str">
            <v>Registros de apoyo técnico y financiero</v>
          </cell>
        </row>
      </sheetData>
      <sheetData sheetId="3" refreshError="1"/>
      <sheetData sheetId="4" refreshError="1">
        <row r="17">
          <cell r="C17" t="str">
            <v>EJE  1:  " Inclusion y humanidad que transforman  " Unidos para avanzar "</v>
          </cell>
        </row>
        <row r="19">
          <cell r="C19" t="str">
            <v xml:space="preserve">Programa 6 .- Red de Bienestar y Equidad social </v>
          </cell>
        </row>
        <row r="20">
          <cell r="C20" t="str">
            <v xml:space="preserve">Articular politicas publicas que creen, un entorno favorable para el desarrollo social e integral de la niñez, jovenes, adultos, adultos mayores y discapacitados, promoviendo una colaboracion entre distintos sectores para asegurar el bienestar social del municipio </v>
          </cell>
        </row>
        <row r="21">
          <cell r="C21" t="str">
            <v xml:space="preserve">6.4.- Entregar despensas alimentaria a los grupos vulnerables para mejorar su nutricion a traves de una programacion de entrega y soportando la emision de un carnet municipal , 6.5.- apoyar a las mujeres en periodo de lactancia con niños de 6 a 12 meses y de 12 a 24 meses. con el programa de atencion alimentaria en los primeros 1000 dias. </v>
          </cell>
        </row>
        <row r="23">
          <cell r="AA23" t="str">
            <v xml:space="preserve">2. Desarrollo Economico </v>
          </cell>
        </row>
        <row r="24">
          <cell r="AA24" t="str">
            <v xml:space="preserve">2.6. Proteccion Social </v>
          </cell>
        </row>
        <row r="25">
          <cell r="AA25" t="str">
            <v xml:space="preserve">2.6.8. Otros Grupos Vulnerables </v>
          </cell>
        </row>
        <row r="26">
          <cell r="AA26" t="str">
            <v xml:space="preserve">E Prestacion de Servicios Publicos </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Oportuno  Seguimiento Legal en los Procesos Jurídicos que se realizan en la Dirección Jurídica.</v>
          </cell>
          <cell r="C12" t="str">
            <v>porcentaje del adecuado seguimiento legal</v>
          </cell>
          <cell r="D12" t="str">
            <v>No. De seguimientos legales programados/numero de seguimientos legales realizados*100 (NSLP/NSLR*100)</v>
          </cell>
          <cell r="E12" t="str">
            <v xml:space="preserve">bitacora de seguimientos, registro de promociones </v>
          </cell>
        </row>
        <row r="13">
          <cell r="C13" t="str">
            <v>porcentaje de eficiencia en juicios laborales</v>
          </cell>
          <cell r="D13" t="str">
            <v>No. De eficienciaen juicios   programados/No de eficiencia en juicios  realizados*100 (NEJP/NEJR*100)</v>
          </cell>
          <cell r="E13" t="str">
            <v>registro de juicios laborales</v>
          </cell>
        </row>
        <row r="14">
          <cell r="B14" t="str">
            <v>Se cuenta con el conociniento del marco jurídico y los reglamentos de las direcciones municipales.</v>
          </cell>
        </row>
        <row r="15">
          <cell r="B15" t="str">
            <v>Se proporcionan las orientaciones en el tema jurídico a los directores del H. Ayuntamiento.</v>
          </cell>
        </row>
        <row r="16">
          <cell r="B16" t="str">
            <v>Obtener una apropiada  capacitaciòn y actualización jurídica continua.</v>
          </cell>
        </row>
        <row r="17">
          <cell r="B17" t="str">
            <v>Excelente apreciacion  de las funciones que realiza el área jurídica</v>
          </cell>
        </row>
        <row r="18">
          <cell r="B18" t="str">
            <v xml:space="preserve">Garantizar el seguimiento legal  en tiempo y forma de los juicios laborales, administrativos y amparos del H. Ayuntamiento </v>
          </cell>
        </row>
        <row r="19">
          <cell r="B19" t="str">
            <v>Se efectuan las contestaciones de los Informes en tiempo y forma ante los Organos Jurisdiccionales y Judiciales.</v>
          </cell>
        </row>
        <row r="20">
          <cell r="B20" t="str">
            <v>Se desarrollan suficientes asesorias y apoyo jurídico a las diversas áreas que conforman el H. Ayuntamiento.</v>
          </cell>
        </row>
        <row r="21">
          <cell r="B21" t="str">
            <v>Se ofrece ayuda en  la revisión y apoyo técnico juridico sobre los convenios que celebra el H. Ayuntamiento.</v>
          </cell>
        </row>
      </sheetData>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Disminución de Pérdida de Vidas Humanas y Materiales</v>
          </cell>
          <cell r="C12" t="str">
            <v xml:space="preserve">Índice de Pérdida de Vidas Humanas y Materiales por Fenómenos Naturales y Antrópicos. </v>
          </cell>
          <cell r="D12" t="str">
            <v>Índice de Pérdida de Vidas Humanas y Materiales por Fenómenos Naturales y Antrópicos. = (No. de Reportes de Pérdida de Vidas Humanas y Materiales / No. De Reportes de Emergencia Atendidos) * 100 
IPVHMFNA = (NRPVHM/NREA) * 100</v>
          </cell>
          <cell r="E12" t="str">
            <v xml:space="preserve">Reporte de novedades diarias y Tarjetas informativas </v>
          </cell>
        </row>
        <row r="13">
          <cell r="C13" t="str">
            <v>Tasa de Incidencia de Reportes por Afectaciones de Fenómenos Naturales y Antrópicos.</v>
          </cell>
          <cell r="D13" t="str">
            <v>Tasa de Incidencia de Reportes por Afectaciones de Fenómenos Naturales y Antrópicos = (No. de Reportes de Emergencia Atendidos / No. De Reportes de Emergencia Recibidos) * 100 
TIRAFNA = (NREA/NRER) * 100</v>
          </cell>
          <cell r="E13" t="str">
            <v xml:space="preserve"> Reporte de novedades diarias y Tarjetas informativas </v>
          </cell>
        </row>
        <row r="14">
          <cell r="C14" t="str">
            <v xml:space="preserve">Índice de Cumplimiento de Emergencias Atendidas </v>
          </cell>
          <cell r="D14" t="str">
            <v>Índice de Cumplimiento de Emergencias Atendidas  =  (No. de Reportes de Emergencia Atendidos / No. De Reportes de Emergencia Recibidos) * 100 
ICEA = (NREA/NRER) * 100</v>
          </cell>
          <cell r="E14" t="str">
            <v xml:space="preserve"> Reporte de novedades diarias y Tarjetas informativas </v>
          </cell>
        </row>
        <row r="15">
          <cell r="C15" t="str">
            <v xml:space="preserve">Porcentaje de Capacitaciones Realizadas. </v>
          </cell>
          <cell r="D15" t="str">
            <v>Porcentaje de Capacitaciones Realizadas = (No. de Capacitaciones Realizadas / No. de Capacitaciones Programadas) * 100
PCR = NCR / NCP * 100</v>
          </cell>
          <cell r="E15" t="str">
            <v xml:space="preserve">Listas de asistencia, 'Tarjetas informativas y Certificados de participación. </v>
          </cell>
        </row>
        <row r="16">
          <cell r="C16" t="str">
            <v xml:space="preserve">Tasa de Eficiencia de la Brigada de Incendios </v>
          </cell>
          <cell r="D16" t="str">
            <v>Tasa de Eficiencia de la Brigada de Incendios = (No. de Conatos de Incendios Satisfactorios / No. de Reportes para Conatos de Incendios Recibidos) * 100
TEBI= (NCIS/NRCIR) * 100</v>
          </cell>
          <cell r="E16" t="str">
            <v xml:space="preserve"> Reporte de novedades diarias, Tarjetas informativas y Reportes fotográficos.</v>
          </cell>
        </row>
        <row r="17">
          <cell r="C17" t="str">
            <v xml:space="preserve">Porcentaje de Traslados Prehospitalarios Realizados </v>
          </cell>
          <cell r="D17" t="str">
            <v>Porcentaje de Traslados Prehospitalarios Realizados = (No. de Reportes de Traslados Prehospitalarios / No. de Reportes de Atención Recibidos) *100
PTPR = (NRTP/NRAR) * 100</v>
          </cell>
          <cell r="E17" t="str">
            <v xml:space="preserve"> Reporte de novedades diarias, Tarjetas informativas y Reportes fotográficos.</v>
          </cell>
        </row>
        <row r="18">
          <cell r="C18" t="str">
            <v>Porcentaje de Campañas de Fumigación Realizadas</v>
          </cell>
          <cell r="D18" t="str">
            <v>Porcentaje de Campañas de Fumigación Realizadas = (No. de Reportes de Fumigaciones Atendidas / No. de Reportes de Atencióm Recibidos) * 100
PCFR = (NRFA/NRAR) * 100</v>
          </cell>
          <cell r="E18" t="str">
            <v xml:space="preserve"> Reporte de novedades diarias, Tarjetas informativas y Reportes fotográficos.</v>
          </cell>
        </row>
        <row r="19">
          <cell r="C19" t="str">
            <v>Porcentaje de Podas de Árboles Realizadas.</v>
          </cell>
          <cell r="D19" t="str">
            <v>Porcentaje de Podas de Árboles Realizadas = (No. de Reportes de Podas de Árboles / No. de Reportes de Atención Recibidos) * 100
PPAR = (NRPA/NRAR) * 100</v>
          </cell>
          <cell r="E19" t="str">
            <v xml:space="preserve"> Reporte de novedades diarias, Tarjetas informativas y Reportes fotográficos.</v>
          </cell>
        </row>
        <row r="20">
          <cell r="C20" t="str">
            <v>Porcentaje de Reportes de Animales Atendidos</v>
          </cell>
          <cell r="D20" t="str">
            <v>Porcentaje de Reportes de Animales Atendidos = (No. de Reportes de Animales Atendidos / No. de Reportes de Atención Recibidos) * 100
PRAA = (NRAA/NRAR) * 100</v>
          </cell>
          <cell r="E20" t="str">
            <v xml:space="preserve"> Reporte de novedades diarias, Tarjetas informativas y Reportes fotográficos.</v>
          </cell>
        </row>
        <row r="21">
          <cell r="C21" t="str">
            <v>Porcentaje de Reportes por Quema de Basura Atendidos</v>
          </cell>
          <cell r="D21" t="str">
            <v>Porcentaje de Reportes por Quema de Basura Atendidos = (No. de Reportes por Quema de Basura / No. de Reportes de Atención Recibidos) * 100
PRQBA = (NRQB/NRAR) * 100</v>
          </cell>
          <cell r="E21" t="str">
            <v xml:space="preserve"> Reporte de novedades diarias, Tarjetas informativas y Reportes fotográficos.</v>
          </cell>
        </row>
        <row r="22">
          <cell r="C22" t="str">
            <v>Porcentaje de Reubicaciones de Enjambres de Avispas y Abejas Realizadas</v>
          </cell>
          <cell r="D22" t="str">
            <v>Porcentaje de Reubicaciones de Enjambres de Avispas y Abejas Realizadas = (No. de Reportes por Reubicación de Enjambres / No. de Reportes de Atención Recibidos) * 100
PREAAR = (NRRE/NRAR) * 100</v>
          </cell>
          <cell r="E22" t="str">
            <v xml:space="preserve"> Reporte de novedades diarias, Tarjetas informativas y Reportes fotográficos.</v>
          </cell>
        </row>
        <row r="23">
          <cell r="C23" t="str">
            <v xml:space="preserve">Porcentaje de Reportes de Limpieza de Escombros por Derrumbes, Deslaves o Inundaciones.  </v>
          </cell>
          <cell r="D23" t="str">
            <v>Porcentaje de Reporte de Limpieza de Escombros por Derrumbes, Deslaves o Inundaciones = (No. de Reportes de Limpíeza de Escombros / No. de Reportes de Atención Recibidos) * 100
PRLEDDI = NRLE/NRAR) * 100</v>
          </cell>
          <cell r="E23" t="str">
            <v xml:space="preserve"> Reporte de novedades diarias, Tarjetas informativas y Reportes fotográficos.</v>
          </cell>
        </row>
        <row r="24">
          <cell r="C24" t="str">
            <v>Porcentaje de Reportes de Fuga de Gas</v>
          </cell>
          <cell r="E24" t="str">
            <v xml:space="preserve"> Reporte de novedades diarias, Tarjetas informativas y Reportes fotográficos.</v>
          </cell>
        </row>
        <row r="25">
          <cell r="C25" t="str">
            <v xml:space="preserve">Tasa de Incidencia de Reportes por Daños Estructurales de los Establecimientos </v>
          </cell>
          <cell r="D25" t="str">
            <v>Tasa de Incidencia de Reportes por Daños Estructurales de los Establecimientos = (No. de Reportes de Daños Estructurales Notificados / No. de Evaluaciones Estructurales Realizadas) * 100
TIRDEE = (NRDEN/NEER) * 100</v>
          </cell>
          <cell r="E25" t="str">
            <v xml:space="preserve"> Reporte de novedades diarias, Tarjetas informativas, Reportes fotográficos y Notificaciones de Solicitud de Programa Interno de Protección Civil. </v>
          </cell>
        </row>
        <row r="26">
          <cell r="C26" t="str">
            <v>Porcentaje de Acciones Conjuntas Realizadas con Comisarias y Delegaciones</v>
          </cell>
          <cell r="D26" t="str">
            <v>Porcentaje de Acciones Conjuntas Realizadas con Comisarias y Delegaciones = (No. de Acciones Conjuntas Realizadas / Total de Acuerdos de Acción con Comisarías y Delegaciones) * 100
PACRCD = NACR/TAACD) * 100</v>
          </cell>
          <cell r="E26" t="str">
            <v xml:space="preserve"> Reporte de novedades diarias, Tarjetas informativas, Reportes fotográficos, Listas de Asistencia y Actas de Intalación de Comités para la Gestión de Riesgos. </v>
          </cell>
        </row>
        <row r="27">
          <cell r="C27" t="str">
            <v xml:space="preserve">Índice de Daños y Colapsos Carreteros </v>
          </cell>
          <cell r="D27" t="str">
            <v>Índice de Daños y Colapsos Carreteros = (No. de Reportes de Daños y Colapsos Carreteros / No, de Reportes de Atención Recibidos) * 100 
IDCC = (NRDCC/NRAR) * 100</v>
          </cell>
          <cell r="E27" t="str">
            <v xml:space="preserve"> Reporte de novedades diarias, Tarjetas informativas y Reportes fotográficos.</v>
          </cell>
        </row>
        <row r="28">
          <cell r="C28" t="str">
            <v>Porcentaje de Asistencia Preventiva en Eventos Públicos</v>
          </cell>
          <cell r="D28" t="str">
            <v xml:space="preserve">Porcentaje de Asistencia Preventiva en Eventos Públicos = (No. de Reportes de Asistencia Preventiva en Eventos Públicos Atendidos / No. de Reportes de Atención Recibidos) * 100 
PAPEP = NRAPEPA/NRAR) * 100 </v>
          </cell>
          <cell r="E28" t="str">
            <v xml:space="preserve"> Reporte de novedades diarias, Tarjetas informativas y Reportes fotográficos.</v>
          </cell>
        </row>
      </sheetData>
      <sheetData sheetId="3"/>
      <sheetData sheetId="4">
        <row r="17">
          <cell r="C17" t="str">
            <v>EJE III
Seguridad y Justicia: El Compromiso para un Futuro Mejor</v>
          </cell>
        </row>
        <row r="18">
          <cell r="C18" t="str">
            <v xml:space="preserve">Dar pronta atención ante situaciones de emergencias ya sean naturales o causadas por el hombre, protegiendo la vida, la integridad física y los bienes de la ciudadanía. </v>
          </cell>
        </row>
        <row r="19">
          <cell r="C19" t="str">
            <v>19. Red de Prevención y Protección Comunitaria</v>
          </cell>
        </row>
        <row r="20">
          <cell r="C20" t="str">
            <v xml:space="preserve">Fomentar una coordinación con los tres órdenes de Gobierno para la construcción de la paz, mediante acciones eficaces de protección y prevención para la disuasión y seguimiento al delito, generando espacios seguros a la vanguardia de la ciudadanía. </v>
          </cell>
        </row>
        <row r="21">
          <cell r="C21" t="str">
            <v xml:space="preserve">19.1 Establecer medidas preventivas para reducir la vulnerabilidad frente a desastres naturales.  19.2 Mejorar los sistemas de alerta temprana y la promoción de prácticas seguras.  19.3 Implementar campañas de sensibilización y educación, considerando la prevención de riesgos, medidas de seguridad ante posibles desastres y primeros auxilios.  19.4 Fomentar la participación ciudadana en la prevención y mitigación de riesgos, con la participación activa en simulacros, programas de formación en primeros auxilios y otras hablidades de emergencia.19.5 Elaborar planes locales para la atención de emergencia, incluyendo procedimiento de evacuación, distribución de recursos y coordinación de refugios temporales.  19.6 Capacitar al equipo de respuesta de protección civil, voluntarios o personal de emergencias, asegurando que están preparados ante un desastre natural. 19.7 Organizar ejercicios de evacuación en insitituciones educativas, plazas o espacios públicos, para mejorar la coordinación y efectividad en situaciones reales. 19.8 Realizar evcaluación completa de los daños causados por algún desastre natural, identificando las necesidades inmediatas y a largo plazo. 19.9 Supervisar y dar seguimiento al proceso de recuperación o rehabilitación en las áreas afectadas por desastres naturales. </v>
          </cell>
        </row>
        <row r="24">
          <cell r="AA24" t="str">
            <v xml:space="preserve">1.7. Asuntos </v>
          </cell>
        </row>
        <row r="25">
          <cell r="AA25" t="str">
            <v xml:space="preserve">1.7.2. Proteccion Civil </v>
          </cell>
        </row>
        <row r="26">
          <cell r="AA26" t="str">
            <v xml:space="preserve">I Gasto Federalizado </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Disminución de altos riesgos, para salvaguardar la integridad física de la población, sus bienes y entorno ante fenomenos naturales, accidentes, siniestros y desastres.</v>
          </cell>
        </row>
        <row r="13">
          <cell r="B13" t="str">
            <v>Disminución de altos riesgos, para salvaguardar la integridad física de la población, sus bienes y entorno ante fenomenos naturales, accidentes, siniestros y desastres.</v>
          </cell>
        </row>
        <row r="14">
          <cell r="B14" t="str">
            <v>Atención oportuna en situaciones de emergencias.</v>
          </cell>
        </row>
        <row r="15">
          <cell r="B15" t="str">
            <v>Talleres de capacitación e instalación de brigada.</v>
          </cell>
        </row>
        <row r="16">
          <cell r="B16" t="str">
            <v xml:space="preserve">Creación de la Brigada contra incendios y atención. 
</v>
          </cell>
        </row>
        <row r="17">
          <cell r="B17" t="str">
            <v xml:space="preserve"> Atenciónes y traslados prehospitalarios de emrgencia.</v>
          </cell>
        </row>
        <row r="18">
          <cell r="B18" t="str">
            <v>Realizar fumigaciones en el municipio.</v>
          </cell>
        </row>
        <row r="19">
          <cell r="B19" t="str">
            <v>Realizar podas o talas de árboles en riesgo</v>
          </cell>
        </row>
        <row r="20">
          <cell r="B20" t="str">
            <v>Atención y rescate de animales.</v>
          </cell>
        </row>
        <row r="21">
          <cell r="B21" t="str">
            <v>Presencia para la liquidación de quemas y fomentar la concientización.</v>
          </cell>
        </row>
        <row r="22">
          <cell r="B22" t="str">
            <v>atención a enjambres de avispas y abejas para su reubicación.</v>
          </cell>
        </row>
        <row r="23">
          <cell r="B23" t="str">
            <v xml:space="preserve">Atención en la limpieza por derrumbes o deslaves en el municipio.
</v>
          </cell>
        </row>
        <row r="24">
          <cell r="B24" t="str">
            <v>Verificación a reportes por fugas de Gas LP.</v>
          </cell>
        </row>
        <row r="25">
          <cell r="B25" t="str">
            <v>Evaluaciones en zona de riesgo.</v>
          </cell>
        </row>
        <row r="26">
          <cell r="B26" t="str">
            <v>Presencia preventiva en eventos públicos para proteger a la ciudadania en cualquier emergencia.</v>
          </cell>
        </row>
        <row r="27">
          <cell r="B27" t="str">
            <v>Operativo para concientización del mal uso de la piroctenia.</v>
          </cell>
        </row>
        <row r="28">
          <cell r="B28" t="str">
            <v>Remarcación de señalización áreas en general.</v>
          </cell>
        </row>
      </sheetData>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OL DE PROBLEMAS"/>
      <sheetName val="ARBOL DE OBJETIVOS"/>
      <sheetName val="MIR"/>
      <sheetName val="PbR"/>
      <sheetName val="POA 1 (2)"/>
    </sheetNames>
    <sheetDataSet>
      <sheetData sheetId="0" refreshError="1"/>
      <sheetData sheetId="1" refreshError="1"/>
      <sheetData sheetId="2" refreshError="1">
        <row r="12">
          <cell r="B12" t="str">
            <v>recabar todo la información necesaria  para  actualizar el padrón  de contribuyentes con respecto  a  los negocios con  venta de bebidas embriagantes.</v>
          </cell>
          <cell r="C12" t="str">
            <v>Cumplimiento en la Actualización del Padrón de Contribuyentes</v>
          </cell>
          <cell r="D12" t="str">
            <v>Cumplimiento en la Actualización del Padrón de Contribuyentes= (No. Contribuyentesque Cumplieron en su Actualización /No. Total de Contribuyentes en el Padrón)*100</v>
          </cell>
          <cell r="E12" t="str">
            <v xml:space="preserve"> Visitas, Notificación, Padrón de Contribuyentes </v>
          </cell>
        </row>
        <row r="13">
          <cell r="C13" t="str">
            <v>licencias de funcionamiento</v>
          </cell>
          <cell r="D13" t="str">
            <v>no de licencias expedidas/no de licencias programadas*100</v>
          </cell>
          <cell r="E13" t="str">
            <v>Evidencia fotográfica.</v>
          </cell>
        </row>
        <row r="14">
          <cell r="C14" t="str">
            <v>Padrón de contribuyentes.</v>
          </cell>
          <cell r="D14" t="str">
            <v>Padrón de contribuyentes= (No. Contribuyentes Registrados/ No. Contribuyentes objetivo ) * 100  PC = (NCR/CO) * 100</v>
          </cell>
          <cell r="E14" t="str">
            <v>Licencias de funcionamiento y evidencia fotográfica.</v>
          </cell>
        </row>
        <row r="15">
          <cell r="C15" t="str">
            <v>Visitas de inspección.</v>
          </cell>
          <cell r="D15" t="str">
            <v>Visitas de inspección = (No. De visitas realizadas / No. De visitas programadas) * 100      VI = (NVR/NVP) * 100</v>
          </cell>
          <cell r="E15" t="str">
            <v xml:space="preserve">Bitácora fotográfica, Tarjetas informativas </v>
          </cell>
        </row>
        <row r="16">
          <cell r="C16" t="str">
            <v>supervisión de   eventos</v>
          </cell>
          <cell r="D16" t="str">
            <v>supervisión= ( No. de supervisiones/ No. de establecimientos comerciales) * 100 EN= ( NNE/NEC) *100</v>
          </cell>
          <cell r="E16" t="str">
            <v>Bitácora fotográfica y relación de notificaciones entregadas</v>
          </cell>
        </row>
        <row r="17">
          <cell r="C17" t="str">
            <v>Visitas de inspección.</v>
          </cell>
          <cell r="D17" t="str">
            <v>Expedición de licencias = (No. De licencias expedidas /No. De licencias programadas * 100 PL=(NLE/NLP) * 100</v>
          </cell>
          <cell r="E17" t="str">
            <v>Bitácora fotográfica, Reportes e Informes</v>
          </cell>
        </row>
        <row r="18">
          <cell r="C18" t="str">
            <v>entrega de notificaciones.</v>
          </cell>
          <cell r="D18" t="str">
            <v>entrega de notificaciones = (No.  De  notificaciones entregadas / No.Eventos normativos * 100            SE = (NEC/NEN) *  100</v>
          </cell>
          <cell r="E18" t="str">
            <v>Bitácora fotográfica, Reportes e Informes</v>
          </cell>
        </row>
        <row r="19">
          <cell r="C19" t="str">
            <v>Otorgamiento de permisos.</v>
          </cell>
          <cell r="D19" t="str">
            <v>Otorgamiento de permisos = (No. Permisos otorgados / No. Permisos Programados) * 100   OP= (NPO/NPP) * 100</v>
          </cell>
          <cell r="E19" t="str">
            <v>Informes, Reportes, Evidencias Fotográficas.</v>
          </cell>
        </row>
        <row r="20">
          <cell r="C20" t="str">
            <v xml:space="preserve">otorgamiento y  cobro  de espacios </v>
          </cell>
          <cell r="D20" t="str">
            <v>distribucion  y cobro de espacios = (No. De espacios cobrados/ No. espacios Programados) * 100   OP= (NEC/NEP) * 100</v>
          </cell>
        </row>
        <row r="21">
          <cell r="C21" t="str">
            <v>colocacion y cobro de comercio ambulante</v>
          </cell>
          <cell r="D21" t="str">
            <v>colocacion y cobro de comercio ambulante = (No. De espacios cobrados/ No. espacios Programados) * 100   OP= (NEC/NEP) * 100</v>
          </cell>
        </row>
        <row r="22">
          <cell r="C22" t="str">
            <v>cobro usuarias de lavaderos</v>
          </cell>
          <cell r="D22" t="str">
            <v>cobro usurarios lavaderos = (No. De usuarios/ No. De usuarios  Programados) * 100   OP= (Nu/NuP) * 10</v>
          </cell>
        </row>
      </sheetData>
      <sheetData sheetId="3" refreshError="1"/>
      <sheetData sheetId="4" refreshError="1">
        <row r="17">
          <cell r="C17" t="str">
            <v>EJE III 
Seguridad y Justicia: El Compromiso para un Futuro Mejor</v>
          </cell>
        </row>
        <row r="18">
          <cell r="C18" t="str">
            <v>coordinar estrategias en procesos integrales de seguridad pública para prevenir el delito cumpliendo con la normatividad local y el respaldo jurídico además de la colaboración comunitaria logrando un impacto positivo en el bienestar y la tranquilidad de la sociedad.</v>
          </cell>
        </row>
        <row r="19">
          <cell r="C19" t="str">
            <v>16. Seguridad y Progreso Integral</v>
          </cell>
        </row>
        <row r="20">
          <cell r="C20" t="str">
            <v>Implementar un sistema integral de coordinación y gestión administrativa promoviendo el respeto a la Ley, la resolución de convictos, para fortalecer la participación comunitaria.</v>
          </cell>
        </row>
        <row r="21">
          <cell r="C21" t="str">
            <v>16.1 Supervisar que los negocios locales respeten las disposiciones legales y reglamentos vigentes.                                                                                16.2 Realizar inspecciones en negocios, que cumplan con las normas: horarios, licencias y otras disposiciones relacionadas con el funcionamiento de negocios.                                                                                                                                                                           16.3 Atender denuncias sobre actividades ilegales o irregulares: contaminación auditiva, comercio informal entre otras, para resolver de acuerdo a la norma.                                                                                                                                                                               16.4 Aplicar multas, sanciones administrativas o clausuras temporales a los negocios que incumplan con los reglamentos.
16.5 Regular la ocupación de espacios públicos por parte del comercio ambulante, publicidad o la obstrucción de la vía pública</v>
          </cell>
        </row>
        <row r="26">
          <cell r="AA26" t="str">
            <v xml:space="preserve">G Regulacion y Supervision </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OL DE PROBLEMAS"/>
      <sheetName val="ARBOL DE OBJETIVOS"/>
      <sheetName val="MIR"/>
      <sheetName val="PbR"/>
      <sheetName val="POA 1 (2)"/>
    </sheetNames>
    <sheetDataSet>
      <sheetData sheetId="0" refreshError="1"/>
      <sheetData sheetId="1" refreshError="1"/>
      <sheetData sheetId="2">
        <row r="12">
          <cell r="B12" t="str">
            <v>Recopilación de la información necesaria para la actualización del padrón de contribuyentes, respecto a los establecimientos con venta de bebidas alcohólicas.</v>
          </cell>
        </row>
        <row r="13">
          <cell r="B13" t="str">
            <v>Actualización de los establecimientos comerciales del municipio en relación con sus licencias de funcionamiento y refrendos.</v>
          </cell>
        </row>
        <row r="14">
          <cell r="B14" t="str">
            <v>Cumplimiento en el pago de refrendos y licencias iniciales de funcionamiento</v>
          </cell>
        </row>
        <row r="15">
          <cell r="B15" t="str">
            <v>Efectuar el pago de refrendos y licencias iniciales de funcionamiento..</v>
          </cell>
        </row>
        <row r="16">
          <cell r="B16" t="str">
            <v>Implementar operativos sorpresa en establecimientos comerciales con el propósito de impedir el acceso de personas menores de edad.</v>
          </cell>
        </row>
        <row r="17">
          <cell r="B17" t="str">
            <v>Supervisar que los eventos y espectáculos se desarrollen conforme a la normatividad vigente.</v>
          </cell>
        </row>
        <row r="18">
          <cell r="B18" t="str">
            <v>Entrega de notificaciones a los establecimientos comerciales para su regularización en el pago de licencias de funcionamiento.</v>
          </cell>
        </row>
        <row r="19">
          <cell r="B19" t="str">
            <v>Efectuar visitas de inspección a establecimientos comerciales y de servicios con venta de bebidas alcohólicas para consumo en el lugar.</v>
          </cell>
        </row>
        <row r="20">
          <cell r="B20" t="str">
            <v>Otorgar y efectuar el cobro por el uso de espacios destinados a locales provisionales para comerciantes en el marco de la Feria de la Candelaria.</v>
          </cell>
        </row>
        <row r="21">
          <cell r="B21" t="str">
            <v>Autorizar la instalación y efectuar el cobro a comerciantes establecidos en el lienzo charro durante la Feria de la Candelaria en honor al Señor de las Misericordias.</v>
          </cell>
        </row>
        <row r="22">
          <cell r="B22" t="str">
            <v>Brindar el servicio y efectuar el cobro correspondiente a las personas usuarias de los lavaderos municipales.</v>
          </cell>
        </row>
      </sheetData>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sheetData sheetId="1"/>
      <sheetData sheetId="2">
        <row r="18">
          <cell r="B18" t="str">
            <v>realizar operativos sorpresa en los  establecimientos comerciales y evitar la  entrada de menores de edad</v>
          </cell>
        </row>
        <row r="22">
          <cell r="H22" t="str">
            <v>Informes, Reportes, Evidencias Fotográficas.</v>
          </cell>
        </row>
      </sheetData>
      <sheetData sheetId="3"/>
      <sheetData sheetId="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 xml:space="preserve">Ciudadanos responsables  que aceptan vivir en una sociedad con Estado de Derecho. </v>
          </cell>
          <cell r="C12" t="str">
            <v>porcentaje de ciudadanos con Estado de derecho.</v>
          </cell>
          <cell r="D12" t="str">
            <v>Porcentaje ciudadanos con Estado de derecho=(No. de ciudadanos responsables/Ciudadanos programados)*100 PCED=CR/CP)</v>
          </cell>
          <cell r="E12" t="str">
            <v>Informes, Reportes, Evidencias Fotográficas.</v>
          </cell>
        </row>
        <row r="13">
          <cell r="C13" t="str">
            <v>Porcentaje de ciudadanos que respetan las normas de tránsito.</v>
          </cell>
          <cell r="D13" t="str">
            <v>Porcentaje de ciudadanos=(No. de ciudadanos respetusos/No. de ciudadanos programados)*100 PC=(CR/CP)*100</v>
          </cell>
          <cell r="E13" t="str">
            <v>Informes, Reportes, Evidencias Fotográficas.</v>
          </cell>
        </row>
        <row r="14">
          <cell r="C14" t="str">
            <v>Porcentaje de formacion en materia de movilidad y seguridad vial.</v>
          </cell>
          <cell r="D14" t="str">
            <v>Porcentaje de formación=(No.platicas realizadas / No. platicas programadas)*100 Pp=(NPR/NPP)*100</v>
          </cell>
          <cell r="E14" t="str">
            <v>Informes, Reportes, Evidencias Fotográficas.</v>
          </cell>
        </row>
        <row r="15">
          <cell r="D15" t="str">
            <v>Porcentaje de platicas=(No.platicas realizadas / No. platicas programadas)*100 Pp=(NPR/NPP)*100</v>
          </cell>
        </row>
        <row r="16">
          <cell r="D16" t="str">
            <v>Porcentaje de jornadas=(No. de jornadas realizadas/No. de jornadas programadas)*100 PJ=JR/JP*100</v>
          </cell>
          <cell r="E16" t="str">
            <v>Bitácora fotográfica, Reportes e Informes</v>
          </cell>
        </row>
        <row r="17">
          <cell r="C17" t="str">
            <v>Porcentaje reductivo de infracciones.</v>
          </cell>
          <cell r="E17" t="str">
            <v>Bitácora fotográfica, Reportes e Informes</v>
          </cell>
        </row>
        <row r="18">
          <cell r="C18" t="str">
            <v>Porcentaje de seguridad vial.</v>
          </cell>
          <cell r="D18" t="str">
            <v>Porcentaje de segruridad vial=(No. de patrullajes realizados /No. de patrullaje programados)*100   PP=(PR/PP)*100</v>
          </cell>
          <cell r="E18" t="str">
            <v>Bitácora fotográfica, Reportes e Informes</v>
          </cell>
        </row>
        <row r="19">
          <cell r="E19" t="str">
            <v>Bitácora fotográfica, Reportes e Informes</v>
          </cell>
        </row>
        <row r="20">
          <cell r="C20" t="str">
            <v>Porcentaje de puntos de control de alcoholimetría.</v>
          </cell>
          <cell r="D20" t="str">
            <v>Porcentaje puntos de control=(No. de puntos de control realizados/No. de puntos de control programados)*100 PPC=(NPCR/NPCP)*100</v>
          </cell>
          <cell r="E20" t="str">
            <v>Bitácora fotográfica, Reportes e Informes</v>
          </cell>
        </row>
        <row r="21">
          <cell r="D21" t="str">
            <v>Porcentaje filtros=(No. de operativos realizados/No. de operativos programados)*100 PF=(OR/OP)*100</v>
          </cell>
          <cell r="E21" t="str">
            <v>Informes, Reportes, Evidencias Fotográficas.</v>
          </cell>
        </row>
        <row r="22">
          <cell r="C22" t="str">
            <v>Porcentaje de Señalamientos de Tránsito.</v>
          </cell>
          <cell r="D22" t="str">
            <v>Porcentaje de Señalamientos de Tránsito = (No. De Señales Colodadas / No. De Señales Programadas) * 100 PST = (NSC/NSP) *  100</v>
          </cell>
        </row>
      </sheetData>
      <sheetData sheetId="3"/>
      <sheetData sheetId="4">
        <row r="17">
          <cell r="C17" t="str">
            <v>Seguridad y Justicia "El compromiso para un futuro mejor".</v>
          </cell>
        </row>
        <row r="19">
          <cell r="C19" t="str">
            <v>18 .- Cultura vial: Seguridad en movimiento.</v>
          </cell>
        </row>
        <row r="23">
          <cell r="AA23" t="str">
            <v xml:space="preserve">1.- Gobierno </v>
          </cell>
        </row>
        <row r="24">
          <cell r="AA24" t="str">
            <v xml:space="preserve">1.7. Asuntos de orden publico y de seguridad interior </v>
          </cell>
        </row>
        <row r="25">
          <cell r="AA25" t="str">
            <v>1.7.3. Otros Asuntos de Orden Publico y Seguridad</v>
          </cell>
        </row>
        <row r="26">
          <cell r="AA26" t="str">
            <v xml:space="preserve">I Gasto Federalizado </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Seguridad vial de los peatones y conductores, que tránsitan en el municipio de Eduardo Neri.</v>
          </cell>
        </row>
        <row r="13">
          <cell r="B13" t="str">
            <v>Participación activa  de la sociedad, para respetar las normas y programas de seguridad vial.</v>
          </cell>
        </row>
        <row r="14">
          <cell r="B14" t="str">
            <v>Conocimiento de la movilidad y seguridad vial.</v>
          </cell>
        </row>
        <row r="15">
          <cell r="B15" t="str">
            <v>Programa permanente de educación y seguridad vial.</v>
          </cell>
          <cell r="C15" t="str">
            <v>Porcentaje de platicas de educación</v>
          </cell>
          <cell r="E15" t="str">
            <v>Informes, Reportes, Evidencias Fotográficas.</v>
          </cell>
        </row>
        <row r="16">
          <cell r="B16" t="str">
            <v>Protocolo de comunicación del riesgo en seguridad vial.</v>
          </cell>
          <cell r="C16" t="str">
            <v>Porcentaje de campañas de medición de factores.</v>
          </cell>
        </row>
        <row r="17">
          <cell r="B17" t="str">
            <v>Ordenamiento vial en el primer cuadro de la localidad.</v>
          </cell>
          <cell r="D17" t="str">
            <v>Porcentaje de infracciones=(No. de infracciones realizadas/No. de infracciones programadas)*100 PR=(IR/IP)*100</v>
          </cell>
        </row>
        <row r="18">
          <cell r="B18" t="str">
            <v>Seguridad en la movilidad de las personas.</v>
          </cell>
        </row>
        <row r="19">
          <cell r="B19" t="str">
            <v>Operativo: "Seguridad en movimiento"</v>
          </cell>
          <cell r="C19" t="str">
            <v>Porcentaje de recorridos de proteccion.</v>
          </cell>
          <cell r="D19" t="str">
            <v>Porcentaje de recorridos = (No. De recorridos Realizados / No. De recorridos Programados) * 100   PO= (NOR/NOP) * 100</v>
          </cell>
        </row>
        <row r="20">
          <cell r="B20" t="str">
            <v>Operativo de Alcoholimetria "Salvemos vidas, cero muertes en la vía"</v>
          </cell>
        </row>
        <row r="21">
          <cell r="B21" t="str">
            <v>Operativo: "Motociclista seguro"</v>
          </cell>
          <cell r="C21" t="str">
            <v>Porcentaje de filtros de verificación.</v>
          </cell>
        </row>
        <row r="22">
          <cell r="B22" t="str">
            <v>Infraestructura vial segura, para la movilidad de las personas.</v>
          </cell>
          <cell r="E22" t="str">
            <v>Bitácora fotográfica, Reportes e Informes</v>
          </cell>
        </row>
        <row r="23">
          <cell r="B23" t="str">
            <v>Operativo: "Sin obstaculos transitamos mejor"</v>
          </cell>
          <cell r="C23" t="str">
            <v>Porcentaje de notificaciones y operativos.</v>
          </cell>
          <cell r="D23" t="str">
            <v>Porcentaje operativos=(No. de operativos realizados/No. de operativos programados)*100 POE=(OR/OP)*100</v>
          </cell>
          <cell r="E23" t="str">
            <v>Bitácora fotográfica, Reportes e Informes</v>
          </cell>
        </row>
        <row r="24">
          <cell r="B24" t="str">
            <v>Vialidad Segura.</v>
          </cell>
          <cell r="C24" t="str">
            <v>Porcentaje de Pintas y colocacion de dispositivos viales.</v>
          </cell>
          <cell r="D24" t="str">
            <v>Porcentaje de Pintas y colocacin de dispositivos = (No. De Pintas Realizadas / No. De Pintas Programadas) * 100   PPPPZPZ= (NPR/NPP) * 100</v>
          </cell>
          <cell r="E24" t="str">
            <v>Informes, Reportes, Evidencias Fotográficas.</v>
          </cell>
        </row>
      </sheetData>
      <sheetData sheetId="3" refreshError="1"/>
      <sheetData sheetId="4">
        <row r="18">
          <cell r="C18" t="str">
            <v>Garantizar la seguridad vial en el Municipio creando un entorno seguro y ordenado para los transeúntes promoviendo una circulación eficiente reduciendo los riesgos de accidentes.</v>
          </cell>
        </row>
        <row r="20">
          <cell r="C20" t="str">
            <v>Promover una cultura sobre las normas viales mejorando la seguridad de los peatones como de los vehículos implementando acciones que garanticen el orden en las vialidades.</v>
          </cell>
        </row>
        <row r="21">
          <cell r="C21" t="str">
            <v xml:space="preserve">18.4 Realizar operativos de vigilancia vial, en las calles o puntos estratégicos sobre el uso correcto del casco, el alcoholímetro y contar con su documentación en regla evitando faltas administrativas. 18.5 Regular y supervisar los espacios de rampas o zonas exclusivas para discapacitados, en áreas de carga o descarga, evitando la obstrucción para el peatón o los vehículos.18.8 Desarrollar campañas de educación vial a la población en general, sensibilizando sobre la importancia de la seguridad, el respeto por los señalamientos y el uso adecuado del casco y el cinturón de seguridad. </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 xml:space="preserve">La cuidadania del municipio de Eduardo neri tiene un bienestar social </v>
          </cell>
          <cell r="C12" t="str">
            <v>Porcentaje de ciudadanía con bienestar social</v>
          </cell>
          <cell r="D12" t="str">
            <v>PCBS = (N° de ciudadanos con bienestar social / Total de ciudadanos) * 100</v>
          </cell>
          <cell r="E12" t="str">
            <v>Encuestas de calidad de vida, registros municipales</v>
          </cell>
        </row>
        <row r="13">
          <cell r="C13" t="str">
            <v>Porcentaje de percepción de seguridad</v>
          </cell>
          <cell r="D13" t="str">
            <v>PPS = (N° de personas con percepción positiva de seguridad / Total de encuestados) * 100</v>
          </cell>
          <cell r="E13" t="str">
            <v>Encuestas de percepción ciudadana, reportes de incidencia delictiva</v>
          </cell>
        </row>
        <row r="14">
          <cell r="D14" t="str">
            <v>IAMP = (N° de medidas de protección implementadas / Total de medidas planificadas) * 100</v>
          </cell>
          <cell r="E14" t="str">
            <v>Informes de implementación, reportes de seguridad pública</v>
          </cell>
        </row>
        <row r="15">
          <cell r="C15" t="str">
            <v>Cobertura de vigilancia escolar</v>
          </cell>
          <cell r="D15" t="str">
            <v>CVE = (N° de escuelas vigiladas / Total de escuelas) * 100</v>
          </cell>
          <cell r="E15" t="str">
            <v>Reportes de rondines policiales, registros de seguridad escolar</v>
          </cell>
        </row>
        <row r="16">
          <cell r="C16" t="str">
            <v>Cobertura de vigilancia en instalaciones</v>
          </cell>
          <cell r="D16" t="str">
            <v>CVI = (N° de instalaciones gubernamentales vigiladas / Total de instalaciones gubernamentales) * 100</v>
          </cell>
          <cell r="E16" t="str">
            <v>Bitácoras de vigilancia, reportes de seguridad municipal</v>
          </cell>
        </row>
        <row r="17">
          <cell r="C17" t="str">
            <v>Acompañamiento en entrega de citatorios</v>
          </cell>
          <cell r="D17" t="str">
            <v>AEC = (N° de citatorios entregados con acompañamiento / Total de citatorios emitidos) * 100</v>
          </cell>
          <cell r="E17" t="str">
            <v>Reportes judiciales, bitácoras de seguridad</v>
          </cell>
        </row>
        <row r="18">
          <cell r="D18" t="str">
            <v>IIE = (N° de estrategias implementadas / Total de estrategias planificadas) * 100</v>
          </cell>
          <cell r="E18" t="str">
            <v>Informes de seguridad pública, registros de operativos</v>
          </cell>
        </row>
        <row r="19">
          <cell r="C19" t="str">
            <v>Operativos de seguridad para cascos</v>
          </cell>
          <cell r="D19" t="str">
            <v>OSC = (N° de operativos realizados / N° de operativos programados) * 100</v>
          </cell>
          <cell r="E19" t="str">
            <v>Reportes de tránsito, estadísticas de accidentes</v>
          </cell>
        </row>
        <row r="20">
          <cell r="B20" t="str">
            <v>Aplicación de operativos en giros rojos y giros negros para prevención del delito</v>
          </cell>
          <cell r="C20" t="str">
            <v>Operativos en giros rojos y negros</v>
          </cell>
          <cell r="D20" t="str">
            <v>OGRN = (N° de operativos en giros rojos y negros / Total de operativos planificados) * 100</v>
          </cell>
          <cell r="E20" t="str">
            <v>Informes de operativos, reportes de seguridad</v>
          </cell>
        </row>
        <row r="21">
          <cell r="B21" t="str">
            <v>Implementación de operativos de prevención del delito en las comunidades y localidades del municipio</v>
          </cell>
          <cell r="C21" t="str">
            <v>Operativos de prevención comunitaria</v>
          </cell>
          <cell r="D21" t="str">
            <v>OPC = (N° de operativos de prevención realizados / Total de operativos planificados) * 100</v>
          </cell>
          <cell r="E21" t="str">
            <v>Registros de operativos, estadísticas de reducción delictiva</v>
          </cell>
        </row>
      </sheetData>
      <sheetData sheetId="3"/>
      <sheetData sheetId="4">
        <row r="16">
          <cell r="C16" t="str">
            <v>Eje lll Seguridad y justicia "El compromiso para un mejor futuro"</v>
          </cell>
        </row>
        <row r="18">
          <cell r="C18" t="str">
            <v xml:space="preserve"> 16. Seguridad y Progreso Integral </v>
          </cell>
        </row>
        <row r="25">
          <cell r="AA25" t="str">
            <v xml:space="preserve">I Gasto Federalizado </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refreshError="1"/>
      <sheetData sheetId="1" refreshError="1"/>
      <sheetData sheetId="2" refreshError="1"/>
      <sheetData sheetId="3" refreshError="1"/>
      <sheetData sheetId="4" refreshError="1">
        <row r="20">
          <cell r="C20" t="str">
            <v xml:space="preserve">                                           Reforzar las plataformas y aplicaciones informativas aplicando acciones en materia de seguridad publica                                                                                                                                                                                                                                                                                                                                                                                                                                                                                                                                                                                                                                                                                                                                                                                                                                                                                                                                                                                                                                                                                                                                                                                                                                                                                                                                                                                                                                                                                                                                                                                                                                                                                                                                                                                                                                                                                                                                                                                                                                                                                                                                                                                                                                                                                                                                                                                                                                                                                                                                                                                                                                                                                                                                                                                                                                                                                                                                                                                                                                                                                                                                                                                                                                                                                                                                                                                                                                                                                                                                                                                                                                                                                                                                                                                                                                                                                                                                                                                                                                                                                                                                                                                                                                                                                                                                                                                                                                                                                                                                                                                                                                                                                                                                                                                                                                                                                                                                                                                                                                                                                                                                                                                                                                                                                                                                                                                                                                                                                                                                                                                                                                                                                                                                                                                                                                                                                                                                                                                                                                                                                                                                                                                                                                                                                                                                                                                                                                                                                                                                                                                                                                                                                                                                                                                                                                                                                                                                                                                                                                                                                                                                                                                                                                                                                                                                                                                                                                                                                                                                                                                                                                                                                                                                                                                                                                                                                                                              </v>
          </cell>
        </row>
        <row r="25">
          <cell r="AA25" t="str">
            <v xml:space="preserve">1.7. ASUNTOS DE ORDEN PUBLICO Y DE SEGURIDAD INTERIOR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
      <sheetName val="Arbol_de_Objetivos"/>
      <sheetName val="MIR"/>
      <sheetName val="pbr 1"/>
      <sheetName val="POA"/>
    </sheetNames>
    <sheetDataSet>
      <sheetData sheetId="0" refreshError="1"/>
      <sheetData sheetId="1" refreshError="1"/>
      <sheetData sheetId="2">
        <row r="12">
          <cell r="B12" t="str">
            <v>Lograr una atencion integral y eficiente de la poblacion sujeta de asistencia social y alimentaria.</v>
          </cell>
          <cell r="E12" t="str">
            <v>Padrones de beneficiarios/ encuentas aplicadas a beneficiarios</v>
          </cell>
        </row>
        <row r="13">
          <cell r="B13" t="str">
            <v>Contribuir a la atención integral de la población sujeta de asistencia social y alimentaria, priorizandoa aquellas con mayores vulnerabilidades a través del acceso a la alimentación nutritiva, suficiente y de calidad, así como apoyos y servicios de asistencia social que mejoren su calidad de vida</v>
          </cell>
          <cell r="C13" t="str">
            <v xml:space="preserve">Atencion integral y efeciente </v>
          </cell>
          <cell r="E13" t="str">
            <v>Informes logísticos y auditorías de distribución</v>
          </cell>
        </row>
        <row r="14">
          <cell r="B14" t="str">
            <v>Dar apoyo alimentario a cada grupo grupo vulnerable</v>
          </cell>
        </row>
      </sheetData>
      <sheetData sheetId="3" refreshError="1"/>
      <sheetData sheetId="4">
        <row r="18">
          <cell r="C18" t="str">
            <v>Contribuir en la seguridad alimentaria mejorando la nutricionde los grupos vulnerables, garantizado de manera integral el desarrollo social de la nñez juventud adultos mayores y personas con discapacidad fomentando acciones de bienestar y desarrollo.</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refreshError="1"/>
      <sheetData sheetId="1" refreshError="1"/>
      <sheetData sheetId="2">
        <row r="12">
          <cell r="B12" t="str">
            <v>La ciudadanía del municipio de Eduardo Neri presenta adecuados niveles de bienestar social.</v>
          </cell>
        </row>
        <row r="13">
          <cell r="B13" t="str">
            <v>La población del municipio de Eduardo Neri mantiene una percepción positiva en materia de seguridad.</v>
          </cell>
        </row>
        <row r="14">
          <cell r="B14" t="str">
            <v>Se implementan medidas integrales orientadas a la protección de la ciudadanía.</v>
          </cell>
          <cell r="C14" t="str">
            <v>Índice de aplicación de medidas de protección</v>
          </cell>
        </row>
        <row r="15">
          <cell r="B15" t="str">
            <v>Garantizar la seguridad y vigilancia en escuelas, jardines de niños y la universidad.</v>
          </cell>
        </row>
        <row r="16">
          <cell r="B16" t="str">
            <v>Desarrollorar  vigilancia y resguardo permanente en instalaciones gubernamentales.</v>
          </cell>
        </row>
        <row r="17">
          <cell r="B17" t="str">
            <v>Brindar acompañamiento a los jueces de paz a las diferentes comunidades para la entrega de citatorios</v>
          </cell>
        </row>
        <row r="18">
          <cell r="B18" t="str">
            <v>Se desarrollan estrategias efectivas para la prevención y el control de riesgos.</v>
          </cell>
          <cell r="C18" t="str">
            <v>Índice de implementación de estrategias</v>
          </cell>
        </row>
        <row r="19">
          <cell r="B19" t="str">
            <v>Puesta en marcha de operativos de seguridad para el uso del casco para motociclistas</v>
          </cell>
        </row>
      </sheetData>
      <sheetData sheetId="3" refreshError="1"/>
      <sheetData sheetId="4">
        <row r="17">
          <cell r="C17" t="str">
            <v>Coordinar estrategias en procesos integrales de
seguridad pública para prevenir el delito cumpliendo con la normatividad local y el respaldo jurídico además de la colaboración comunitaria logrando un impacto positivo en el bienestar y la tranquilidad de la sociedad.</v>
          </cell>
        </row>
        <row r="19">
          <cell r="C19" t="str">
            <v xml:space="preserve">Garantizar la transversalización de acciones que promuevan una colaboración efectiva y una coordinación solida entre las dependencias federales y estatales, consolidando un gobierno honesto y al servicio de la gente.  </v>
          </cell>
        </row>
        <row r="20">
          <cell r="C20" t="str">
            <v>16.8 Defender los intereses del Municipio ante procesos judiciales o administrativos en tribunales como juicios de amparo, demandas o controversias con terceros. 16.10 Promover la solución de conflictos entre ciudadanos o entre el Municipio, a través de mecanismos alternativos de resolución como la conciliación o la mediación.16.12 Recoger inquietudes de las Comunidades para presentarlas y canalizarlas a las áreas correspondientes, para dar seguimiento y asegurar que se resuelvan favorablemente.16.13 Atender a los Comisarios y Delegados ante las necesidades específicas, relacionadas con servicios públicos, gestionando soluciones o mejoras. 16.15 Promover la participación en asambleas o consultas populares, asegurando que las decisiones sean democráticamente acordes a las necesidades y opiniones de las Comunidades.16.16 Organizar actividades de prevención del delito, promover el trabajo en conjunto con las áreas de la Dirección General de Seguridad Pública, contribuyendo a mantener el orden social en las Comunidades y Delegaciones. 16.17 Coordinar acciones en materia de seguridad pública integral, desde la prevención del delito y orden público ante emergencias.16.18 Desarrollar estrategias integrales y de acciones orientadas sobre la prevención social concientizando a la ciudadanía.16.19 Garantizar que la sociedad pueda convivir de manera pacífica y respetuosa, manteniendo el orden en espacios públicos.16.20 Capacitar a los elementos operativos de la Dirección General de Seguridad Pública y sus departamentos respectivos, para el desempeño de sus funciones.</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Problemas  (2)"/>
      <sheetName val="Árbol_de_Objetivos "/>
      <sheetName val="MIR"/>
      <sheetName val="pbr1"/>
      <sheetName val="POA (2)"/>
    </sheetNames>
    <sheetDataSet>
      <sheetData sheetId="0"/>
      <sheetData sheetId="1"/>
      <sheetData sheetId="2"/>
      <sheetData sheetId="3">
        <row r="12">
          <cell r="B12" t="str">
            <v>Atención a grupos vulnerables y personas con un alto grado de marginación y pobreza en el municipio de Eduardo Neri.</v>
          </cell>
          <cell r="C12" t="str">
            <v xml:space="preserve">Porcentaje de atención  </v>
          </cell>
          <cell r="D12" t="str">
            <v>Porcentaje de atención = No. De Solicitudes Atendidas / No. De Solicitudes Recibidas * 100. PA=(SA/SR)*100</v>
          </cell>
          <cell r="E12" t="str">
            <v>Informes, Evidencia fotográfica y Oficios.</v>
          </cell>
        </row>
        <row r="13">
          <cell r="B13" t="str">
            <v>Brindar atención suficiente a las personas marginadas y a los grupos vulnerables con residencia en el Municipio de Eduardo Neri.</v>
          </cell>
          <cell r="C13" t="str">
            <v>Porcentaje de atención</v>
          </cell>
          <cell r="D13" t="str">
            <v>Porcentaje de atención = No. De Solicitudes Atendidas / No. De Solicitudes Recibidas * 100. PA=(SA/SR)*101</v>
          </cell>
          <cell r="E13" t="str">
            <v>Informes, Evidencia fotográfica y Oficios.</v>
          </cell>
        </row>
        <row r="14">
          <cell r="B14" t="str">
            <v>Mejores  políticas que permitan atender satisfactoriamente las principales necesidades de los grupos vulnerables y de los ciudadanos con un alto grado de marginación en el municipio de Eduardo Neri.</v>
          </cell>
          <cell r="C14" t="str">
            <v>Porcentaje de atención</v>
          </cell>
          <cell r="D14" t="str">
            <v>Porcentaje de atención = No. De Solicitudes Atendidas / No. De Solicitudes Recibidas * 100. PA=(SA/SR)*102</v>
          </cell>
          <cell r="E14" t="str">
            <v>Informes, Evidencia fotográfica y Oficios.</v>
          </cell>
        </row>
        <row r="15">
          <cell r="B15" t="str">
            <v>Fomentar la cultura civica, tradiciones y convivencia participativa en los distintos sectores de la sociedad, que abonen a la convivencia y a la salud mental ciudadana</v>
          </cell>
          <cell r="C15" t="str">
            <v>Eventos de Socialización (porcentaje)</v>
          </cell>
          <cell r="D15" t="str">
            <v>Eventos de Socialización = No. De Eventos Realizados / No. De Eventos Programadas * 100. ES=(NER/NEP)*100</v>
          </cell>
          <cell r="E15" t="str">
            <v>Informes, Evidencia fotográfica y Oficios.</v>
          </cell>
        </row>
        <row r="16">
          <cell r="B16" t="str">
            <v>Brindar el servicio de alimentación gratuito a gestores comunitarios que visiten las instalaciones del H. Ayuntamiento Municipal de Eduardo Neri</v>
          </cell>
          <cell r="C16" t="str">
            <v>Porcentaje de Platillos</v>
          </cell>
          <cell r="D16" t="str">
            <v>Porcentaje de Platillos = No. De Solicitudes Atendidas / No. De Solicitudes Recibidas * 100. PP=(SA/SR)*105</v>
          </cell>
        </row>
        <row r="17">
          <cell r="B17" t="str">
            <v>Apoyar a familias que se encuentran en un alto grado de marginación y en vulnerabilidad con la donación de un ataud, en caso de algun deceso familiar</v>
          </cell>
          <cell r="C17" t="str">
            <v>Porcentaje de ataúdes</v>
          </cell>
          <cell r="D17" t="str">
            <v>Porcentaje de Ataúdes = No. De Solicitudes Atendidas / No. De Solicitudes Recibidas * 100. PA=(SA/SR)*105</v>
          </cell>
        </row>
        <row r="18">
          <cell r="B18" t="str">
            <v>Incrementar la atención en el sector salud a los ciudadanos con un alto grado de marginación, de vulnerabilidad y de salud mental.</v>
          </cell>
          <cell r="C18" t="str">
            <v>Porcentaje de atención</v>
          </cell>
          <cell r="E18" t="str">
            <v>Informes, Evidencia fotográfica y Oficios.</v>
          </cell>
        </row>
        <row r="19">
          <cell r="B19" t="str">
            <v>Apoyar con donación de aparatos funcionales, aparatos auditivos, cirugias de cataratas, cirugia de protesis de rodilla a personas que padezcan de alguna discapacidad fisica o mental</v>
          </cell>
          <cell r="C19" t="str">
            <v xml:space="preserve">Porcentaje de Apoyos </v>
          </cell>
          <cell r="D19" t="str">
            <v>Porcentaje de Apoyos = No. De Solicitudes Atendidas / No. De Solicitudes Recibidas * 100. PA=(SA/SR)*108</v>
          </cell>
        </row>
        <row r="20">
          <cell r="B20" t="str">
            <v>Gestion y traslado para la realizacion  de estudios de mastografia, papanicolaou, protesis de rodillas, lentes a apersonas vulnerables de escasos recursos, consultas médicas especializadas a hospitales privados y del sector gubernamental.</v>
          </cell>
          <cell r="C20" t="str">
            <v>Porcentaje de Consultas</v>
          </cell>
          <cell r="D20" t="str">
            <v>Porcentaje de Consultas=No. De Consultas Atendidas/No. Objetivo de Consultas Programada*100                      PC=(NCA/NCP)*100</v>
          </cell>
          <cell r="E20" t="str">
            <v>Expedientes</v>
          </cell>
        </row>
        <row r="21">
          <cell r="B21" t="str">
            <v>Realizar acciones  asistenciales juridicos y de apoyo legal para la defensa del menor y de la familia en el  Municipio de Eduardo Neri.</v>
          </cell>
          <cell r="C21" t="str">
            <v>Porcentaje de Atención</v>
          </cell>
          <cell r="D21" t="str">
            <v>Porcentaje de atención = No. De Solicitudes Atendidas / No. De Solicitudes Recibidas * 100. PA=(SA/SR)*109</v>
          </cell>
        </row>
        <row r="22">
          <cell r="B22" t="str">
            <v>Impartir platicas y conferencias para fomentar en las niñas, niños y jovenes, así como al adulto mayor, personas marginadas y a los grupos vulnerables a integrarse al vinculo familiar y a un grupo social de sana convivencia y de salud mental</v>
          </cell>
          <cell r="C22" t="str">
            <v>Porcentajes de Conferencias</v>
          </cell>
          <cell r="D22" t="str">
            <v xml:space="preserve">Porcentaje de Conferencias=No. De Conferencias Realizadas/No. Total de Conferencias Programadas*100                PC=(NCR/NCP)*100 </v>
          </cell>
          <cell r="E22" t="str">
            <v>Informe, Listas de asistencia y Evidencias fotográficas</v>
          </cell>
        </row>
        <row r="23">
          <cell r="B23" t="str">
            <v>Apoyo y acompañamiento.  a las diferentes áreas que conforma el SMDIF</v>
          </cell>
          <cell r="C23" t="str">
            <v>Porcentaje de Atención</v>
          </cell>
          <cell r="D23" t="str">
            <v>Porcentaje de atención = No. De Solicitudes Atendidas / No. De Solicitudes Recibidas * 100. PA=(SA/SR)*110</v>
          </cell>
        </row>
        <row r="24">
          <cell r="B24" t="str">
            <v>Realizar consultas y sesiones de rehabilitación fisica y terapeuticas para mejorar las condiciones de salud de la población municipal.</v>
          </cell>
          <cell r="C24" t="str">
            <v>Porcentaje de Atención</v>
          </cell>
          <cell r="D24" t="str">
            <v xml:space="preserve">Porcentaje de Rehabilitación No. De Población Demandante/No. De Población Atendida * 100                        PR=(NPD/NPA)*100            </v>
          </cell>
          <cell r="E24" t="str">
            <v>Registro de Solicitantes y Rehabilitaciones Realizadas</v>
          </cell>
        </row>
        <row r="25">
          <cell r="B25" t="str">
            <v>Realizar visitas domiciliarias, estudios socioéconomicos, canalizar a usuarios sobre sus necesidades, acompañamiento a usuarias que requieran acudir alguna instancia de gobierno según sea su caso</v>
          </cell>
          <cell r="D25" t="str">
            <v xml:space="preserve">Porcentaje de Atención No. De Población Demandante/No. De Población Atendida * 100                        PR=(NPD/NPA)*100            </v>
          </cell>
          <cell r="E25" t="str">
            <v>Informes, Evidencia fotográfica y Oficios.</v>
          </cell>
        </row>
      </sheetData>
      <sheetData sheetId="4"/>
      <sheetData sheetId="5">
        <row r="17">
          <cell r="C17" t="str">
            <v>EJE 1. Inclusión y Humanidad que Transforman: Unidos para Avanzar</v>
          </cell>
        </row>
        <row r="19">
          <cell r="C19" t="str">
            <v>6. Red de Bienestar y Equidad Social, 8. Protegiendo lo mas valioso, 9 Renovacion y Esperanza: Nuevas oportunidades para todos  y 10 Movilidad y Reahibilitacion para todos.</v>
          </cell>
        </row>
        <row r="26">
          <cell r="AA26" t="str">
            <v xml:space="preserve">E Prestacion de Servicios Publicos </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Problemas  (2)"/>
      <sheetName val="Árbol_de_Objetivos "/>
      <sheetName val="MIR"/>
      <sheetName val="pbr1"/>
      <sheetName val="POA (2)"/>
    </sheetNames>
    <sheetDataSet>
      <sheetData sheetId="0" refreshError="1"/>
      <sheetData sheetId="1" refreshError="1"/>
      <sheetData sheetId="2" refreshError="1"/>
      <sheetData sheetId="3" refreshError="1"/>
      <sheetData sheetId="4" refreshError="1"/>
      <sheetData sheetId="5">
        <row r="17">
          <cell r="C17" t="str">
            <v>EJE 1. Inclusión y Humanidad que Transforman: Unidos para Avanzar</v>
          </cell>
        </row>
        <row r="18">
          <cell r="C18" t="str">
            <v>Contribuir en la seguridad alimentaria mejorando la nutrición de los grupos vulnerables, garantizando de manera integral el desarrollo social de la niñez, juventud, adultos mayores y personas con discapacidad fomentando acciones de bienes y desarrollo.</v>
          </cell>
        </row>
        <row r="19">
          <cell r="C19" t="str">
            <v>6. Red de Bienestar y Equidad Social, 8. Protegiendo lo mas valioso, 9 Renovacion y Esperanza: Nuevas oportunidades para todos  y 10 Movilidad y Reahibilitacion para todos.</v>
          </cell>
        </row>
        <row r="20">
          <cell r="C20" t="str">
            <v>Articular políticas que creen un entorno favorable para el desarrollo social e integral de la niñez, jóvenes, adultos, adultos mayores y discapacitados, promoviendo una colaboración entre distrintos sectores para asegurar el bienestar social del Municipio.</v>
          </cell>
        </row>
        <row r="21">
          <cell r="C21" t="str">
            <v xml:space="preserve">6.1. Fomentar talleres, conferencias, cursos en pro de los grupos vulnerables del Municipio, para mejorar sus habilidades y aptitudes.  6.2. Coordinar con la Secretaria de Salud del Estado de Guerrero, el fomento y participación de actividades sociales en beneficio de los grupos vulnerables.
6.3. Promover el desarrollo social e integral para la integración de las familias en materia social, cultural, deportiva, artística y laboral. 6.5. Apoyar a mujeres embrazadas y mujeres en periodo de lactancia con niños de 6 a 12 meses y de 12 a 24 meses, con el Programa de Atención Alimentaria en los Primeros 1000 Días. 6.6. Brindar atención alimentaria a personas con discapacidad y adultos mayores, con el Programa Atención Alimentaria a Grupos Prioritarios. 6.8. Fomentar una cultura participativa y proximidad social entre niños con discapacidad, mediante el programa Soldado Honorario, promoviendo valores civiles, éticos y patrióticos. 6.9. Gestionar cobertores a familias en condiciones de vulnerabilidad, a través del Programa Estatal “Cobijando Guerrero”. 6.10. Solicitar y otorgar apoyo a personas afectadas por  enómenos naturales, a través del Programa Emergente de Atención a Desastres. 6.11. Brindar u coordinar servicios de asistencia social de manera eficiente, con atención prioritaria a las familias del Municipio. 6.12. Atender las necesidades de las familias en situación de vulnerabilidad.
6.13. Gestionar apoyos de ataúdes y servicios funerarios a personas de escasos recursos económicos. 6.14. Implementar jornadas integrales que fomente el desarrollo social y cercanía con la sociedad. 6.15. Incorporar a la niñez, juventud y personas con discapacidad en actividades productivas, recreativas y culturales. 6.16. Impulsar la formación de grupos voluntarios y de solidaridad en apoyo a la sociedad. 6.17. Crear alianzas estratégicas con organizaciones civiles, instituciones privadas o publicas para fortalecer los servicios comunitarios y sociales. 6.18. Inculcar valores familiares para fomentar personas con respeto, tolerancia y amor, construyendo una mejor sociedad. 6.19. Fortalecer los lazos familiares con programas de capacitación o talleres de salud mental, en los ámbitos educativos, jurídico y de orientación familiar.  6.22. Otorgar vales de alimentos a las personas que vienen de Comunidades y al personal administrativo del Ayuntamiento que participa en eventos especiales, través del Comedor Municipal. 6.23. Implementar el Programa de Prevención de Cáncer de Próstata, con la realización de estudios clínicos para la detención temprana del antígeno.
</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Problemas"/>
      <sheetName val="Árbol_Objetivos"/>
      <sheetName val="MIR "/>
      <sheetName val="PbR"/>
      <sheetName val="POA"/>
      <sheetName val="PBR-DirGral"/>
      <sheetName val="PBR-C3aE"/>
      <sheetName val="PBR-GV"/>
      <sheetName val="PBR-Procu"/>
      <sheetName val="PBR-Tras"/>
      <sheetName val="PBR-UBR"/>
      <sheetName val="PBR-Come"/>
      <sheetName val="FT1-1"/>
      <sheetName val="FT1-2"/>
      <sheetName val="FT1-3"/>
      <sheetName val="FT1-4"/>
      <sheetName val="FT1-5"/>
      <sheetName val="FT1-6"/>
      <sheetName val="FT1-7"/>
      <sheetName val="FT1-8"/>
      <sheetName val="FT1-9"/>
      <sheetName val="FT1-10"/>
      <sheetName val="FT1-11"/>
      <sheetName val="FT1-12"/>
      <sheetName val="FT2-1"/>
      <sheetName val="FT2-2"/>
      <sheetName val="FT2-3"/>
      <sheetName val="FT2-4"/>
      <sheetName val="FT2-5"/>
    </sheetNames>
    <sheetDataSet>
      <sheetData sheetId="0"/>
      <sheetData sheetId="1"/>
      <sheetData sheetId="2">
        <row r="6">
          <cell r="C6" t="str">
            <v>Programa 2.- Bienestar en Eduardo Neri 
Programa 7.- Gobierno Humano.</v>
          </cell>
        </row>
      </sheetData>
      <sheetData sheetId="3"/>
      <sheetData sheetId="4">
        <row r="25">
          <cell r="AA25" t="str">
            <v>2.6 Protección Social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1"/>
      <sheetName val="POA (2)"/>
    </sheetNames>
    <sheetDataSet>
      <sheetData sheetId="0"/>
      <sheetData sheetId="1"/>
      <sheetData sheetId="2">
        <row r="14">
          <cell r="B14" t="str">
            <v xml:space="preserve"> se realiza la promocion y prevencion de la salud</v>
          </cell>
          <cell r="D14" t="str">
            <v>Porcentaje de promocion y prevencion de la salud en el Municipio. = (no. de proyectos terminados/ no. de proyectos programados) * 100. PPPSM=(NPT/NPP) * 100</v>
          </cell>
          <cell r="E14" t="str">
            <v>Evidencias de eventos realizados a favor y prevencion de riesgos contra la salud.</v>
          </cell>
        </row>
        <row r="15">
          <cell r="B15" t="str">
            <v xml:space="preserve"> Incremento de platicas para atencion al paciente</v>
          </cell>
          <cell r="C15" t="str">
            <v>Porcentaje de platicas para atencion al paciente.</v>
          </cell>
          <cell r="D15" t="str">
            <v>Porcentaje de platicas para atencion al paciente.= (no. de proyectos terminados/ no. de proyectos programados) * 100. PPAP=(NPT/NPP) * 100</v>
          </cell>
          <cell r="E15" t="str">
            <v>Porcentaje de calidad en trato y tratamiento en base a diagnostico adecuado.</v>
          </cell>
        </row>
        <row r="16">
          <cell r="B16" t="str">
            <v>colaboración por parte de la poblacion en el cuidado y conservacion de la fauna</v>
          </cell>
          <cell r="C16" t="str">
            <v>Porcentaje en la poblacion para el cuidado y conservacion de la fauna en el Municipio.</v>
          </cell>
          <cell r="D16" t="str">
            <v>Porcentaje en la poblacion para el cuidado y conservacion de la fauna en el Municipio. = (no. de proyectos terminados/ no. de proyectos programados) * 100. PPCCFM=(NPT/NPP) * 100</v>
          </cell>
          <cell r="E16" t="str">
            <v>carnets de mascotas, fotografias, medios de difusion.</v>
          </cell>
        </row>
        <row r="17">
          <cell r="B17" t="str">
            <v>Elaboracion continua de actos publicos de difusion tematicos a dias conmemorativos sobre eventos de la salud citadas en el calendario.</v>
          </cell>
          <cell r="C17" t="str">
            <v>Eventos programados y realizados en conmemoracion de temas realcionados con la salud.</v>
          </cell>
          <cell r="D17" t="str">
            <v>Eventos Programados y Realizados en Conmemoracion de Temas ReLAcionados con la Salud=(Cantidad de Dias Conmemorativos/Eventos Realizados)*100, EPYRCTRS=(CDC/ER)*100</v>
          </cell>
          <cell r="E17" t="str">
            <v>Publicaion en redes sociales, fotografias y flayers.</v>
          </cell>
        </row>
        <row r="18">
          <cell r="B18" t="str">
            <v xml:space="preserve"> Adecuada planeacion (politicas de salud publicas)</v>
          </cell>
          <cell r="C18" t="str">
            <v>Porcentaje de planeacion en politicas de Salud Publica.</v>
          </cell>
          <cell r="D18" t="str">
            <v>Porcentaje de planeacion en politicas de Salud Publica = (no. de proyectos terminados/ no. de proyectos programados) * 100. PCTTBD=(NPT/NPP) * 100</v>
          </cell>
          <cell r="E18" t="str">
            <v>Registro de asistencia, minutas de trabajo y evidencias fotográficas.</v>
          </cell>
        </row>
        <row r="19">
          <cell r="B19" t="str">
            <v xml:space="preserve"> seguimiento adecuado con el procedimiento de atencion a las enfermedades</v>
          </cell>
          <cell r="C19" t="str">
            <v>Porcentaje de procedimiento de atencion a las enfermedades</v>
          </cell>
          <cell r="D19" t="str">
            <v>Porcentaje de procedimiento de atencion a las enfermedades = (no. de proyectos terminados/ no. de proyectos programados) * 100. PPPAE=(NPT/NPP) * 100</v>
          </cell>
          <cell r="E19" t="str">
            <v>Registro de asistencia, minutas de trabajo y evidencias fotográficas.</v>
          </cell>
        </row>
        <row r="20">
          <cell r="B20" t="str">
            <v>Mejoramiento en los servicios basicos en la salud</v>
          </cell>
          <cell r="C20" t="str">
            <v>Porcentaje de calidad en trato y tratamiento en base a diagnostico adecuado.</v>
          </cell>
          <cell r="D20" t="str">
            <v>Porcentaje de calidad en trato y tratamiento en base a diagnostico adecuado.=No. de Personas con Buena Percepción de Calidad de Salud / No. de personas encustadas*100</v>
          </cell>
          <cell r="E20" t="str">
            <v>Encuestas, registros medicos y resultados diagnosticos.</v>
          </cell>
        </row>
        <row r="21">
          <cell r="B21" t="str">
            <v>Existencia de material de oficina y medicamento</v>
          </cell>
          <cell r="C21" t="str">
            <v>Porcentaje del material de oficina y medicamneto.</v>
          </cell>
          <cell r="D21" t="str">
            <v>Porcentaje del Material de Oficina y Medicamneto. = (Material de Oficina/ Actividades Realizadas) * 100. PCTTBD=(MO/AR) * 100</v>
          </cell>
          <cell r="E21" t="str">
            <v>Requerimientos realizados y aceptados, fotografias y solicitudes.</v>
          </cell>
        </row>
        <row r="22">
          <cell r="B22" t="str">
            <v>suficiencia a las unidades de salud</v>
          </cell>
        </row>
        <row r="23">
          <cell r="B23" t="str">
            <v>Suficiente existencia de medicamento</v>
          </cell>
          <cell r="C23" t="str">
            <v>Porcentaje de existencia de medicamento</v>
          </cell>
          <cell r="D23" t="str">
            <v>Porcentaje de existencia de medicamento = (No. de Solicitudes Realizadas/Cantidad de Medicamento Recibido) * 100. PEM=(NSR/CMR) * 100</v>
          </cell>
          <cell r="E23" t="str">
            <v>recepcion de apoyo de medicamentos por parte del programa de salud federal.</v>
          </cell>
        </row>
      </sheetData>
      <sheetData sheetId="3"/>
      <sheetData sheetId="4">
        <row r="17">
          <cell r="C17" t="str">
            <v>Eje estrategico: Inclusion y Humanidad que Trasforman: Unidos para avanzar.</v>
          </cell>
        </row>
        <row r="19">
          <cell r="C19" t="str">
            <v>Programa 3 Salud y bienestar en movimiento</v>
          </cell>
        </row>
        <row r="26">
          <cell r="AA26" t="str">
            <v xml:space="preserve">E. Prestacion de Servicios Publicos </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1"/>
      <sheetName val="POA (2)"/>
    </sheetNames>
    <sheetDataSet>
      <sheetData sheetId="0" refreshError="1"/>
      <sheetData sheetId="1" refreshError="1"/>
      <sheetData sheetId="2">
        <row r="12">
          <cell r="B12" t="str">
            <v>Control en el indice de morbilidad y mortabilidad en la población vulnerable de Eduardo Neri</v>
          </cell>
          <cell r="C12" t="str">
            <v xml:space="preserve">Porcentaje de enfermedades detectadas y atendidas medicamente </v>
          </cell>
          <cell r="D12" t="str">
            <v>Porcentaje de enfermedades detectadas y atendidas medicamente =(Procedimientos medicos preventivos/ pacientes atendidos)* 100 PEDYAM= (PMP/ PA)*100</v>
          </cell>
          <cell r="E12" t="str">
            <v>Control de hojas diarias de procedimientos, talleres de prevencion de la salud.</v>
          </cell>
        </row>
        <row r="13">
          <cell r="B13" t="str">
            <v>Eficiencia en la cobertura de los servicios básicos de Salud en el Municipio de Eduardo Neri</v>
          </cell>
          <cell r="C13" t="str">
            <v>Porcentaje de cobertura de salud a la población del municipio y difusión de información médica eficiente de alto impacto.</v>
          </cell>
          <cell r="D13" t="str">
            <v>Porcentaje de Cobertura de Salud a la Poblacion del Municipio y difusion de Informacion Medica eficiente de alto Impacto = (no. De consultas medicas realizadas/ no. de consultas medicas rgramadas) * 100. PCSPMDIMEAI=(NPT/NPP) * 100</v>
          </cell>
          <cell r="E13" t="str">
            <v>Atencion medica a la poblacion, anuncios publicitarios en redes sociales.</v>
          </cell>
        </row>
        <row r="14">
          <cell r="B14" t="str">
            <v xml:space="preserve"> se realiza la promoción y prevención de la salud</v>
          </cell>
          <cell r="C14" t="str">
            <v>Porcentaje de promocion y prevencion de la salud en el Municipio.</v>
          </cell>
        </row>
        <row r="22">
          <cell r="C22" t="str">
            <v>Porcentaje de eficiencia en las unidades de salud</v>
          </cell>
          <cell r="D22" t="str">
            <v>Porcentaje de suficiencia en las unidades de salud = (no. de proyectos programados/ no. de proyectos Terminados) * 100. PSUS=(NPP/NPT) * 100</v>
          </cell>
          <cell r="E22" t="str">
            <v>Apoyo a la poblacion para la atencion en materia de salud .</v>
          </cell>
        </row>
      </sheetData>
      <sheetData sheetId="3" refreshError="1"/>
      <sheetData sheetId="4">
        <row r="17">
          <cell r="C17" t="str">
            <v>Eje estratégico: Inclusión y Humanidad que Trasforman: Unidos para avanzar.</v>
          </cell>
        </row>
        <row r="18">
          <cell r="C18" t="str">
            <v>Promover acciones de atención primaria en salud para prevenir, preservar y recuperar y mejorar la calidad de vida de la población mediante servicios médicos y prevención integral</v>
          </cell>
        </row>
        <row r="19">
          <cell r="C19" t="str">
            <v>Programa 3 Salud y bienestar en movimiento</v>
          </cell>
        </row>
        <row r="20">
          <cell r="C20" t="str">
            <v xml:space="preserve">Articular políticas publicas que creen un entorno favorable para el desarrollo social e integral de la niñez, jóvenes, adultos, adultos mayores y discapacitados promoviendo una colaboración entre distintos sectores para asegurar el bienestar social del Municipio. </v>
          </cell>
        </row>
        <row r="21">
          <cell r="C21" t="str">
            <v xml:space="preserve">3.1 Fomentar una cultura preventiva de atención temprana en materia de salud integral. 3.2 Promover una vida sana con hábitos saludables para evitar enfermedades 3.3 Crear campañas permanentes de la promoción de salud incluyendo cursos, talleres y platicas para la prevención de enfermedades 3.4 Garantizar el surtido de las recetas medicas a las personas que residan servicios de atención medica. </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 DE PROBLEMAS"/>
      <sheetName val="ÁRBOL DE OBJETIVOS"/>
      <sheetName val="MIR"/>
      <sheetName val="PbR"/>
      <sheetName val="POA "/>
    </sheetNames>
    <sheetDataSet>
      <sheetData sheetId="0"/>
      <sheetData sheetId="1"/>
      <sheetData sheetId="2">
        <row r="7">
          <cell r="C7" t="str">
            <v>Programa 5. salud para todos.</v>
          </cell>
        </row>
        <row r="15">
          <cell r="A15" t="str">
            <v>FIN</v>
          </cell>
        </row>
      </sheetData>
      <sheetData sheetId="3"/>
      <sheetData sheetId="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2)"/>
    </sheetNames>
    <sheetDataSet>
      <sheetData sheetId="0"/>
      <sheetData sheetId="1"/>
      <sheetData sheetId="2">
        <row r="12">
          <cell r="B12" t="str">
            <v xml:space="preserve">Garantizar una educación inclusiva y equitativa de calidad, y promover oportunidades de aprendizaje permanente para todos </v>
          </cell>
          <cell r="C12" t="str">
            <v>porcentaje de la poblacion provenientes de grupos vulnerables</v>
          </cell>
          <cell r="D12" t="str">
            <v>porcentaje de la población provenientes de grupos vulnerables = (no. De población que esta en grupos vulnerables/ número total de la población) * 100.
PPPGP = (NPGP/ NTP) *100</v>
          </cell>
          <cell r="E12" t="str">
            <v xml:space="preserve">datos tomados de censos y encuestas de INEGI </v>
          </cell>
        </row>
        <row r="13">
          <cell r="C13" t="str">
            <v>porcentaje de alunmos que abandonaron sus estudios</v>
          </cell>
          <cell r="D13" t="str">
            <v>Porcentaje de alumnos que abandonaron sus estudios = (no de alumnos que abandonaron / no. De alumnos inscritos) *100                                                                       PAAE= (NAA/NAI) * 100</v>
          </cell>
          <cell r="E13" t="str">
            <v xml:space="preserve">Encuestas, reuniones con directores que proporcionen registros </v>
          </cell>
        </row>
        <row r="14">
          <cell r="C14" t="str">
            <v>Porcentaje para medir aumentar de la calidad educativa</v>
          </cell>
          <cell r="D14" t="str">
            <v>Porcentaje para medir el aumento de la calidad = (No. De actividades realizadas / No. De actividades programadas) * 100
PMAC = (NAR / NAP) * 100</v>
          </cell>
          <cell r="E14" t="str">
            <v>entrevistas a la poblacion en general, preguntar que se puede mejorar</v>
          </cell>
        </row>
        <row r="15">
          <cell r="C15" t="str">
            <v>porcentajes de actividades que se lleban acabo mensulmente</v>
          </cell>
          <cell r="D15" t="str">
            <v>Porcentaje de actividades realizadas mensualmente = (No.  No. De actividades realizadas / No. De actividades programadas) * 100 
PARM = (NAR / NAP) * 100</v>
          </cell>
          <cell r="E15" t="str">
            <v>actividades de lectura que se realizan, redes sociales, foros de lectura, clubes de lectura</v>
          </cell>
        </row>
        <row r="17">
          <cell r="C17" t="str">
            <v xml:space="preserve">porcentaje de actividades culturales </v>
          </cell>
          <cell r="D17" t="str">
            <v>Porcentaje de actividades culturales = (No. De actividades realizadas / No. De actividades programadas) * 100 
PAC = (NAR / NAP) * 100</v>
          </cell>
          <cell r="E17" t="str">
            <v>implementar talleres, clubes, proyectar en redes sociales nuestra cultura</v>
          </cell>
        </row>
        <row r="18">
          <cell r="E18" t="str">
            <v xml:space="preserve">visitas, entrevistas, sondeos, reuniones </v>
          </cell>
        </row>
        <row r="20">
          <cell r="C20" t="str">
            <v xml:space="preserve">porcentaje de estudiante que participan en actividades extracurriculares inclusivas </v>
          </cell>
          <cell r="D20" t="str">
            <v>Porcentaje de estudiantes participantes = (No. De estudiantes que participan / numero total de estudiantes) *100
PEP = (NEP /NTE) *100</v>
          </cell>
          <cell r="E20" t="str">
            <v xml:space="preserve">informes de procesos, pogramas inclusivos e innovadores </v>
          </cell>
        </row>
        <row r="28">
          <cell r="D28" t="str">
            <v>(Participación en ferias tradicionales/ Ciudadania en general * 100) PFT=CG</v>
          </cell>
          <cell r="E28" t="str">
            <v>Ferias tradicionales</v>
          </cell>
        </row>
        <row r="29">
          <cell r="D29" t="str">
            <v>No. De infantes de las instituciones educativas para su atencion integral/No. De infantes atendidos para su rehabilitaciòn*100</v>
          </cell>
          <cell r="E29" t="str">
            <v xml:space="preserve">solicitudes de personas que requieran la  atenciòn a hospitales. </v>
          </cell>
        </row>
        <row r="30">
          <cell r="B30" t="str">
            <v>Capacitar a docentes y padres de familia para concientetizar por medio de talleres y ponencias para promover la importancia de atender a hijos ante el sector salud.</v>
          </cell>
          <cell r="C30" t="str">
            <v>Porcentaje de capacitaciòn</v>
          </cell>
          <cell r="D30" t="str">
            <v>No. De capacitaciones a personal docente y padres de familia con talleres y ponencias para la atencion de sus hijos/No. De capacitaciones realizadas a padres de familia y docentas*100</v>
          </cell>
          <cell r="E30" t="str">
            <v xml:space="preserve">solicitudes de personas que requieran la  atenciòn a hospitales. </v>
          </cell>
        </row>
        <row r="31">
          <cell r="B31" t="str">
            <v>Realizar talleres con personal especializado en nutriciòn, psicologia y pediatria a padres de familia y docentes de educaciòn inicial.</v>
          </cell>
          <cell r="C31" t="str">
            <v>porcentajes de actividades que se lleban acabo mensulmente</v>
          </cell>
          <cell r="D31" t="str">
            <v>Porcentaje de actividades realizadas mensualmente = (No.  No. De actividades realizadas / No. De actividades programadas) * 100 
PARM = (NAR / NAP) * 100</v>
          </cell>
          <cell r="E31" t="str">
            <v xml:space="preserve">solicitudes de personas que requieran la  atenciòn a hospitales. </v>
          </cell>
        </row>
        <row r="32">
          <cell r="B32" t="str">
            <v>Atender las solicitudes del sector educativo realizadas ante el H.ayuntamiento y canalizarlas ante la intancia del CEREDI.</v>
          </cell>
          <cell r="C32" t="str">
            <v>Porcentaje de atenciòn</v>
          </cell>
          <cell r="D32" t="str">
            <v>No. De padres de solicitudes por parte de los padres de familia para canalizar a hijos con los especialista/No. De solicitudes atendidas de atenciòn por parte de padres de familia+100</v>
          </cell>
          <cell r="E32" t="str">
            <v xml:space="preserve">solicitudes de personas que requieran la  atenciòn a hospitales. </v>
          </cell>
        </row>
      </sheetData>
      <sheetData sheetId="3"/>
      <sheetData sheetId="4">
        <row r="17">
          <cell r="C17" t="str">
            <v>EJE I. Inclusión y  Humanidad que  Transforman: Unidos para  Avanzar</v>
          </cell>
        </row>
        <row r="23">
          <cell r="AA23" t="str">
            <v xml:space="preserve">2. Desarrollo Social </v>
          </cell>
        </row>
        <row r="24">
          <cell r="AA24" t="str">
            <v xml:space="preserve">2.5.Educacion </v>
          </cell>
        </row>
        <row r="25">
          <cell r="AA25" t="str">
            <v xml:space="preserve">2.5.6.Otros Servicios Educativos y Actividades inherentes </v>
          </cell>
        </row>
        <row r="26">
          <cell r="AA26" t="str">
            <v xml:space="preserve">E. Prestacion de Servicios Publicos </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sheetNames>
    <sheetDataSet>
      <sheetData sheetId="0" refreshError="1"/>
      <sheetData sheetId="1" refreshError="1"/>
      <sheetData sheetId="2">
        <row r="12">
          <cell r="B12" t="str">
            <v>Fortalecer una educación inclusiva, equitativa y de calidad mediante el impulso del aprendizaje permanente, la participación cultural y la atención a niñas y niños con discapacidad desde edades tempranas.</v>
          </cell>
        </row>
        <row r="13">
          <cell r="B13" t="str">
            <v>Disminuir el abandono escolar mediante el impulso de oportunidades educativas, culturales e inclusivas para la población de Eduardo Neri.</v>
          </cell>
        </row>
        <row r="14">
          <cell r="B14" t="str">
            <v>Impulsar la equidad en las oportunidades educativas y garantizar el acceso a recursos para el alumnado de la comunidad.</v>
          </cell>
        </row>
        <row r="15">
          <cell r="B15" t="str">
            <v>Desarrollar actividades de vinculación entre estudiantes y bibliotecas para fortalecer el hábito de la lectura.</v>
          </cell>
        </row>
        <row r="16">
          <cell r="B16" t="str">
            <v>Coordinar con supervisores escolares y directivos la planeación y realización de eventos cívicos y culturales</v>
          </cell>
          <cell r="C16" t="str">
            <v xml:space="preserve">porcentaje de reuniones </v>
          </cell>
          <cell r="D16" t="str">
            <v>Porcentaje de reuniones regularización = (No. De reunioines realizadas / No. De reuniones programadas) * 100 
PARM = (NAR / NAP) * 100</v>
          </cell>
          <cell r="E16" t="str">
            <v>clases de regularizacion, evidencias fotograficas, programas de participacion educativa</v>
          </cell>
        </row>
        <row r="17">
          <cell r="B17" t="str">
            <v>Gestionar acciones de colaboración interinstitucional que permitan apoyar a la población y consolidar el desarrollo educativo.</v>
          </cell>
        </row>
        <row r="18">
          <cell r="B18" t="str">
            <v>Distribuir lentes del programa “Ver bien para aprender mejor” en las localidades del municipio de Eduardo Neri.</v>
          </cell>
          <cell r="C18" t="str">
            <v xml:space="preserve">porcentaje de alumnos beneficiados </v>
          </cell>
          <cell r="D18" t="str">
            <v>porcentaje de alumnos beneficiados = (número total de alumnos matriculados / No. cobertura al programa) * 100
PAB = (NAM/NCP) * 100</v>
          </cell>
        </row>
        <row r="19">
          <cell r="B19" t="str">
            <v>Impulsar la realización de actividades y eventos cívicos, artísticos y culturales en el municipio de Eduardo Neri.</v>
          </cell>
        </row>
        <row r="20">
          <cell r="B20" t="str">
            <v>Conmemorar efemérides nacionales y fechas relevantes a través de ceremonias cívicas.</v>
          </cell>
          <cell r="C20" t="str">
            <v xml:space="preserve">Ceremonias conmemorativas </v>
          </cell>
          <cell r="D20" t="str">
            <v>(Ceremonias conmemorativas realizadas / ceremonias conmemorativas programadas * 100 ) CC=CCR/CCP*100</v>
          </cell>
          <cell r="E20" t="str">
            <v>Ceremonias</v>
          </cell>
        </row>
        <row r="21">
          <cell r="B21" t="str">
            <v>Realizar de manera periódica homenajes a la Bandera.</v>
          </cell>
          <cell r="C21" t="str">
            <v>Realización de Homenajes a la Bandera mensualmente</v>
          </cell>
          <cell r="D21" t="str">
            <v>(Homenajes a la Bandera Realizados/ Numero de personas que participan * 100) HBR=NPP</v>
          </cell>
          <cell r="E21" t="str">
            <v>Homenajes</v>
          </cell>
        </row>
        <row r="22">
          <cell r="B22" t="str">
            <v>Organizar concursos, exhibiciones de escoltas y actividades cívicas orientadas al fortalecimiento de los valores patrióticos.</v>
          </cell>
          <cell r="C22" t="str">
            <v>Ejecución de Concursos o eventos cívicos</v>
          </cell>
          <cell r="D22" t="str">
            <v>(Ejecución de Eventos y Concursos Civicos/ numero de docentes y estudiantes que intervienen * 100) EECC=NDEI</v>
          </cell>
          <cell r="E22" t="str">
            <v>Concursos y Eventos</v>
          </cell>
        </row>
        <row r="23">
          <cell r="B23" t="str">
            <v>Llevar a cabo desfiles cívicos en el marco de celebraciones conmemorativas.</v>
          </cell>
          <cell r="C23" t="str">
            <v>Desarrollo de Desfiles Civicos Conmemorativos</v>
          </cell>
          <cell r="D23" t="str">
            <v>(Desarrollo de Desfiles Civicos Conmemorativos/ Poblacion Estudiantil, Docentes y Ciudadania * 100) DDCC=PEDC</v>
          </cell>
          <cell r="E23" t="str">
            <v>Desfiles</v>
          </cell>
        </row>
        <row r="24">
          <cell r="B24" t="str">
            <v>Promover presentaciones musicales de bandas sinfónicas.</v>
          </cell>
          <cell r="C24" t="str">
            <v>Presentación de Bandas Sinfonicas</v>
          </cell>
          <cell r="D24" t="str">
            <v>(Presentación de Bandas Sinfonicas/ Publico en General * 100) PBS=PG/</v>
          </cell>
          <cell r="E24" t="str">
            <v>Presentaciones</v>
          </cell>
        </row>
        <row r="25">
          <cell r="B25" t="str">
            <v>Fomentar el intercambio cultural entre instituciones y comunidades.</v>
          </cell>
          <cell r="C25" t="str">
            <v>Intercambios Culturales</v>
          </cell>
          <cell r="D25" t="str">
            <v>(Intercambios Culturales con Municipios/ Población de los municipios * 100) ICM=PDM</v>
          </cell>
          <cell r="E25" t="str">
            <v>Intercambios</v>
          </cell>
        </row>
        <row r="26">
          <cell r="B26" t="str">
            <v>Implementar jornadas de atención médico-asistencial, cultural y comunitaria.</v>
          </cell>
          <cell r="C26" t="str">
            <v>Ejecución de Jornadas Medicos Asistenciales, Culturales y Comunitarias</v>
          </cell>
          <cell r="D26" t="str">
            <v>(Ejecucción de Jornadas Medico Asistenciales, Culturales y Comunitarias/ Población de las Comunidades * 100) EJMACC=PDC</v>
          </cell>
          <cell r="E26" t="str">
            <v>Jornadas</v>
          </cell>
        </row>
        <row r="27">
          <cell r="B27" t="str">
            <v>Participar en reuniones trimestrales de coordinación con municipios que integran el convenio “Lazos de hermandad por la interculturalidad guerrerense”.</v>
          </cell>
          <cell r="C27" t="str">
            <v xml:space="preserve">porcentaje de reuniones trimestrales </v>
          </cell>
          <cell r="D27" t="str">
            <v>Número de reuniones trimestrales/úmero de reuniones trimestrales de organización programadas en el periodo. 100</v>
          </cell>
          <cell r="E27" t="str">
            <v xml:space="preserve">reuniones </v>
          </cell>
        </row>
        <row r="28">
          <cell r="B28" t="str">
            <v>Colaborar en la organización y desarrollo de ferias tradicionales.</v>
          </cell>
          <cell r="C28" t="str">
            <v>Participación en las Ferias Tradicionales del Municipio</v>
          </cell>
        </row>
        <row r="29">
          <cell r="B29" t="str">
            <v>Fortalecer la coordinación entre el sector educativo y de salud para garantizar la atención integral de niñas, niños y personas con discapacidad.</v>
          </cell>
        </row>
      </sheetData>
      <sheetData sheetId="3" refreshError="1"/>
      <sheetData sheetId="4">
        <row r="17">
          <cell r="C17" t="str">
            <v>EJE I. Inclusión y  Humanidad que  Transforman: Unidos para  Avanzar</v>
          </cell>
        </row>
        <row r="18">
          <cell r="C18" t="str">
            <v>contribuir a que la ciudadania de eduardo neri en situacion de rezago social o marginacion, acceda a los beneficios de los programas sociales, con el din de mejorar su calidad de vida, mediante la atencion prioritaria a los grupos vulnerables, de manera inclusiva para portalecer las condiciones que permita alcanzar un desarroollo humano integral</v>
          </cell>
        </row>
        <row r="19">
          <cell r="C19" t="str">
            <v>2. Educación, Talento y Cultura: Raíces que  nos Unen</v>
          </cell>
        </row>
        <row r="20">
          <cell r="C20" t="str">
            <v xml:space="preserve">articular politicas publicas que creen un entorno favorable para el desarrollo social e integracion de la niñez, jovenes, adultos mayores y discapacitados, promoviendo una colaboracion entre distintos sectores para asegurar el binestar social del municipio </v>
          </cell>
        </row>
        <row r="21">
          <cell r="C21" t="str">
            <v xml:space="preserve">2.1. gestionar recursos economicos para mejorar la infraestructura de las instituciones educativas en colaboracion con el gobierno federal y estatal                                                                                                                                                                                                                                                                                                                   2.4 recuperar y promover las actividades culturales y artisticas en el municipio                                                                                                                                                                                                                                                                                                                                                                                                                                                                                       2.5. impular la difusion y presecaion del patrimonio cultural del municipio, promoviendo danzas originarias, grupos musicales y otras actividades artisticas                                                                                                                                                                                                                                                                                                         2.7 promover los valores civicos a traves de ceremonias, desfiles y conmemoraciones oficiales                                                                                                                                                                                                                                                                                                                                                                                                                                           2.8 impulsar actividades culturales mediente convenios de colaboracion con otros municipios, instituciones publicas y privadas                                                                                                                                                                                                                                                                                                                                                                             2.9 promover reuniones entre los jovenes y sectores empresariales para lograr el apoyo a las actividades deportivas, culturales y artisticas.                                                                                                                                                                                                                                                                                                                                              2.17 impulsar el desarrollo integral desde la primera infancia, niñez, juventus y personas con discapacidad, ando atencion prioritaria                                                                                                                                                                                                                                                                                                                                                 2.18 capacitar, sensibilizar y profeonalizar en perspectiva educativa, cultural y recreativa en perspectiva de la primera infancia, niñez y juventud para el desarrollo de actividades recreativas.                                                                                                                                                                                                                                 2.19 promover la recuperacion y rehabilitacion de espacios publicos para la recontrucion del ejido social </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ol_de_Problemas"/>
      <sheetName val="Árbol_de_Objetivos"/>
      <sheetName val="MIR"/>
      <sheetName val="PbR"/>
      <sheetName val="POA 1 (2)"/>
    </sheetNames>
    <sheetDataSet>
      <sheetData sheetId="0"/>
      <sheetData sheetId="1"/>
      <sheetData sheetId="2">
        <row r="12">
          <cell r="B12" t="str">
            <v>Igualdad económica y social entre la población de Eduardo Neri</v>
          </cell>
        </row>
        <row r="15">
          <cell r="C15" t="str">
            <v>Incremento en la gestion para tramite de pasaporte</v>
          </cell>
          <cell r="D15" t="str">
            <v>Porcentaje de Población Atendida = (No. De Solicitudes Atendidas / No. Total de Solicitudes Recibidas) * 100. PPA=(NSA/NTSR)*100</v>
          </cell>
          <cell r="E15" t="str">
            <v>Reporte y evidencia fotografica.</v>
          </cell>
        </row>
        <row r="16">
          <cell r="C16" t="str">
            <v>Porcentaje de Difusión con respecto a los programas en el municipio</v>
          </cell>
          <cell r="D16" t="str">
            <v>Porcentaje de Difusión = No. De Personas que Cuentan con Algún Programa / No. Total de la Población del Municipio * 100. PD=(NPP/PTM)*100</v>
          </cell>
          <cell r="E16" t="str">
            <v>Reportes, Informes, Evidencias fotográficas.</v>
          </cell>
        </row>
        <row r="18">
          <cell r="E18" t="str">
            <v>Evidencia fotografica</v>
          </cell>
        </row>
        <row r="19">
          <cell r="C19" t="str">
            <v>Porcentaje de solicitudes realizadas</v>
          </cell>
          <cell r="D19" t="str">
            <v>Porcentaje de solicitudes realizadas=(no.  de pedidos realizados/no. De solicitudes atendidas)*100 PSR=(NPR/NSA)*100</v>
          </cell>
          <cell r="E19" t="str">
            <v>Evidencia fotografica</v>
          </cell>
        </row>
        <row r="20">
          <cell r="C20" t="str">
            <v>Porcentaje de pedidos realizados</v>
          </cell>
          <cell r="E20" t="str">
            <v>Reportes, Informes, Evidencias fotográficas.</v>
          </cell>
        </row>
      </sheetData>
      <sheetData sheetId="3"/>
      <sheetData sheetId="4">
        <row r="17">
          <cell r="C17" t="str">
            <v>Eje 1: Inclusión y Humanidad que Transforman: "Unidos para Avanzar"</v>
          </cell>
        </row>
        <row r="19">
          <cell r="C19" t="str">
            <v>Programa 1. Creciendo Contigo: Bienestar para Todos</v>
          </cell>
        </row>
        <row r="23">
          <cell r="AA23" t="str">
            <v xml:space="preserve">2. Desarrollo Social </v>
          </cell>
        </row>
        <row r="26">
          <cell r="AA26" t="str">
            <v>E Prestacion de Servicios Publicos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6" zoomScale="75" zoomScaleNormal="75" zoomScaleSheetLayoutView="70" workbookViewId="0">
      <selection activeCell="B27" sqref="B27:D27"/>
    </sheetView>
  </sheetViews>
  <sheetFormatPr baseColWidth="10" defaultColWidth="10.875" defaultRowHeight="15.75" x14ac:dyDescent="0.25"/>
  <cols>
    <col min="1" max="1" width="13.75" customWidth="1"/>
    <col min="3" max="3" width="6.875" customWidth="1"/>
    <col min="4" max="4" width="20.25" customWidth="1"/>
    <col min="6" max="6" width="13.625" customWidth="1"/>
    <col min="8" max="8" width="12.875" customWidth="1"/>
    <col min="9" max="9" width="13.375" customWidth="1"/>
    <col min="10" max="10" width="8.375" customWidth="1"/>
    <col min="11" max="11" width="14.875" customWidth="1"/>
    <col min="12" max="12" width="12.5" customWidth="1"/>
    <col min="13" max="13" width="13.75" customWidth="1"/>
    <col min="14" max="14" width="13.625" customWidth="1"/>
    <col min="15" max="15" width="13" customWidth="1"/>
    <col min="17" max="17" width="9.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5.5" customHeight="1" x14ac:dyDescent="0.25">
      <c r="A3" s="1"/>
      <c r="B3" s="144"/>
      <c r="C3" s="144"/>
      <c r="D3" s="144"/>
      <c r="E3" s="144"/>
      <c r="F3" s="144"/>
      <c r="G3" s="144"/>
      <c r="H3" s="144"/>
      <c r="I3" s="144"/>
      <c r="J3" s="144"/>
      <c r="K3" s="144"/>
      <c r="L3" s="144"/>
      <c r="M3" s="144"/>
      <c r="N3" s="144"/>
      <c r="O3" s="144"/>
      <c r="P3" s="144"/>
      <c r="Q3" s="1"/>
    </row>
    <row r="4" spans="1:17" ht="30.75" customHeight="1" x14ac:dyDescent="0.25">
      <c r="A4" s="1"/>
      <c r="B4" s="144"/>
      <c r="C4" s="144"/>
      <c r="D4" s="144"/>
      <c r="E4" s="144"/>
      <c r="F4" s="144"/>
      <c r="G4" s="144"/>
      <c r="H4" s="144"/>
      <c r="I4" s="144"/>
      <c r="J4" s="144"/>
      <c r="K4" s="144"/>
      <c r="L4" s="144"/>
      <c r="M4" s="144"/>
      <c r="N4" s="144"/>
      <c r="O4" s="144"/>
      <c r="P4" s="144"/>
      <c r="Q4" s="1"/>
    </row>
    <row r="5" spans="1:17" ht="24" customHeight="1" x14ac:dyDescent="0.25">
      <c r="A5" s="1"/>
      <c r="B5" s="145" t="s">
        <v>219</v>
      </c>
      <c r="C5" s="145"/>
      <c r="D5" s="145"/>
      <c r="E5" s="145"/>
      <c r="F5" s="145"/>
      <c r="G5" s="145"/>
      <c r="H5" s="145"/>
      <c r="I5" s="145"/>
      <c r="J5" s="145"/>
      <c r="K5" s="145"/>
      <c r="L5" s="145"/>
      <c r="M5" s="145"/>
      <c r="N5" s="145"/>
      <c r="O5" s="145"/>
      <c r="P5" s="145"/>
      <c r="Q5" s="1"/>
    </row>
    <row r="6" spans="1:17" ht="5.2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[1]POA!$AA$26</f>
        <v xml:space="preserve">E Prestacion de Servicios Publicos </v>
      </c>
      <c r="E8" s="147"/>
      <c r="F8" s="147"/>
      <c r="G8" s="147"/>
      <c r="H8" s="147"/>
      <c r="I8" s="148" t="s">
        <v>1</v>
      </c>
      <c r="J8" s="149" t="s">
        <v>187</v>
      </c>
      <c r="K8" s="149"/>
      <c r="L8" s="148" t="s">
        <v>2</v>
      </c>
      <c r="M8" s="150" t="str">
        <f>[1]POA!$C$19</f>
        <v>Programa 8. Protegiendo lo Más valioso: familia, Menores y Tercera Edad</v>
      </c>
      <c r="N8" s="147"/>
      <c r="O8" s="148" t="s">
        <v>3</v>
      </c>
      <c r="P8" s="150" t="s">
        <v>124</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8.25" customHeight="1" x14ac:dyDescent="0.25">
      <c r="A11" s="10" t="s">
        <v>4</v>
      </c>
      <c r="B11" s="151" t="s">
        <v>109</v>
      </c>
      <c r="C11" s="152"/>
      <c r="D11" s="152"/>
      <c r="E11" s="153"/>
      <c r="F11" s="10" t="s">
        <v>5</v>
      </c>
      <c r="G11" s="154" t="str">
        <f>[2]POA!$AA$24</f>
        <v>2.6. Procteccion Social</v>
      </c>
      <c r="H11" s="152"/>
      <c r="I11" s="152"/>
      <c r="J11" s="152"/>
      <c r="K11" s="152"/>
      <c r="L11" s="153"/>
      <c r="M11" s="26" t="s">
        <v>6</v>
      </c>
      <c r="N11" s="151" t="str">
        <f>[2]POA!$AA$25</f>
        <v xml:space="preserve">2.6.2. Edad Avanzada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56" t="str">
        <f>[1]POA!$C$17</f>
        <v>Inclusión y Humanidad que Transforman: Unidos para Avanzar</v>
      </c>
      <c r="C13" s="147"/>
      <c r="D13" s="143" t="s">
        <v>8</v>
      </c>
      <c r="E13" s="150" t="str">
        <f>[2]POA!$C$18</f>
        <v>Mejorar las condiciones de vida de los grupos vulnerables propicios el respeto por sus derechos, creando condiciones que aseguren un desarrollo integral y una inclusión generando una sinergia de la niñez, adolecentes, adultos mayores y la familia</v>
      </c>
      <c r="F13" s="147"/>
      <c r="G13" s="147"/>
      <c r="H13" s="143" t="s">
        <v>9</v>
      </c>
      <c r="I13" s="150" t="str">
        <f>[1]POA!$C$20</f>
        <v>Articular politicas públicas que creen un entorno favorables para el desarrollo social e integral de la niñez, jóvenes, adultos mayores y discapacitados, promoviendo una colaboración entre distintos sectores para asegurar el bienestar social del Municipio</v>
      </c>
      <c r="J13" s="147"/>
      <c r="K13" s="147"/>
      <c r="L13" s="147"/>
      <c r="M13" s="148" t="s">
        <v>10</v>
      </c>
      <c r="N13" s="150" t="str">
        <f>[1]POA!$C$21</f>
        <v>Brindar servicios de asistencia y orientacion jurídica o psicológica a las personas adultas mayores en situación de riesgo.8.9 Fortalecer los mecanismos para el desarrollo de habilidades y conocimientos, en adultos mayores, mediante talleres, cursos o activación física. 8.10 Otorgar servicios médicos, gerontológicos o psicológicos para mantener una mejor calidad de vida de los adultos mayores. 8.11 Realizar brigadas asistenciales en las comunidades, fomentando el desarrollo de actividades recreativas, físicas y atención médica a los adultos mayores o grupo vulnerables.</v>
      </c>
      <c r="O13" s="147"/>
      <c r="P13" s="147"/>
      <c r="Q13" s="147"/>
    </row>
    <row r="14" spans="1:17" ht="153"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32" t="s">
        <v>150</v>
      </c>
      <c r="M18" s="32" t="s">
        <v>18</v>
      </c>
      <c r="N18" s="148"/>
      <c r="O18" s="148"/>
      <c r="P18" s="148"/>
      <c r="Q18" s="148"/>
    </row>
    <row r="19" spans="1:18" ht="96.75" customHeight="1" x14ac:dyDescent="0.25">
      <c r="A19" s="2" t="s">
        <v>28</v>
      </c>
      <c r="B19" s="147" t="str">
        <f>[2]MIR!$B$12</f>
        <v>Atencion oportuna y desarrollo de habilidades en los adultos mayores de los diferentes comunidades.</v>
      </c>
      <c r="C19" s="147"/>
      <c r="D19" s="147"/>
      <c r="E19" s="158" t="str">
        <f>[2]MIR!$C$12</f>
        <v xml:space="preserve">Porcentaje de Atención </v>
      </c>
      <c r="F19" s="158"/>
      <c r="G19" s="159" t="str">
        <f>[3]MIR!$D$12</f>
        <v>Porcentaje de atención = No. De Solicitudes Atendidas / No. De Solicitudes Recibidas * 100. PA=(SA/SR)*100</v>
      </c>
      <c r="H19" s="147"/>
      <c r="I19" s="157" t="str">
        <f>[3]MIR!$E$12</f>
        <v>Informes, Evidencia forográfica y Oficios.</v>
      </c>
      <c r="J19" s="147"/>
      <c r="K19" s="56" t="s">
        <v>150</v>
      </c>
      <c r="L19" s="11">
        <v>1</v>
      </c>
      <c r="M19" s="109" t="s">
        <v>220</v>
      </c>
      <c r="N19" s="110" t="s">
        <v>221</v>
      </c>
      <c r="O19" s="5">
        <v>0.25</v>
      </c>
      <c r="P19" s="157" t="str">
        <f t="shared" ref="P19:P22" si="0">$J$8</f>
        <v>DIRECCIÓN DE  CLUB DE LA TERCERA EDAD</v>
      </c>
      <c r="Q19" s="147"/>
    </row>
    <row r="20" spans="1:18" ht="96" customHeight="1" x14ac:dyDescent="0.25">
      <c r="A20" s="2" t="s">
        <v>29</v>
      </c>
      <c r="B20" s="147" t="str">
        <f>[2]MIR!$B$13</f>
        <v>Brindar atencion adecuada a los adultos mayores de las difentes comunidades que integran el club de la tercera edad del Municipio de Eduardo neri</v>
      </c>
      <c r="C20" s="147"/>
      <c r="D20" s="147"/>
      <c r="E20" s="147" t="str">
        <f>[3]MIR!$C$13</f>
        <v>Eficiencia de Atención (porcentaje)</v>
      </c>
      <c r="F20" s="147"/>
      <c r="G20" s="147" t="str">
        <f>[3]MIR!$D$13</f>
        <v>Eficiencia de Atención = No. De Población Atendida / No. Total atencion a la  Población * 100. EA=(NPA/POT)*100</v>
      </c>
      <c r="H20" s="147"/>
      <c r="I20" s="157" t="str">
        <f>[3]MIR!$E$13</f>
        <v>Notas informativas, Reportes y Evidencias fotográficas.</v>
      </c>
      <c r="J20" s="147"/>
      <c r="K20" s="56" t="s">
        <v>150</v>
      </c>
      <c r="L20" s="106">
        <v>1</v>
      </c>
      <c r="M20" s="109" t="s">
        <v>220</v>
      </c>
      <c r="N20" s="110" t="s">
        <v>221</v>
      </c>
      <c r="O20" s="5">
        <v>0.25</v>
      </c>
      <c r="P20" s="157" t="str">
        <f t="shared" si="0"/>
        <v>DIRECCIÓN DE  CLUB DE LA TERCERA EDAD</v>
      </c>
      <c r="Q20" s="147"/>
    </row>
    <row r="21" spans="1:18" ht="98.25" customHeight="1" x14ac:dyDescent="0.25">
      <c r="A21" s="34" t="s">
        <v>61</v>
      </c>
      <c r="B21" s="147" t="str">
        <f>[1]MIR!$B$14</f>
        <v>Servicios eficientes proporcionados por el Sistema Municipal DIF a favor de los adultos mayores.</v>
      </c>
      <c r="C21" s="147"/>
      <c r="D21" s="147"/>
      <c r="E21" s="147" t="str">
        <f>[3]MIR!$C$14</f>
        <v>Servicios Medicos (porcentaje)</v>
      </c>
      <c r="F21" s="147"/>
      <c r="G21" s="147" t="str">
        <f>[1]MIR!$D$14</f>
        <v>Servicios Medicos = No.  De Servicios Medicos Atendidas/ No. De Servicios Medicos  Programados * 100. PSM=(NSMA/NSMP)*100</v>
      </c>
      <c r="H21" s="147"/>
      <c r="I21" s="157" t="str">
        <f>[1]MIR!$E$14</f>
        <v>Informes, Publicaciones y Evidencias fotográficas.</v>
      </c>
      <c r="J21" s="147"/>
      <c r="K21" s="56" t="s">
        <v>150</v>
      </c>
      <c r="L21" s="106">
        <v>1</v>
      </c>
      <c r="M21" s="109" t="s">
        <v>220</v>
      </c>
      <c r="N21" s="110" t="s">
        <v>221</v>
      </c>
      <c r="O21" s="5">
        <v>0.25</v>
      </c>
      <c r="P21" s="157" t="str">
        <f t="shared" si="0"/>
        <v>DIRECCIÓN DE  CLUB DE LA TERCERA EDAD</v>
      </c>
      <c r="Q21" s="147"/>
    </row>
    <row r="22" spans="1:18" ht="90" customHeight="1" x14ac:dyDescent="0.25">
      <c r="A22" s="34" t="s">
        <v>62</v>
      </c>
      <c r="B22" s="147" t="str">
        <f>[1]MIR!$B$17</f>
        <v>Acciones comunitarias que garanticen atención digna, preventiva y participativa para personas adultas mayores</v>
      </c>
      <c r="C22" s="147"/>
      <c r="D22" s="147"/>
      <c r="E22" s="147" t="str">
        <f>[1]MIR!$C$17</f>
        <v xml:space="preserve">Acciones Realizadas </v>
      </c>
      <c r="F22" s="147"/>
      <c r="G22" s="147" t="str">
        <f>[1]MIR!$D$17</f>
        <v>Porcentaje Actividades Recreativas=  No. De Actividades recreativas Desarrolladas / No. De Actividades Recreativas Programadas * 100. PAR=(NARD/NARP)*100</v>
      </c>
      <c r="H22" s="147"/>
      <c r="I22" s="157" t="str">
        <f>[1]MIR!$E$17</f>
        <v>Notas informativas, Reportes y Evidencias fotográficas.</v>
      </c>
      <c r="J22" s="147"/>
      <c r="K22" s="56" t="s">
        <v>150</v>
      </c>
      <c r="L22" s="106">
        <v>1</v>
      </c>
      <c r="M22" s="109" t="s">
        <v>220</v>
      </c>
      <c r="N22" s="110" t="s">
        <v>221</v>
      </c>
      <c r="O22" s="5">
        <v>0.25</v>
      </c>
      <c r="P22" s="157" t="str">
        <f t="shared" si="0"/>
        <v>DIRECCIÓN DE  CLUB DE LA TERCERA EDAD</v>
      </c>
      <c r="Q22" s="147"/>
    </row>
    <row r="23" spans="1:18" ht="21" customHeight="1" x14ac:dyDescent="0.25">
      <c r="A23" s="155" t="s">
        <v>30</v>
      </c>
      <c r="B23" s="155"/>
      <c r="C23" s="155"/>
      <c r="D23" s="155"/>
      <c r="E23" s="155"/>
      <c r="F23" s="155"/>
      <c r="G23" s="155"/>
      <c r="H23" s="155"/>
      <c r="I23" s="155"/>
      <c r="J23" s="155"/>
      <c r="K23" s="155"/>
      <c r="L23" s="155"/>
      <c r="M23" s="155"/>
      <c r="N23" s="155"/>
      <c r="O23" s="155"/>
      <c r="P23" s="155"/>
      <c r="Q23" s="155"/>
    </row>
    <row r="24" spans="1:18" ht="90" customHeight="1" x14ac:dyDescent="0.25">
      <c r="A24" s="3" t="s">
        <v>68</v>
      </c>
      <c r="B24" s="147" t="str">
        <f>[1]MIR!$B$15</f>
        <v>Impulsar el desarrollo de habilidades y conocimiento en personas adultas mayores mediante cursos, actividades formativas y activacion fisica</v>
      </c>
      <c r="C24" s="147"/>
      <c r="D24" s="147"/>
      <c r="E24" s="160" t="str">
        <f>[3]MIR!$C$15</f>
        <v>Porcentaje de Actividades Recreativas</v>
      </c>
      <c r="F24" s="161"/>
      <c r="G24" s="159" t="str">
        <f>[3]MIR!$D$15</f>
        <v>Porcentaje Actividades Recreativas=  No. De Actividades recreativas Desarrolladas / No. De Actividades Recreativas Programadas * 100. PAR=(NARD/NARP)*100</v>
      </c>
      <c r="H24" s="147"/>
      <c r="I24" s="162" t="str">
        <f>[3]MIR!$E$15</f>
        <v>Lista de asistencia, reporte de actividades , fotografia y publicaciones en medios digitales que difunden talleres recreativos</v>
      </c>
      <c r="J24" s="163"/>
      <c r="K24" s="56" t="s">
        <v>150</v>
      </c>
      <c r="L24" s="57">
        <v>1</v>
      </c>
      <c r="M24" s="109" t="s">
        <v>220</v>
      </c>
      <c r="N24" s="110" t="s">
        <v>221</v>
      </c>
      <c r="O24" s="5">
        <v>0.25</v>
      </c>
      <c r="P24" s="157" t="str">
        <f t="shared" ref="P24:P27" si="1">$P$22</f>
        <v>DIRECCIÓN DE  CLUB DE LA TERCERA EDAD</v>
      </c>
      <c r="Q24" s="147"/>
    </row>
    <row r="25" spans="1:18" ht="77.25" customHeight="1" x14ac:dyDescent="0.25">
      <c r="A25" s="3" t="s">
        <v>64</v>
      </c>
      <c r="B25" s="147" t="str">
        <f>[1]MIR!$B$16</f>
        <v>Ofrecer talleres de asistencia y orientacion juridica y psicologica dirigido a personas adultas mayores en situacion de riesgo</v>
      </c>
      <c r="C25" s="147"/>
      <c r="D25" s="147"/>
      <c r="E25" s="160" t="str">
        <f>[3]MIR!$C$16</f>
        <v>Talleres de Oritación Juridica y Psicologica</v>
      </c>
      <c r="F25" s="161"/>
      <c r="G25" s="147" t="str">
        <f>[3]MIR!$D$16</f>
        <v>Talleres Orientacion Juridicas y Psicilogicas=  No. De Talleres Realizadas / No. De Talleres  Programadas * 100. TOJP=(NTOJPR/NTOJPP)*100</v>
      </c>
      <c r="H25" s="147"/>
      <c r="I25" s="157" t="str">
        <f>[3]MIR!$E$16</f>
        <v>Lista de asistencia, reporte de actividades , fotografia y publicaciones en medios digitales que difunden talleres recreativos</v>
      </c>
      <c r="J25" s="147"/>
      <c r="K25" s="56" t="s">
        <v>150</v>
      </c>
      <c r="L25" s="106">
        <v>1</v>
      </c>
      <c r="M25" s="109" t="s">
        <v>220</v>
      </c>
      <c r="N25" s="110" t="s">
        <v>221</v>
      </c>
      <c r="O25" s="5">
        <v>0.25</v>
      </c>
      <c r="P25" s="157" t="str">
        <f t="shared" si="1"/>
        <v>DIRECCIÓN DE  CLUB DE LA TERCERA EDAD</v>
      </c>
      <c r="Q25" s="147"/>
      <c r="R25" t="s">
        <v>33</v>
      </c>
    </row>
    <row r="26" spans="1:18" ht="88.5" customHeight="1" x14ac:dyDescent="0.25">
      <c r="A26" s="3" t="s">
        <v>67</v>
      </c>
      <c r="B26" s="160" t="str">
        <f>[1]MIR!$B$18</f>
        <v xml:space="preserve">Llevar acabao brigadas asistenciales en las comunidades, promoviendo actividades recreaticas, fisicas de promocion de la salud u atencion medica para personas adultas mayores y tendan una vida digna. </v>
      </c>
      <c r="C26" s="164"/>
      <c r="D26" s="161"/>
      <c r="E26" s="160" t="str">
        <f>[1]MIR!$C$18</f>
        <v>Brigadas Asistenciales en Comunidades</v>
      </c>
      <c r="F26" s="161"/>
      <c r="G26" s="160" t="str">
        <f>[1]MIR!$D$18</f>
        <v>Brigadas Asistenciales en Comunidades = No. De Brigadas Atendidas/ No. De Brigadas Programadas * 100. BAC=(NBACA/NBACP)*100</v>
      </c>
      <c r="H26" s="161"/>
      <c r="I26" s="162" t="str">
        <f>[1]MIR!$E$18</f>
        <v>Lista de asistencia, reporte de actividades , fotografia y publicaciones en medios digitales que difunden talleres recreativos</v>
      </c>
      <c r="J26" s="163"/>
      <c r="K26" s="56" t="s">
        <v>150</v>
      </c>
      <c r="L26" s="106">
        <v>1</v>
      </c>
      <c r="M26" s="109" t="s">
        <v>220</v>
      </c>
      <c r="N26" s="110" t="s">
        <v>221</v>
      </c>
      <c r="O26" s="5">
        <v>0.25</v>
      </c>
      <c r="P26" s="157" t="str">
        <f t="shared" si="1"/>
        <v>DIRECCIÓN DE  CLUB DE LA TERCERA EDAD</v>
      </c>
      <c r="Q26" s="147"/>
    </row>
    <row r="27" spans="1:18" ht="96" customHeight="1" x14ac:dyDescent="0.25">
      <c r="A27" s="3" t="s">
        <v>77</v>
      </c>
      <c r="B27" s="147" t="str">
        <f>[1]MIR!$B$19</f>
        <v>Articular proceso de coordinacion y capacitacion con los diferentes clubes comunitarios, fortaleciendo la participacion y redes de apoyo para personas adultas mayores</v>
      </c>
      <c r="C27" s="147"/>
      <c r="D27" s="147"/>
      <c r="E27" s="147" t="str">
        <f>[1]MIR!$C$19</f>
        <v>Porcentaje de Capacitaciones en los Club´s</v>
      </c>
      <c r="F27" s="147"/>
      <c r="G27" s="147" t="str">
        <f>[1]MIR!$D$19</f>
        <v>Porcentaje de Capacitaciones= No. De solicitudes Atendidas/ No. De Capacitaciones Programadas* 100. PCC=(NPCCA/NPCCP)*¨100</v>
      </c>
      <c r="H27" s="147"/>
      <c r="I27" s="147" t="str">
        <f>[1]MIR!$E$19</f>
        <v>Lista de asistencia,  actividades , evidencia fotografica y notas informativas</v>
      </c>
      <c r="J27" s="147"/>
      <c r="K27" s="56" t="s">
        <v>150</v>
      </c>
      <c r="L27" s="106">
        <v>1</v>
      </c>
      <c r="M27" s="109" t="s">
        <v>220</v>
      </c>
      <c r="N27" s="110" t="s">
        <v>221</v>
      </c>
      <c r="O27" s="5">
        <v>0.25</v>
      </c>
      <c r="P27" s="157" t="str">
        <f t="shared" si="1"/>
        <v>DIRECCIÓN DE  CLUB DE LA TERCERA EDAD</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ht="66" customHeight="1" x14ac:dyDescent="0.25"/>
    <row r="38" spans="1:17" s="1" customFormat="1" x14ac:dyDescent="0.25"/>
    <row r="39" spans="1:17" s="1" customFormat="1" x14ac:dyDescent="0.25"/>
  </sheetData>
  <mergeCells count="79">
    <mergeCell ref="F33:H34"/>
    <mergeCell ref="B25:D25"/>
    <mergeCell ref="E25:F25"/>
    <mergeCell ref="G25:H25"/>
    <mergeCell ref="I25:J25"/>
    <mergeCell ref="P25:Q25"/>
    <mergeCell ref="B27:D27"/>
    <mergeCell ref="E27:F27"/>
    <mergeCell ref="G27:H27"/>
    <mergeCell ref="I27:J27"/>
    <mergeCell ref="P27:Q27"/>
    <mergeCell ref="B26:D26"/>
    <mergeCell ref="E26:F26"/>
    <mergeCell ref="G26:H26"/>
    <mergeCell ref="I26:J26"/>
    <mergeCell ref="P26:Q26"/>
    <mergeCell ref="A23:Q23"/>
    <mergeCell ref="B24:D24"/>
    <mergeCell ref="E24:F24"/>
    <mergeCell ref="G24:H24"/>
    <mergeCell ref="I24:J24"/>
    <mergeCell ref="P24:Q24"/>
    <mergeCell ref="B21:D21"/>
    <mergeCell ref="E21:F21"/>
    <mergeCell ref="G21:H21"/>
    <mergeCell ref="I21:J21"/>
    <mergeCell ref="P21:Q21"/>
    <mergeCell ref="B22:D22"/>
    <mergeCell ref="E22:F22"/>
    <mergeCell ref="G22:H22"/>
    <mergeCell ref="I22:J22"/>
    <mergeCell ref="P22:Q22"/>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 right="0.7" top="0.75" bottom="0.75" header="0.3" footer="0.3"/>
  <pageSetup scale="53" orientation="landscape" horizontalDpi="4294967292"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62" zoomScaleNormal="62" zoomScaleSheetLayoutView="70" workbookViewId="0">
      <selection activeCell="B5" sqref="B5:P5"/>
    </sheetView>
  </sheetViews>
  <sheetFormatPr baseColWidth="10" defaultColWidth="10.875" defaultRowHeight="15.75" x14ac:dyDescent="0.25"/>
  <cols>
    <col min="1" max="1" width="15" customWidth="1"/>
    <col min="3" max="3" width="6.875" customWidth="1"/>
    <col min="4" max="4" width="19.875" customWidth="1"/>
    <col min="5" max="5" width="9.625" customWidth="1"/>
    <col min="6" max="6" width="10" customWidth="1"/>
    <col min="8" max="8" width="12.875" customWidth="1"/>
    <col min="9" max="9" width="13.375" customWidth="1"/>
    <col min="10" max="10" width="9.25" customWidth="1"/>
    <col min="11" max="11" width="14.875" customWidth="1"/>
    <col min="12" max="12" width="12.75" customWidth="1"/>
    <col min="13" max="13" width="14.375" customWidth="1"/>
    <col min="14" max="14" width="13.625" customWidth="1"/>
    <col min="15" max="15" width="11.5" customWidth="1"/>
    <col min="17" max="17" width="6.3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35.25" customHeight="1" x14ac:dyDescent="0.25">
      <c r="A3" s="1"/>
      <c r="B3" s="144"/>
      <c r="C3" s="144"/>
      <c r="D3" s="144"/>
      <c r="E3" s="144"/>
      <c r="F3" s="144"/>
      <c r="G3" s="144"/>
      <c r="H3" s="144"/>
      <c r="I3" s="144"/>
      <c r="J3" s="144"/>
      <c r="K3" s="144"/>
      <c r="L3" s="144"/>
      <c r="M3" s="144"/>
      <c r="N3" s="144"/>
      <c r="O3" s="144"/>
      <c r="P3" s="144"/>
      <c r="Q3" s="1"/>
    </row>
    <row r="4" spans="1:17" ht="55.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[24]POA!$AA$26</f>
        <v xml:space="preserve">E Prestacion de servicios publicos </v>
      </c>
      <c r="E8" s="147"/>
      <c r="F8" s="147"/>
      <c r="G8" s="147"/>
      <c r="H8" s="147"/>
      <c r="I8" s="148" t="s">
        <v>1</v>
      </c>
      <c r="J8" s="149" t="s">
        <v>48</v>
      </c>
      <c r="K8" s="149"/>
      <c r="L8" s="148" t="s">
        <v>2</v>
      </c>
      <c r="M8" s="223" t="str">
        <f>[24]POA!$C$19</f>
        <v xml:space="preserve">Programa 14 AgroEconomia Sostenible </v>
      </c>
      <c r="N8" s="147"/>
      <c r="O8" s="148" t="s">
        <v>3</v>
      </c>
      <c r="P8" s="204" t="s">
        <v>137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224" t="str">
        <f>[24]POA!$AA$23</f>
        <v xml:space="preserve">3. Desarrollo Economico </v>
      </c>
      <c r="C11" s="152"/>
      <c r="D11" s="152"/>
      <c r="E11" s="153"/>
      <c r="F11" s="66" t="s">
        <v>5</v>
      </c>
      <c r="G11" s="224" t="str">
        <f>[24]POA!$AA$24</f>
        <v xml:space="preserve">3.1. Asuntos Economicos, Comerciales y laborales en general </v>
      </c>
      <c r="H11" s="152"/>
      <c r="I11" s="152"/>
      <c r="J11" s="152"/>
      <c r="K11" s="152"/>
      <c r="L11" s="153"/>
      <c r="M11" s="67" t="s">
        <v>6</v>
      </c>
      <c r="N11" s="225" t="str">
        <f>[24]POA!$AA$25</f>
        <v xml:space="preserve">3.1.1. Asuntos economicos y comerciales en general </v>
      </c>
      <c r="O11" s="164"/>
      <c r="P11" s="164"/>
      <c r="Q11" s="161"/>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23" t="str">
        <f>[24]POA!$C$17</f>
        <v xml:space="preserve">Eje II Desarrollo Competitivo y Sostenible para el Progreso </v>
      </c>
      <c r="C13" s="147"/>
      <c r="D13" s="143" t="s">
        <v>8</v>
      </c>
      <c r="E13" s="223" t="str">
        <f>[24]POA!$C$18</f>
        <v>Hacer un Municipio competitivo mediante el fomento al emprendimiento, al desarrollo, promocion de los productos locales, el fortalecimiento al campo, para fomentar la atraccion y el turismo generando una economia sostenible</v>
      </c>
      <c r="F13" s="147"/>
      <c r="G13" s="147"/>
      <c r="H13" s="143" t="s">
        <v>9</v>
      </c>
      <c r="I13" s="223" t="str">
        <f>[24]POA!$C$20</f>
        <v>Vincular mecanismos de colaboración interinstitucional para el desarrollo de infraestructura que impulsen la vocación productiva del Municipio, garantizando la protección y sostenibilidad del Medio Ambiente.</v>
      </c>
      <c r="J13" s="147"/>
      <c r="K13" s="147"/>
      <c r="L13" s="147"/>
      <c r="M13" s="148" t="s">
        <v>10</v>
      </c>
      <c r="N13" s="223" t="str">
        <f>[24]POA!$C$21</f>
        <v xml:space="preserve">14.16 Ejecutar actividades orientadas a promover la recuperacion economica 14.17 Potenciar las capacidades en el empoderamiento de todos los sectores economicos, a traves de la profesionalizacion y capasitacion 14.18 Difundir pruductos locales mediante concursos que pomuevan la participacion activa de los productores 14.19 Gestionar proyectos economicos integrales fomentando la productividad y la competitividad en el sector economico 14.20 Realizar talleres e autoempleo, apoyando a los jovenes para el desarrollo de habilidades y destrezas que necesiten en el campo laboral. </v>
      </c>
      <c r="O13" s="147"/>
      <c r="P13" s="147"/>
      <c r="Q13" s="147"/>
    </row>
    <row r="14" spans="1:17" ht="213.7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9" customHeight="1" x14ac:dyDescent="0.25">
      <c r="A19" s="2" t="s">
        <v>28</v>
      </c>
      <c r="B19" s="147" t="str">
        <f>[24]MIR!$B$12</f>
        <v>Ampliar la oferta de trabajo que permitan a las personas acceder a condiciones de una vida digna.</v>
      </c>
      <c r="C19" s="147"/>
      <c r="D19" s="147"/>
      <c r="E19" s="147" t="str">
        <f>[24]MIR!$C$12</f>
        <v>Porcentaje de oferta de trabajo ampliado</v>
      </c>
      <c r="F19" s="147"/>
      <c r="G19" s="147" t="str">
        <f>[24]MIR!$D$12</f>
        <v>Porcentaje de oferta de trabajo ampliado = (Número de nuevas oportunidades / Número total de oportunidades) * 100</v>
      </c>
      <c r="H19" s="147"/>
      <c r="I19" s="157" t="str">
        <f>[24]MIR!$E$12</f>
        <v>Reportes de empleo y estadísticas laborales</v>
      </c>
      <c r="J19" s="147"/>
      <c r="K19" s="43" t="s">
        <v>150</v>
      </c>
      <c r="L19" s="68">
        <v>1</v>
      </c>
      <c r="M19" s="119" t="s">
        <v>220</v>
      </c>
      <c r="N19" s="120" t="s">
        <v>223</v>
      </c>
      <c r="O19" s="5">
        <v>0.25</v>
      </c>
      <c r="P19" s="157" t="s">
        <v>48</v>
      </c>
      <c r="Q19" s="147"/>
    </row>
    <row r="20" spans="1:18" ht="87.75" customHeight="1" x14ac:dyDescent="0.25">
      <c r="A20" s="2" t="s">
        <v>29</v>
      </c>
      <c r="B20" s="147" t="str">
        <f>[24]MIR!$B$13</f>
        <v>Oportunidades laborales y diversificacion local en el municipio de Eduardo Neri.</v>
      </c>
      <c r="C20" s="147"/>
      <c r="D20" s="147"/>
      <c r="E20" s="147" t="str">
        <f>[24]MIR!$C$13</f>
        <v>Crecimiento en oportunidades laborales</v>
      </c>
      <c r="F20" s="147"/>
      <c r="G20" s="147" t="str">
        <f>[24]MIR!$D$13</f>
        <v>Crecimiento en oportunidades laborales = (Número de nuevas empresas / Número total de empresas) * 100</v>
      </c>
      <c r="H20" s="147"/>
      <c r="I20" s="157" t="str">
        <f>[24]MIR!$E$13</f>
        <v>Registro de empresas y permisos municipales</v>
      </c>
      <c r="J20" s="147"/>
      <c r="K20" s="43" t="s">
        <v>150</v>
      </c>
      <c r="L20" s="106">
        <v>1</v>
      </c>
      <c r="M20" s="119" t="s">
        <v>220</v>
      </c>
      <c r="N20" s="120" t="s">
        <v>223</v>
      </c>
      <c r="O20" s="5">
        <v>0.25</v>
      </c>
      <c r="P20" s="157" t="s">
        <v>48</v>
      </c>
      <c r="Q20" s="147"/>
    </row>
    <row r="21" spans="1:18" ht="85.5" customHeight="1" x14ac:dyDescent="0.25">
      <c r="A21" s="2" t="s">
        <v>61</v>
      </c>
      <c r="B21" s="147" t="str">
        <f>[24]MIR!$B$14</f>
        <v xml:space="preserve">Optenciar oportunidades economicas para el desarrollo local </v>
      </c>
      <c r="C21" s="147"/>
      <c r="D21" s="147"/>
      <c r="E21" s="147" t="str">
        <f>[24]MIR!$C$14</f>
        <v>Incremento en ingresos locales</v>
      </c>
      <c r="F21" s="147"/>
      <c r="G21" s="147" t="str">
        <f>[24]MIR!$D$14</f>
        <v>Incremento en ingresos locales = (Ingresos actuales / Ingresos anteriores) * 100</v>
      </c>
      <c r="H21" s="147"/>
      <c r="I21" s="157" t="str">
        <f>[24]MIR!$E$14</f>
        <v>Declaraciones fiscales, encuestas económicas</v>
      </c>
      <c r="J21" s="147"/>
      <c r="K21" s="43" t="s">
        <v>150</v>
      </c>
      <c r="L21" s="106">
        <v>1</v>
      </c>
      <c r="M21" s="119" t="s">
        <v>220</v>
      </c>
      <c r="N21" s="120" t="s">
        <v>223</v>
      </c>
      <c r="O21" s="5">
        <v>0.25</v>
      </c>
      <c r="P21" s="157" t="s">
        <v>48</v>
      </c>
      <c r="Q21" s="147"/>
    </row>
    <row r="22" spans="1:18" ht="90" customHeight="1" x14ac:dyDescent="0.25">
      <c r="A22" s="2" t="s">
        <v>62</v>
      </c>
      <c r="B22" s="160" t="str">
        <f>[24]MIR!$B$18</f>
        <v>Promover Politicas publicas que apoyen a emprendedores, pequeñas y medianas empresas.</v>
      </c>
      <c r="C22" s="164"/>
      <c r="D22" s="161"/>
      <c r="E22" s="160" t="str">
        <f>[24]MIR!$C$18</f>
        <v>Porcentaje de políticas implementadas</v>
      </c>
      <c r="F22" s="161"/>
      <c r="G22" s="160" t="str">
        <f>[24]MIR!$D$18</f>
        <v>Porcentaje de políticas implementadas = (Número de políticas implementadas / Número total de políticas propuestas) * 100</v>
      </c>
      <c r="H22" s="161"/>
      <c r="I22" s="162" t="str">
        <f>[24]MIR!$E$18</f>
        <v>Documentos oficiales, decretos y actas de reuniones</v>
      </c>
      <c r="J22" s="163"/>
      <c r="K22" s="43" t="s">
        <v>150</v>
      </c>
      <c r="L22" s="106">
        <v>1</v>
      </c>
      <c r="M22" s="119" t="s">
        <v>220</v>
      </c>
      <c r="N22" s="120" t="s">
        <v>223</v>
      </c>
      <c r="O22" s="5">
        <v>0.25</v>
      </c>
      <c r="P22" s="157" t="s">
        <v>48</v>
      </c>
      <c r="Q22" s="147"/>
    </row>
    <row r="23" spans="1:18" ht="102.75" customHeight="1" x14ac:dyDescent="0.25">
      <c r="A23" s="2" t="s">
        <v>84</v>
      </c>
      <c r="B23" s="147" t="str">
        <f>[24]MIR!$B$21</f>
        <v>Realizar  programas de capacitación para fomentar el autoempleo y mejorar el bienestar</v>
      </c>
      <c r="C23" s="147"/>
      <c r="D23" s="147"/>
      <c r="E23" s="147" t="str">
        <f>[24]MIR!$C$21</f>
        <v>Porcentaje de capacitaciones impartidas</v>
      </c>
      <c r="F23" s="147"/>
      <c r="G23" s="147" t="str">
        <f>[24]MIR!$D$21</f>
        <v>Porcentaje de capacitaciones impartidas = (Número de capacitaciones realizadas / Número total de capacitaciones planeadas) * 100</v>
      </c>
      <c r="H23" s="147"/>
      <c r="I23" s="157" t="str">
        <f>[24]MIR!$E$21</f>
        <v>Listas de asistencia, reportes de cursos</v>
      </c>
      <c r="J23" s="147"/>
      <c r="K23" s="43" t="s">
        <v>150</v>
      </c>
      <c r="L23" s="106">
        <v>1</v>
      </c>
      <c r="M23" s="119" t="s">
        <v>220</v>
      </c>
      <c r="N23" s="120" t="s">
        <v>223</v>
      </c>
      <c r="O23" s="5">
        <v>0.25</v>
      </c>
      <c r="P23" s="157" t="s">
        <v>48</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94.5" customHeight="1" x14ac:dyDescent="0.25">
      <c r="A25" s="3" t="s">
        <v>68</v>
      </c>
      <c r="B25" s="147" t="str">
        <f>[25]MIR!$B$15</f>
        <v xml:space="preserve">Dirigir y organizar la Expo-Feria Gastronomica y atesanal en Zumpango del rio, Guerero </v>
      </c>
      <c r="C25" s="147"/>
      <c r="D25" s="147"/>
      <c r="E25" s="147" t="str">
        <f>[24]MIR!$C$15</f>
        <v>Porcentaje de actividades de ferias gastronomicas realizadas</v>
      </c>
      <c r="F25" s="147"/>
      <c r="G25" s="147" t="str">
        <f>[24]MIR!$D$15</f>
        <v>Porcentaje de ferias gastronomicas realizadas = (Número de ferias realizadas / Número total de ferias programadas) * 100</v>
      </c>
      <c r="H25" s="147"/>
      <c r="I25" s="157" t="str">
        <f>[24]MIR!$E$15</f>
        <v>Reportes de eventos, registros de asistencia</v>
      </c>
      <c r="J25" s="147"/>
      <c r="K25" s="43" t="s">
        <v>150</v>
      </c>
      <c r="L25" s="68">
        <v>1</v>
      </c>
      <c r="M25" s="119" t="s">
        <v>220</v>
      </c>
      <c r="N25" s="120" t="s">
        <v>223</v>
      </c>
      <c r="O25" s="5">
        <v>0.25</v>
      </c>
      <c r="P25" s="157" t="s">
        <v>48</v>
      </c>
      <c r="Q25" s="147"/>
    </row>
    <row r="26" spans="1:18" ht="120" customHeight="1" x14ac:dyDescent="0.25">
      <c r="A26" s="3" t="s">
        <v>69</v>
      </c>
      <c r="B26" s="147" t="str">
        <f>[25]MIR!$B$16</f>
        <v>Llevar acabo la Feria del Elote en la localidad Huiziltepec</v>
      </c>
      <c r="C26" s="147"/>
      <c r="D26" s="147"/>
      <c r="E26" s="147" t="str">
        <f>[25]MIR!$C$16</f>
        <v>Porcentaje de actividades en ferias del elote realizadas</v>
      </c>
      <c r="F26" s="147"/>
      <c r="G26" s="147" t="str">
        <f>[25]MIR!$D$16</f>
        <v>Porcentaje de actividades en ferias del elote realizadas = (Número deactividades en ferias realizadas / Número total de actividades de ferias programadas) * 100</v>
      </c>
      <c r="H26" s="147"/>
      <c r="I26" s="157" t="str">
        <f>[25]MIR!$E$16</f>
        <v>Reportes de evento y estadísticas de asistencia</v>
      </c>
      <c r="J26" s="147"/>
      <c r="K26" s="43" t="s">
        <v>150</v>
      </c>
      <c r="L26" s="106">
        <v>1</v>
      </c>
      <c r="M26" s="119" t="s">
        <v>220</v>
      </c>
      <c r="N26" s="120" t="s">
        <v>223</v>
      </c>
      <c r="O26" s="5">
        <v>0.25</v>
      </c>
      <c r="P26" s="157" t="s">
        <v>48</v>
      </c>
      <c r="Q26" s="147"/>
      <c r="R26" t="s">
        <v>33</v>
      </c>
    </row>
    <row r="27" spans="1:18" ht="81.75" customHeight="1" x14ac:dyDescent="0.25">
      <c r="A27" s="3" t="s">
        <v>67</v>
      </c>
      <c r="B27" s="147" t="str">
        <f>[24]MIR!$B$19</f>
        <v xml:space="preserve">Gestionar apertura de la ruta de artesanos y productores </v>
      </c>
      <c r="C27" s="147"/>
      <c r="D27" s="147"/>
      <c r="E27" s="147" t="str">
        <f>[24]MIR!$C$19</f>
        <v xml:space="preserve">Porcentaje de avance en la ruta artesanal </v>
      </c>
      <c r="F27" s="147"/>
      <c r="G27" s="147" t="str">
        <f>[24]MIR!$D$19</f>
        <v>Porcentaje de avance en la ruta artesanal = (Número de artesanos registrados / Meta establecida) * 100</v>
      </c>
      <c r="H27" s="147"/>
      <c r="I27" s="147" t="str">
        <f>[24]MIR!$E$19</f>
        <v>Registro de artesanos inscritos, informes de desarrollo</v>
      </c>
      <c r="J27" s="147"/>
      <c r="K27" s="43" t="s">
        <v>150</v>
      </c>
      <c r="L27" s="106">
        <v>1</v>
      </c>
      <c r="M27" s="119" t="s">
        <v>220</v>
      </c>
      <c r="N27" s="120" t="s">
        <v>223</v>
      </c>
      <c r="O27" s="5">
        <v>0.25</v>
      </c>
      <c r="P27" s="157" t="s">
        <v>48</v>
      </c>
      <c r="Q27" s="147"/>
    </row>
    <row r="28" spans="1:18" ht="102" customHeight="1" x14ac:dyDescent="0.25">
      <c r="A28" s="3" t="s">
        <v>77</v>
      </c>
      <c r="B28" s="147" t="str">
        <f>[24]MIR!$B$20</f>
        <v>Elaborar el patron artesanal</v>
      </c>
      <c r="C28" s="147"/>
      <c r="D28" s="147"/>
      <c r="E28" s="147" t="str">
        <f>[24]MIR!$C$20</f>
        <v>Porcentaje de patrones artesanales creados</v>
      </c>
      <c r="F28" s="147"/>
      <c r="G28" s="147" t="str">
        <f>[24]MIR!$D$20</f>
        <v>Porcentaje de patrones artesanales creados = (Número de patrones elaborados / Número total de patrones planeados) * 100</v>
      </c>
      <c r="H28" s="147"/>
      <c r="I28" s="147" t="str">
        <f>[24]MIR!$E$20</f>
        <v>Documentación de diseños y registros de producción</v>
      </c>
      <c r="J28" s="147"/>
      <c r="K28" s="43" t="s">
        <v>150</v>
      </c>
      <c r="L28" s="106">
        <v>1</v>
      </c>
      <c r="M28" s="119" t="s">
        <v>220</v>
      </c>
      <c r="N28" s="120" t="s">
        <v>223</v>
      </c>
      <c r="O28" s="5">
        <v>0.25</v>
      </c>
      <c r="P28" s="157" t="s">
        <v>48</v>
      </c>
      <c r="Q28" s="147"/>
    </row>
    <row r="29" spans="1:18" ht="84" customHeight="1" x14ac:dyDescent="0.25">
      <c r="A29" s="3" t="s">
        <v>85</v>
      </c>
      <c r="B29" s="147" t="str">
        <f>[24]MIR!$B$22</f>
        <v>Implementacion de curso de capacitacion para foemtar el autoempleo</v>
      </c>
      <c r="C29" s="147"/>
      <c r="D29" s="147"/>
      <c r="E29" s="147" t="str">
        <f>[24]MIR!$C$22</f>
        <v>Porcentaje de cursos implementados</v>
      </c>
      <c r="F29" s="147"/>
      <c r="G29" s="147" t="str">
        <f>[24]MIR!$D$22</f>
        <v>'Porcentaje de cursos implementados = (Número de cursos realizados / Número total de cursos planeados) * 100</v>
      </c>
      <c r="H29" s="147"/>
      <c r="I29" s="147" t="str">
        <f>[24]MIR!$E$22</f>
        <v>Informes de capacitación, listas de participantes</v>
      </c>
      <c r="J29" s="147"/>
      <c r="K29" s="43" t="s">
        <v>150</v>
      </c>
      <c r="L29" s="106">
        <v>1</v>
      </c>
      <c r="M29" s="119" t="s">
        <v>220</v>
      </c>
      <c r="N29" s="120" t="s">
        <v>223</v>
      </c>
      <c r="O29" s="5">
        <v>0.25</v>
      </c>
      <c r="P29" s="157" t="s">
        <v>48</v>
      </c>
      <c r="Q29" s="147"/>
    </row>
    <row r="30" spans="1:18" ht="109.5" customHeight="1" x14ac:dyDescent="0.25">
      <c r="A30" s="3" t="s">
        <v>195</v>
      </c>
      <c r="B30" s="147" t="str">
        <f>[24]MIR!$B$23</f>
        <v xml:space="preserve">Llevar acabo Estéticas Comunitaria/Cortes de Cabello – Gratuitos, Tintes, depilaciones, alaciados y rizados de pestañas, entre otros…
</v>
      </c>
      <c r="C30" s="147"/>
      <c r="D30" s="147"/>
      <c r="E30" s="147" t="str">
        <f>[24]MIR!$C$23</f>
        <v>Porcentaje de servicios estéticos realizados</v>
      </c>
      <c r="F30" s="147"/>
      <c r="G30" s="147" t="str">
        <f>[24]MIR!$D$23</f>
        <v>Porcentaje de servicios estéticos realizados = (Número de servicios realizados / Número total de servicios planeados) * 100</v>
      </c>
      <c r="H30" s="147"/>
      <c r="I30" s="147" t="str">
        <f>[24]MIR!$E$23</f>
        <v>Registros de atención y encuestas de satisfacción</v>
      </c>
      <c r="J30" s="147"/>
      <c r="K30" s="43" t="s">
        <v>150</v>
      </c>
      <c r="L30" s="106">
        <v>1</v>
      </c>
      <c r="M30" s="119" t="s">
        <v>220</v>
      </c>
      <c r="N30" s="120" t="s">
        <v>223</v>
      </c>
      <c r="O30" s="5">
        <v>0.25</v>
      </c>
      <c r="P30" s="157" t="s">
        <v>48</v>
      </c>
      <c r="Q30" s="147"/>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65"/>
      <c r="G32" s="165"/>
      <c r="H32" s="165"/>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G35" s="1"/>
      <c r="H35" s="1"/>
      <c r="I35" s="1"/>
      <c r="J35" s="1"/>
      <c r="K35" s="1"/>
      <c r="L35" s="1"/>
      <c r="M35" s="1"/>
      <c r="N35" s="1"/>
      <c r="O35" s="1"/>
      <c r="P35" s="1"/>
      <c r="Q35" s="1"/>
    </row>
    <row r="36" spans="1:17" s="1" customFormat="1" ht="288" customHeight="1" x14ac:dyDescent="0.25"/>
    <row r="37" spans="1:17" s="1" customFormat="1" x14ac:dyDescent="0.25"/>
    <row r="38" spans="1:17" s="1" customFormat="1" x14ac:dyDescent="0.25"/>
    <row r="39" spans="1:17" ht="262.5" customHeight="1" x14ac:dyDescent="0.25"/>
  </sheetData>
  <mergeCells count="9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I22:J22"/>
    <mergeCell ref="P22:Q22"/>
    <mergeCell ref="A24:Q24"/>
    <mergeCell ref="B25:D25"/>
    <mergeCell ref="E25:F25"/>
    <mergeCell ref="G25:H25"/>
    <mergeCell ref="I25:J25"/>
    <mergeCell ref="P25:Q25"/>
    <mergeCell ref="B23:D23"/>
    <mergeCell ref="E23:F23"/>
    <mergeCell ref="G23:H23"/>
    <mergeCell ref="I23:J23"/>
    <mergeCell ref="P23:Q23"/>
    <mergeCell ref="B22:D22"/>
    <mergeCell ref="E22:F22"/>
    <mergeCell ref="G22:H22"/>
    <mergeCell ref="B21:D21"/>
    <mergeCell ref="E21:F21"/>
    <mergeCell ref="G21:H21"/>
    <mergeCell ref="I21:J21"/>
    <mergeCell ref="P21:Q21"/>
    <mergeCell ref="P27:Q27"/>
    <mergeCell ref="F32:H33"/>
    <mergeCell ref="B26:D26"/>
    <mergeCell ref="E26:F26"/>
    <mergeCell ref="G26:H26"/>
    <mergeCell ref="I26:J26"/>
    <mergeCell ref="B27:D27"/>
    <mergeCell ref="E27:F27"/>
    <mergeCell ref="G27:H27"/>
    <mergeCell ref="I27:J27"/>
    <mergeCell ref="P26:Q26"/>
    <mergeCell ref="B29:D29"/>
    <mergeCell ref="E29:F29"/>
    <mergeCell ref="G29:H29"/>
    <mergeCell ref="I29:J29"/>
    <mergeCell ref="P29:Q29"/>
    <mergeCell ref="I28:J28"/>
    <mergeCell ref="P28:Q28"/>
    <mergeCell ref="B30:D30"/>
    <mergeCell ref="E30:F30"/>
    <mergeCell ref="G30:H30"/>
    <mergeCell ref="I30:J30"/>
    <mergeCell ref="P30:Q30"/>
    <mergeCell ref="B28:D28"/>
    <mergeCell ref="E28:F28"/>
    <mergeCell ref="G28:H28"/>
  </mergeCells>
  <pageMargins left="0.7" right="0.7" top="0.75" bottom="0.75" header="0.3" footer="0.3"/>
  <pageSetup scale="53" orientation="landscape" horizontalDpi="4294967292"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8" zoomScale="71" zoomScaleNormal="71" zoomScaleSheetLayoutView="70" workbookViewId="0">
      <selection activeCell="B28" sqref="B28:D28"/>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[26]POA!$AA$26</f>
        <v xml:space="preserve">E Prestacion de servicios publicos </v>
      </c>
      <c r="E8" s="147"/>
      <c r="F8" s="147"/>
      <c r="G8" s="147"/>
      <c r="H8" s="147"/>
      <c r="I8" s="148" t="s">
        <v>1</v>
      </c>
      <c r="J8" s="149" t="s">
        <v>156</v>
      </c>
      <c r="K8" s="149"/>
      <c r="L8" s="148" t="s">
        <v>2</v>
      </c>
      <c r="M8" s="176" t="str">
        <f>[26]POA!$C$19</f>
        <v xml:space="preserve">Programa : 5 Transformando tu vida con Deporte </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
        <v>158</v>
      </c>
      <c r="C11" s="152"/>
      <c r="D11" s="152"/>
      <c r="E11" s="153"/>
      <c r="F11" s="66" t="s">
        <v>5</v>
      </c>
      <c r="G11" s="179" t="str">
        <f>[26]POA!$AA$24</f>
        <v>2.4 Recreación , cultura y otras manifestaciones sociales.</v>
      </c>
      <c r="H11" s="152"/>
      <c r="I11" s="152"/>
      <c r="J11" s="152"/>
      <c r="K11" s="152"/>
      <c r="L11" s="153"/>
      <c r="M11" s="26" t="s">
        <v>6</v>
      </c>
      <c r="N11" s="179" t="str">
        <f>[26]POA!$AA$25</f>
        <v>2.4.1  Deporte y Recreación</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[26]POA!$C$17</f>
        <v xml:space="preserve">EJE : 1 Inclusion y humanidad que transforman </v>
      </c>
      <c r="C13" s="147"/>
      <c r="D13" s="143" t="s">
        <v>8</v>
      </c>
      <c r="E13" s="176" t="str">
        <f>[26]POA!$C$18</f>
        <v xml:space="preserve">fomentar actividades de esparcimiento y recreacion deportiva entre la niñez, juventud y adulto de una manera donde participen la sociedad en general coadyuvando el tejido social del municipio mediante acciones fisicas y deportivas </v>
      </c>
      <c r="F13" s="178"/>
      <c r="G13" s="178"/>
      <c r="H13" s="143" t="s">
        <v>9</v>
      </c>
      <c r="I13" s="176" t="str">
        <f>[26]POA!$C$20</f>
        <v xml:space="preserve">Articular politicas publicas que creen, un entorno favorable para el desarrollo social e integral de la niñez, jovenes, adultos, adultos mayores y discapacitados, promoviendo una colaboracion entre distintos sectores para asegurar el bienestar social del municipio </v>
      </c>
      <c r="J13" s="147"/>
      <c r="K13" s="147"/>
      <c r="L13" s="147"/>
      <c r="M13" s="148" t="s">
        <v>10</v>
      </c>
      <c r="N13" s="177" t="str">
        <f>[26]POA!$C$21</f>
        <v xml:space="preserve">5.1.- promover de manera inclusiva el deporte de alto rendimiento, el deporte social y la activacion fisica en las diferente disciplinas 5.1.- establcer convenios de colaboracion con instituciones educativas para la realizar acciones que fomenten el deporte y la actvacion fisica. 5.3.- diseñar los programas de las diferentes disciplinas deportivas en los lugares corde para su realizacion. </v>
      </c>
      <c r="O13" s="147"/>
      <c r="P13" s="147"/>
      <c r="Q13" s="147"/>
    </row>
    <row r="14" spans="1:17" ht="120.7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8.25" customHeight="1" x14ac:dyDescent="0.25">
      <c r="A19" s="2" t="s">
        <v>28</v>
      </c>
      <c r="B19" s="147" t="str">
        <f>[26]MIR!$B$12</f>
        <v>Existe una buena calidad de vida por el decremento del sendarismo en la población de Eduardo Neri</v>
      </c>
      <c r="C19" s="147"/>
      <c r="D19" s="147"/>
      <c r="E19" s="147" t="str">
        <f>[26]MIR!$C$12</f>
        <v>Porcentaje de la calidad de vida mejorada</v>
      </c>
      <c r="F19" s="147"/>
      <c r="G19" s="147" t="str">
        <f>[26]MIR!$D$12</f>
        <v>Porcentaje de la calidad de vida mejorada= (no. De personas con mejora e n su calidad de vida/ no de personas encuestadas*100) PCVM=NPMCV/NPE*100</v>
      </c>
      <c r="H19" s="147"/>
      <c r="I19" s="157" t="str">
        <f>[26]MIR!$E$12</f>
        <v>Encuestas</v>
      </c>
      <c r="J19" s="147"/>
      <c r="K19" s="55" t="s">
        <v>150</v>
      </c>
      <c r="L19" s="68">
        <v>1</v>
      </c>
      <c r="M19" s="119" t="s">
        <v>220</v>
      </c>
      <c r="N19" s="120" t="s">
        <v>223</v>
      </c>
      <c r="O19" s="5">
        <v>0.25</v>
      </c>
      <c r="P19" s="176" t="s">
        <v>159</v>
      </c>
      <c r="Q19" s="147"/>
    </row>
    <row r="20" spans="1:18" ht="92.25" customHeight="1" x14ac:dyDescent="0.25">
      <c r="A20" s="2" t="s">
        <v>29</v>
      </c>
      <c r="B20" s="147" t="str">
        <f>[26]MIR!$B$13</f>
        <v>propociar una alta participación deportiva de los habitantes del municipio de Eduardo Neri</v>
      </c>
      <c r="C20" s="147"/>
      <c r="D20" s="147"/>
      <c r="E20" s="147" t="str">
        <f>[26]MIR!$C$13</f>
        <v>Porcentaje de participación deportiva</v>
      </c>
      <c r="F20" s="147"/>
      <c r="G20" s="147" t="str">
        <f>[26]MIR!$D$13</f>
        <v>porcentaje de participación deportiva= (No. De población que participan en actividades deportivas/ No. De población total*100) PCD=NPPA/NPT*100</v>
      </c>
      <c r="H20" s="147"/>
      <c r="I20" s="157" t="str">
        <f>[26]MIR!$E$13</f>
        <v>evidencia fotografica</v>
      </c>
      <c r="J20" s="147"/>
      <c r="K20" s="55" t="s">
        <v>150</v>
      </c>
      <c r="L20" s="106">
        <v>1</v>
      </c>
      <c r="M20" s="119" t="s">
        <v>220</v>
      </c>
      <c r="N20" s="120" t="s">
        <v>223</v>
      </c>
      <c r="O20" s="5">
        <v>0.25</v>
      </c>
      <c r="P20" s="176" t="s">
        <v>159</v>
      </c>
      <c r="Q20" s="147"/>
    </row>
    <row r="21" spans="1:18" ht="150" customHeight="1" x14ac:dyDescent="0.25">
      <c r="A21" s="2" t="s">
        <v>61</v>
      </c>
      <c r="B21" s="147" t="str">
        <f>[27]MIR!$B$14</f>
        <v>Infraestructura deportiva en condiciones adecuadas y rehabilitada.</v>
      </c>
      <c r="C21" s="147"/>
      <c r="D21" s="147"/>
      <c r="E21" s="147" t="str">
        <f>[27]MIR!$C$14</f>
        <v>Espacios de calidad para la realización de actividades deportivas</v>
      </c>
      <c r="F21" s="147"/>
      <c r="G21" s="147" t="str">
        <f>[27]MIR!$D$14</f>
        <v>Espacios de calidad para la realización de actividades deportivas=(No. de espacios deportivos funcionales /No. Total de ciudadanos satisfechos en los espacios deportivos)*100 ECRAD=(NERAD/NTCSED)*100</v>
      </c>
      <c r="H21" s="147"/>
      <c r="I21" s="157" t="str">
        <f>[27]MIR!$E$14</f>
        <v>Informes mensuales y bitácoras fotográfica</v>
      </c>
      <c r="J21" s="147"/>
      <c r="K21" s="55" t="s">
        <v>150</v>
      </c>
      <c r="L21" s="106">
        <v>1</v>
      </c>
      <c r="M21" s="119" t="s">
        <v>220</v>
      </c>
      <c r="N21" s="120" t="s">
        <v>223</v>
      </c>
      <c r="O21" s="5">
        <v>0.25</v>
      </c>
      <c r="P21" s="176" t="s">
        <v>159</v>
      </c>
      <c r="Q21" s="147"/>
    </row>
    <row r="22" spans="1:18" ht="156" customHeight="1" x14ac:dyDescent="0.25">
      <c r="A22" s="2" t="s">
        <v>62</v>
      </c>
      <c r="B22" s="147" t="str">
        <f>[27]MIR!$B$17</f>
        <v>Desarrollo de competencias y promoción continua de actividades deportivas.</v>
      </c>
      <c r="C22" s="147"/>
      <c r="D22" s="147"/>
      <c r="E22" s="147" t="str">
        <f>[27]MIR!$C$17</f>
        <v>Ejecución  de proyectos que beneficien a los deportistas en la realización de sus actividades.</v>
      </c>
      <c r="F22" s="147"/>
      <c r="G22" s="147" t="str">
        <f>[27]MIR!$D$17</f>
        <v>Ejecución  de proyectos que beneficien a los deportistas en la realización de sus actividades =(No. de eventos deportivos a realizar/No. de total de eventos deportivos planeados )*100 PGDRCP=(NEDR/NTEDP)*100</v>
      </c>
      <c r="H22" s="147"/>
      <c r="I22" s="157" t="str">
        <f>[27]MIR!$E$17</f>
        <v>Informes mensuales y bitácoras fotográficas</v>
      </c>
      <c r="J22" s="147"/>
      <c r="K22" s="55" t="s">
        <v>150</v>
      </c>
      <c r="L22" s="106">
        <v>1</v>
      </c>
      <c r="M22" s="119" t="s">
        <v>220</v>
      </c>
      <c r="N22" s="120" t="s">
        <v>223</v>
      </c>
      <c r="O22" s="5">
        <v>0.25</v>
      </c>
      <c r="P22" s="176" t="s">
        <v>159</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124.5" customHeight="1" x14ac:dyDescent="0.25">
      <c r="A24" s="3" t="s">
        <v>68</v>
      </c>
      <c r="B24" s="147" t="str">
        <f>[27]MIR!$B$15</f>
        <v>Asegurar el uso adecuado y el mantenimiento de los espacios deportivos al servicio de la población.</v>
      </c>
      <c r="C24" s="147"/>
      <c r="D24" s="147"/>
      <c r="E24" s="147" t="str">
        <f>[27]MIR!$C$15</f>
        <v>Optimizar los distintos espacios deportivos.</v>
      </c>
      <c r="F24" s="147"/>
      <c r="G24" s="147" t="str">
        <f>[26]MIR!$D$15</f>
        <v>Optimizar los distintos espacios deportivos=(No. de Espacios deportivos equipados /No. de ciudadanos que lo utilizan)*100 PEPD=(NEDE/NCU)*100</v>
      </c>
      <c r="H24" s="147"/>
      <c r="I24" s="157" t="str">
        <f>[10]MIR!$H$18</f>
        <v>Informes mensuales y bitácoras fotográfica</v>
      </c>
      <c r="J24" s="147"/>
      <c r="K24" s="55" t="s">
        <v>150</v>
      </c>
      <c r="L24" s="68">
        <v>1</v>
      </c>
      <c r="M24" s="119" t="s">
        <v>220</v>
      </c>
      <c r="N24" s="120" t="s">
        <v>223</v>
      </c>
      <c r="O24" s="5">
        <v>1</v>
      </c>
      <c r="P24" s="157" t="s">
        <v>159</v>
      </c>
      <c r="Q24" s="147"/>
    </row>
    <row r="25" spans="1:18" ht="135" customHeight="1" x14ac:dyDescent="0.25">
      <c r="A25" s="3" t="s">
        <v>64</v>
      </c>
      <c r="B25" s="147" t="str">
        <f>[27]MIR!$B$16</f>
        <v>Disponer de herramientas y equipamiento adecuados para el óptimo desempeño de las actividades deportivas.</v>
      </c>
      <c r="C25" s="147"/>
      <c r="D25" s="147"/>
      <c r="E25" s="147" t="str">
        <f>[26]MIR!$C$16</f>
        <v>Realizar las acciones técnicas y administrativas correspondientes.</v>
      </c>
      <c r="F25" s="147"/>
      <c r="G25" s="147" t="str">
        <f>[26]MIR!$D$16</f>
        <v xml:space="preserve">Realizar las acciones técnicas y administrativas correspondientes=(No. De herramientas y material de trabajo existentes/No. Total de herramientas adquiridas)*100 PATA=(NHMTE/NTHA)*100 </v>
      </c>
      <c r="H25" s="147"/>
      <c r="I25" s="157" t="str">
        <f>[10]MIR!$H$19</f>
        <v>Informes mensuales y bitácoras fotográfica</v>
      </c>
      <c r="J25" s="147"/>
      <c r="K25" s="55" t="s">
        <v>150</v>
      </c>
      <c r="L25" s="106">
        <v>1</v>
      </c>
      <c r="M25" s="119" t="s">
        <v>220</v>
      </c>
      <c r="N25" s="120" t="s">
        <v>223</v>
      </c>
      <c r="O25" s="5">
        <v>0.25</v>
      </c>
      <c r="P25" s="176" t="s">
        <v>159</v>
      </c>
      <c r="Q25" s="147"/>
      <c r="R25" t="s">
        <v>33</v>
      </c>
    </row>
    <row r="26" spans="1:18" ht="118.5" customHeight="1" x14ac:dyDescent="0.25">
      <c r="A26" s="3" t="s">
        <v>67</v>
      </c>
      <c r="B26" s="160" t="str">
        <f>[27]MIR!$B$18</f>
        <v>Organizar torneos de fútbol soccer, fútbol rápido, basquetbol y voleibol.</v>
      </c>
      <c r="C26" s="164"/>
      <c r="D26" s="161"/>
      <c r="E26" s="160" t="str">
        <f>[26]MIR!$C$18</f>
        <v>Número de torneos realizados</v>
      </c>
      <c r="F26" s="161"/>
      <c r="G26" s="160" t="str">
        <f>[26]MIR!$D$18</f>
        <v>Número de torneos realizados = (No. de torneos llevados a cabo / No. total de torneos planeados) * 100 NTE=NTLC/NTTP*100</v>
      </c>
      <c r="H26" s="161"/>
      <c r="I26" s="162" t="str">
        <f>[26]MIR!$E$18</f>
        <v>Informes mensuales y evidencia fotográfica</v>
      </c>
      <c r="J26" s="163"/>
      <c r="K26" s="55" t="s">
        <v>150</v>
      </c>
      <c r="L26" s="106">
        <v>1</v>
      </c>
      <c r="M26" s="119" t="s">
        <v>220</v>
      </c>
      <c r="N26" s="120" t="s">
        <v>223</v>
      </c>
      <c r="O26" s="5">
        <v>0.25</v>
      </c>
      <c r="P26" s="176" t="s">
        <v>159</v>
      </c>
      <c r="Q26" s="147"/>
    </row>
    <row r="27" spans="1:18" ht="126.75" customHeight="1" x14ac:dyDescent="0.25">
      <c r="A27" s="3" t="s">
        <v>77</v>
      </c>
      <c r="B27" s="147" t="str">
        <f>[27]MIR!$B$19</f>
        <v>Organizar carreras de atletismo y ciclismo.</v>
      </c>
      <c r="C27" s="147"/>
      <c r="D27" s="147"/>
      <c r="E27" s="147" t="str">
        <f>[26]MIR!$C$19</f>
        <v>Número de carreras realizadas</v>
      </c>
      <c r="F27" s="147"/>
      <c r="G27" s="147" t="str">
        <f>[26]MIR!$D$19</f>
        <v>Número de carreras realizadas = (No. de carreras realzadas / No. total de carreras planeadas) * 100 NCR=NCR/NTCP*100</v>
      </c>
      <c r="H27" s="147"/>
      <c r="I27" s="162" t="str">
        <f>[26]MIR!$E$18</f>
        <v>Informes mensuales y evidencia fotográfica</v>
      </c>
      <c r="J27" s="163"/>
      <c r="K27" s="55" t="s">
        <v>150</v>
      </c>
      <c r="L27" s="106">
        <v>1</v>
      </c>
      <c r="M27" s="119" t="s">
        <v>220</v>
      </c>
      <c r="N27" s="120" t="s">
        <v>223</v>
      </c>
      <c r="O27" s="5">
        <v>0.25</v>
      </c>
      <c r="P27" s="176" t="s">
        <v>159</v>
      </c>
      <c r="Q27" s="147"/>
    </row>
    <row r="28" spans="1:18" ht="116.25" customHeight="1" x14ac:dyDescent="0.25">
      <c r="A28" s="3" t="s">
        <v>92</v>
      </c>
      <c r="B28" s="147" t="str">
        <f>[27]MIR!$B$20</f>
        <v>Desarrollar programas de activación física, como yoga y zumba.</v>
      </c>
      <c r="C28" s="147"/>
      <c r="D28" s="147"/>
      <c r="E28" s="147" t="str">
        <f>[26]MIR!$C$20</f>
        <v>Número de programas de activación física implementados</v>
      </c>
      <c r="F28" s="147"/>
      <c r="G28" s="147" t="str">
        <f>[26]MIR!$D$20</f>
        <v>Número de programas de activación física implementados = (No. de programas realizados / No. total de programas planeados) * 100 NPAFI=NPR/NTPP*100</v>
      </c>
      <c r="H28" s="147"/>
      <c r="I28" s="162" t="str">
        <f>[26]MIR!$E$18</f>
        <v>Informes mensuales y evidencia fotográfica</v>
      </c>
      <c r="J28" s="163"/>
      <c r="K28" s="55" t="s">
        <v>150</v>
      </c>
      <c r="L28" s="106">
        <v>1</v>
      </c>
      <c r="M28" s="119" t="s">
        <v>220</v>
      </c>
      <c r="N28" s="120" t="s">
        <v>223</v>
      </c>
      <c r="O28" s="5">
        <v>0.25</v>
      </c>
      <c r="P28" s="176" t="s">
        <v>159</v>
      </c>
      <c r="Q28" s="147"/>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ht="63" customHeight="1" x14ac:dyDescent="0.25"/>
    <row r="38" spans="1:17" s="1" customFormat="1" x14ac:dyDescent="0.25"/>
    <row r="39" spans="1:17" s="1" customFormat="1" x14ac:dyDescent="0.25"/>
  </sheetData>
  <mergeCells count="8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2:D22"/>
    <mergeCell ref="E22:F22"/>
    <mergeCell ref="G22:H22"/>
    <mergeCell ref="I22:J22"/>
    <mergeCell ref="P22:Q22"/>
    <mergeCell ref="B21:D21"/>
    <mergeCell ref="E21:F21"/>
    <mergeCell ref="G21:H21"/>
    <mergeCell ref="I21:J21"/>
    <mergeCell ref="P21:Q21"/>
    <mergeCell ref="A23:Q23"/>
    <mergeCell ref="B24:D24"/>
    <mergeCell ref="E24:F24"/>
    <mergeCell ref="G24:H24"/>
    <mergeCell ref="I24:J24"/>
    <mergeCell ref="P24:Q24"/>
    <mergeCell ref="P27:Q27"/>
    <mergeCell ref="F33:H34"/>
    <mergeCell ref="B25:D25"/>
    <mergeCell ref="E25:F25"/>
    <mergeCell ref="G25:H25"/>
    <mergeCell ref="I25:J25"/>
    <mergeCell ref="B27:D27"/>
    <mergeCell ref="E27:F27"/>
    <mergeCell ref="G27:H27"/>
    <mergeCell ref="I27:J27"/>
    <mergeCell ref="P25:Q25"/>
    <mergeCell ref="B26:D26"/>
    <mergeCell ref="E26:F26"/>
    <mergeCell ref="G26:H26"/>
    <mergeCell ref="I26:J26"/>
    <mergeCell ref="P26:Q26"/>
    <mergeCell ref="B28:D28"/>
    <mergeCell ref="E28:F28"/>
    <mergeCell ref="G28:H28"/>
    <mergeCell ref="I28:J28"/>
    <mergeCell ref="P28:Q28"/>
  </mergeCells>
  <pageMargins left="0.7" right="0.7" top="0.75" bottom="0.75" header="0.3" footer="0.3"/>
  <pageSetup scale="53" orientation="landscape" horizontalDpi="4294967292"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topLeftCell="A32" zoomScale="66" zoomScaleNormal="66" zoomScaleSheetLayoutView="70" workbookViewId="0">
      <selection activeCell="I33" sqref="I33:J33"/>
    </sheetView>
  </sheetViews>
  <sheetFormatPr baseColWidth="10" defaultColWidth="10.875" defaultRowHeight="15.75" x14ac:dyDescent="0.25"/>
  <cols>
    <col min="1" max="1" width="19.125" bestFit="1" customWidth="1"/>
    <col min="3" max="3" width="6.875" customWidth="1"/>
    <col min="4" max="4" width="19.5" customWidth="1"/>
    <col min="6" max="6" width="10" customWidth="1"/>
    <col min="7" max="7" width="10.125" customWidth="1"/>
    <col min="8" max="8" width="13" customWidth="1"/>
    <col min="9" max="9" width="13.375" customWidth="1"/>
    <col min="10" max="10" width="9.875" customWidth="1"/>
    <col min="11" max="11" width="14.5" customWidth="1"/>
    <col min="12" max="12" width="13.5" customWidth="1"/>
    <col min="13" max="13" width="13.625" customWidth="1"/>
    <col min="14" max="14" width="13.75" customWidth="1"/>
    <col min="15" max="15" width="11.125" customWidth="1"/>
    <col min="17" max="17" width="8"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5.5" customHeight="1" x14ac:dyDescent="0.25">
      <c r="A3" s="1"/>
      <c r="B3" s="144"/>
      <c r="C3" s="144"/>
      <c r="D3" s="144"/>
      <c r="E3" s="144"/>
      <c r="F3" s="144"/>
      <c r="G3" s="144"/>
      <c r="H3" s="144"/>
      <c r="I3" s="144"/>
      <c r="J3" s="144"/>
      <c r="K3" s="144"/>
      <c r="L3" s="144"/>
      <c r="M3" s="144"/>
      <c r="N3" s="144"/>
      <c r="O3" s="144"/>
      <c r="P3" s="144"/>
      <c r="Q3" s="1"/>
    </row>
    <row r="4" spans="1:17" ht="33.7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'[28]POA (2)'!$AA$26</f>
        <v xml:space="preserve">P Planeación, seguimiento y evaluación de políticas públicas. </v>
      </c>
      <c r="E8" s="147"/>
      <c r="F8" s="147"/>
      <c r="G8" s="147"/>
      <c r="H8" s="147"/>
      <c r="I8" s="148" t="s">
        <v>1</v>
      </c>
      <c r="J8" s="149" t="s">
        <v>166</v>
      </c>
      <c r="K8" s="149"/>
      <c r="L8" s="148" t="s">
        <v>2</v>
      </c>
      <c r="M8" s="234" t="str">
        <f>[29]POA!$C$19</f>
        <v>25. Planificando para la Transformación.</v>
      </c>
      <c r="N8" s="147"/>
      <c r="O8" s="148" t="s">
        <v>3</v>
      </c>
      <c r="P8" s="204" t="s">
        <v>88</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151" t="s">
        <v>80</v>
      </c>
      <c r="C11" s="152"/>
      <c r="D11" s="152"/>
      <c r="E11" s="153"/>
      <c r="F11" s="66" t="s">
        <v>5</v>
      </c>
      <c r="G11" s="151" t="str">
        <f>'[28]POA (2)'!$AA$24</f>
        <v xml:space="preserve">1.3 Coordinación de la Política de Gobierno. </v>
      </c>
      <c r="H11" s="152"/>
      <c r="I11" s="152"/>
      <c r="J11" s="152"/>
      <c r="K11" s="152"/>
      <c r="L11" s="153"/>
      <c r="M11" s="26" t="s">
        <v>6</v>
      </c>
      <c r="N11" s="235" t="s">
        <v>139</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33" t="str">
        <f>'[28]POA (2)'!$C$17</f>
        <v>Eje IV Innovación y Eficiencia en Movimiento: Transformando para Avanzar.</v>
      </c>
      <c r="C13" s="147"/>
      <c r="D13" s="143" t="s">
        <v>8</v>
      </c>
      <c r="E13" s="156" t="str">
        <f>'[28]POA (2)'!$C$18</f>
        <v>Coordinar la planeación estratégica de la administracion municipal a fin de asegurar el desarrollo sostenible promoviendo una integración alineando con las necesidades de la sociedad.</v>
      </c>
      <c r="F13" s="147"/>
      <c r="G13" s="147"/>
      <c r="H13" s="143" t="s">
        <v>9</v>
      </c>
      <c r="I13" s="156" t="str">
        <f>'[28]POA (2)'!$C$20</f>
        <v xml:space="preserve">Garantizar  la transversalidad de acciones que promuevan una colaboracion efectiva y una coordinacion solida entre la dependencia federales y estatales consolidando un gobierno honesto y al servicio de la gente . </v>
      </c>
      <c r="J13" s="147"/>
      <c r="K13" s="147"/>
      <c r="L13" s="147"/>
      <c r="M13" s="148" t="s">
        <v>10</v>
      </c>
      <c r="N13" s="156" t="str">
        <f>'[28]POA (2)'!$C$21</f>
        <v>25.1 Promover la participación ciudadana en los procesos de planeación municipal mediante mesas de trabajo, audiencias, talleres o foros. 25.2 Asegurar que las politicas públicas y planes reflejen las necesidades y prioridades de la ciudadania. 25.3 Utilizar herramientas tecnológicas para la planeación, seguimiento y desarrollo de proyectos o programas. 25.4 Desarrollar el Plan Municipal de Desarrollo coordinando con las diferentes áreas la integración de las necesidades y objetivos. 25.5 Formular programas y estrategias de planeación  basadas en el análisis del Municipio estableciendo  plazos a corto, mediana y largo plazo.  25.6 Colaborar con otras dependencias del Gobierno  Estatal Ffederal para garantizar la alineación de  proyectos en materia de planeación gubernamental.  25.7 Brindar capacitación asesoria técnica a las  unidades administrativas para el desarrollo de sus programas operativos anuales.  25.8 Diseñar mecanismos de trabajo manteniendo  actualizado y aprobada la documentación relativa de los  procedimientos y las politicas del gobierno municipal.  25.9 Concentrar información estadistica generada para el  desarrollo de estrategias de planeación.  25.10 Integración de la información correspondiente para  los informes de gobierno municipal.  25.11 Cumplir con los requerimientos de la Ley en materia  de transparencia  25.12 Impulsar que el proceso de elaboración de planes.  politicas publicas programas se sustente en información estadística, a las necesidades y demandas de la sociedad 25.13 Coordinar las aclividades de planeación estratégica y su implementación para la consecución de los objetivos institucionales.</v>
      </c>
      <c r="O13" s="147"/>
      <c r="P13" s="147"/>
      <c r="Q13" s="147"/>
    </row>
    <row r="14" spans="1:17" ht="312"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21.5" customHeight="1" x14ac:dyDescent="0.25">
      <c r="A19" s="2" t="s">
        <v>28</v>
      </c>
      <c r="B19" s="177" t="str">
        <f>[30]MIR!$B$12</f>
        <v>Impulsar el bienestar social de la población del Municipio de Eduardo Neri sin perder de vista su desarrollo integral</v>
      </c>
      <c r="C19" s="177"/>
      <c r="D19" s="177"/>
      <c r="E19" s="177" t="str">
        <f>[28]MIR!$C$12</f>
        <v>Índice de desarrollo social mejorado</v>
      </c>
      <c r="F19" s="177"/>
      <c r="G19" s="147" t="str">
        <f>[28]MIR!$D$12</f>
        <v>Índice de desarrollo social mejorado=(Indicador de desarrollo social actual - Indicador de desarrollo social inicial) / Indicador de desarrollo social inicial * 100</v>
      </c>
      <c r="H19" s="147"/>
      <c r="I19" s="157" t="str">
        <f>[28]MIR!$E$12</f>
        <v>Informes estadísticos de desarrollo social</v>
      </c>
      <c r="J19" s="147"/>
      <c r="K19" s="52" t="s">
        <v>152</v>
      </c>
      <c r="L19" s="68">
        <v>1</v>
      </c>
      <c r="M19" s="120" t="s">
        <v>220</v>
      </c>
      <c r="N19" s="120" t="s">
        <v>223</v>
      </c>
      <c r="O19" s="5">
        <v>0.25</v>
      </c>
      <c r="P19" s="226" t="s">
        <v>166</v>
      </c>
      <c r="Q19" s="147"/>
    </row>
    <row r="20" spans="1:18" ht="120" customHeight="1" x14ac:dyDescent="0.25">
      <c r="A20" s="2" t="s">
        <v>29</v>
      </c>
      <c r="B20" s="177" t="str">
        <f>[30]MIR!$B$13</f>
        <v>Dar seguimiento adecuado a las líneas de acción establecidas en el Plan Municipal de Desarrollo 2024-2027</v>
      </c>
      <c r="C20" s="177"/>
      <c r="D20" s="177"/>
      <c r="E20" s="177" t="str">
        <f>[28]MIR!$C$13</f>
        <v>Porcentaje de cumplimiento de las acciones planificadas</v>
      </c>
      <c r="F20" s="177"/>
      <c r="G20" s="147" t="str">
        <f>[28]MIR!$D$13</f>
        <v>Porcentaje de cumplimiento de las acciones planificadas= (Número de acciones ejecutadas / Número de acciones planificadas) * 100</v>
      </c>
      <c r="H20" s="147"/>
      <c r="I20" s="157" t="str">
        <f>[28]MIR!$E$13</f>
        <v>Reportes de avance del plan municipal</v>
      </c>
      <c r="J20" s="147"/>
      <c r="K20" s="52" t="s">
        <v>152</v>
      </c>
      <c r="L20" s="106">
        <v>1</v>
      </c>
      <c r="M20" s="119" t="s">
        <v>220</v>
      </c>
      <c r="N20" s="120" t="s">
        <v>223</v>
      </c>
      <c r="O20" s="5">
        <v>0.25</v>
      </c>
      <c r="P20" s="226" t="s">
        <v>166</v>
      </c>
      <c r="Q20" s="147"/>
    </row>
    <row r="21" spans="1:18" ht="132.75" customHeight="1" x14ac:dyDescent="0.25">
      <c r="A21" s="2" t="s">
        <v>61</v>
      </c>
      <c r="B21" s="177" t="str">
        <f>[30]MIR!$B$14</f>
        <v>Articulación y consolidación de la planeación municipal</v>
      </c>
      <c r="C21" s="177"/>
      <c r="D21" s="177"/>
      <c r="E21" s="177" t="str">
        <f>[28]MIR!$C$14</f>
        <v>Nivel de cumplimiento de coordinación y fortalecimiento</v>
      </c>
      <c r="F21" s="177"/>
      <c r="G21" s="147" t="str">
        <f>[28]MIR!$D$14</f>
        <v>Nivel de cumplimiento de coordinación y fortalecimiento= (Número de reuniones de coordinación realizadas / Número de reuniones planificadas) * 100</v>
      </c>
      <c r="H21" s="147"/>
      <c r="I21" s="157" t="str">
        <f>[28]MIR!$E$14</f>
        <v>Minutas de reuniones</v>
      </c>
      <c r="J21" s="147"/>
      <c r="K21" s="52" t="s">
        <v>152</v>
      </c>
      <c r="L21" s="106">
        <v>1</v>
      </c>
      <c r="M21" s="119" t="s">
        <v>220</v>
      </c>
      <c r="N21" s="120" t="s">
        <v>223</v>
      </c>
      <c r="O21" s="5">
        <v>0.25</v>
      </c>
      <c r="P21" s="226" t="s">
        <v>166</v>
      </c>
      <c r="Q21" s="147"/>
    </row>
    <row r="22" spans="1:18" ht="105.75" customHeight="1" x14ac:dyDescent="0.25">
      <c r="A22" s="2" t="s">
        <v>62</v>
      </c>
      <c r="B22" s="227" t="str">
        <f>[30]MIR!$B$17</f>
        <v>Impulso a la gestión municipal a través de la planeación, el seguimiento y la evaluación de programas y actividades</v>
      </c>
      <c r="C22" s="228"/>
      <c r="D22" s="229"/>
      <c r="E22" s="227" t="str">
        <f>[28]MIR!$C$17</f>
        <v>Porcentaje de cumplimiento de programas y actividades</v>
      </c>
      <c r="F22" s="229"/>
      <c r="G22" s="160" t="str">
        <f>[28]MIR!$D$17</f>
        <v>Porcentaje de cumplimiento de programas y actividades= (Número de programas y actividades cumplidas / Número de programas y actividades planificadas) * 100</v>
      </c>
      <c r="H22" s="161"/>
      <c r="I22" s="162" t="str">
        <f>[28]MIR!$E$17</f>
        <v>Informes de gestión municipal</v>
      </c>
      <c r="J22" s="163"/>
      <c r="K22" s="52" t="s">
        <v>152</v>
      </c>
      <c r="L22" s="106">
        <v>1</v>
      </c>
      <c r="M22" s="119" t="s">
        <v>220</v>
      </c>
      <c r="N22" s="120" t="s">
        <v>223</v>
      </c>
      <c r="O22" s="5">
        <v>0.25</v>
      </c>
      <c r="P22" s="226" t="s">
        <v>166</v>
      </c>
      <c r="Q22" s="147"/>
    </row>
    <row r="23" spans="1:18" ht="138" customHeight="1" x14ac:dyDescent="0.25">
      <c r="A23" s="2" t="s">
        <v>84</v>
      </c>
      <c r="B23" s="177" t="str">
        <f>[30]MIR!$B$23</f>
        <v>Optimizar el servicio de soporte técnico incrementando la rapidez y eficacia en la atención y resolución de solicitudes</v>
      </c>
      <c r="C23" s="177"/>
      <c r="D23" s="177"/>
      <c r="E23" s="177" t="str">
        <f>[28]MIR!$C$23</f>
        <v xml:space="preserve">Bitacoras de atención a
solicitudes de soporte
técnico. </v>
      </c>
      <c r="F23" s="177"/>
      <c r="G23" s="232" t="str">
        <f>[28]MIR!$D$23</f>
        <v>Bitacoras de atención a
solicitudes de soporte
técnico. = (Número de solicitudes de
soporte técnico atendidas/
Número de solicitudes de
soporte técnico
recibidas)*100</v>
      </c>
      <c r="H23" s="232"/>
      <c r="I23" s="157" t="str">
        <f>[28]MIR!$E$23</f>
        <v>Bitacoras de Atención.</v>
      </c>
      <c r="J23" s="147"/>
      <c r="K23" s="52" t="s">
        <v>152</v>
      </c>
      <c r="L23" s="68">
        <v>1</v>
      </c>
      <c r="M23" s="119" t="s">
        <v>220</v>
      </c>
      <c r="N23" s="120" t="s">
        <v>223</v>
      </c>
      <c r="O23" s="5">
        <v>0.25</v>
      </c>
      <c r="P23" s="226" t="s">
        <v>166</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01.25" customHeight="1" x14ac:dyDescent="0.25">
      <c r="A25" s="3" t="s">
        <v>76</v>
      </c>
      <c r="B25" s="177" t="str">
        <f>[30]MIR!$B$15</f>
        <v>Seguimiento de la Instalación de COPLADEMUN</v>
      </c>
      <c r="C25" s="177"/>
      <c r="D25" s="177"/>
      <c r="E25" s="177" t="str">
        <f>[28]MIR!$C$15</f>
        <v>Número de sesiones realizadas</v>
      </c>
      <c r="F25" s="177"/>
      <c r="G25" s="147" t="str">
        <f>[28]MIR!$D$15</f>
        <v>Número de sesiones realizadas=(Número de sesiones realizadas / Número de sesiones programadas) * 100</v>
      </c>
      <c r="H25" s="147"/>
      <c r="I25" s="157" t="str">
        <f>[28]MIR!$E$15</f>
        <v>Actas de sesiones</v>
      </c>
      <c r="J25" s="147"/>
      <c r="K25" s="53" t="s">
        <v>150</v>
      </c>
      <c r="L25" s="68">
        <v>1</v>
      </c>
      <c r="M25" s="119" t="s">
        <v>220</v>
      </c>
      <c r="N25" s="120" t="s">
        <v>223</v>
      </c>
      <c r="O25" s="5">
        <v>0.25</v>
      </c>
      <c r="P25" s="226" t="s">
        <v>166</v>
      </c>
      <c r="Q25" s="147"/>
    </row>
    <row r="26" spans="1:18" ht="90.75" customHeight="1" x14ac:dyDescent="0.25">
      <c r="A26" s="3" t="s">
        <v>64</v>
      </c>
      <c r="B26" s="177" t="str">
        <f>[30]MIR!$B$16</f>
        <v>Coordinar encuentros de colaboración entre distintas instituciones con el propósito de impulsar el desarrollo del Municipio de Eduardo Neri.</v>
      </c>
      <c r="C26" s="177"/>
      <c r="D26" s="177"/>
      <c r="E26" s="177" t="str">
        <f>[30]MIR!$C$16</f>
        <v>Número de reuniones efectuadas</v>
      </c>
      <c r="F26" s="177"/>
      <c r="G26" s="147" t="str">
        <f>[28]MIR!$D$16</f>
        <v>Número de reuniones efectuadas= (Número de reuniones efectuadas / Número de reuniones planificadas) * 100</v>
      </c>
      <c r="H26" s="147"/>
      <c r="I26" s="157" t="str">
        <f>[28]MIR!$E$16</f>
        <v>Minutas de reuniones</v>
      </c>
      <c r="J26" s="147"/>
      <c r="K26" s="53" t="s">
        <v>150</v>
      </c>
      <c r="L26" s="106">
        <v>1</v>
      </c>
      <c r="M26" s="119" t="s">
        <v>220</v>
      </c>
      <c r="N26" s="120" t="s">
        <v>223</v>
      </c>
      <c r="O26" s="5">
        <v>0.25</v>
      </c>
      <c r="P26" s="226" t="s">
        <v>166</v>
      </c>
      <c r="Q26" s="147"/>
      <c r="R26" t="s">
        <v>33</v>
      </c>
    </row>
    <row r="27" spans="1:18" ht="97.5" customHeight="1" x14ac:dyDescent="0.25">
      <c r="A27" s="3" t="s">
        <v>67</v>
      </c>
      <c r="B27" s="177" t="str">
        <f>[30]MIR!$B$18</f>
        <v>Formulación de planes operativos anuales orientados a la organización y cumplimiento de objetivos institucionales</v>
      </c>
      <c r="C27" s="177"/>
      <c r="D27" s="177"/>
      <c r="E27" s="227" t="str">
        <f>[28]MIR!$C$18</f>
        <v>Número de programas elaborados</v>
      </c>
      <c r="F27" s="229"/>
      <c r="G27" s="160" t="str">
        <f>[28]MIR!$D$18</f>
        <v>Número de programas elaborados= (Número de programas elaborados / Número de programas planificados) * 100</v>
      </c>
      <c r="H27" s="161"/>
      <c r="I27" s="162" t="str">
        <f>[28]MIR!$E$18</f>
        <v>Documentos de programas operativos</v>
      </c>
      <c r="J27" s="163"/>
      <c r="K27" s="53" t="s">
        <v>150</v>
      </c>
      <c r="L27" s="106">
        <v>1</v>
      </c>
      <c r="M27" s="119" t="s">
        <v>220</v>
      </c>
      <c r="N27" s="120" t="s">
        <v>223</v>
      </c>
      <c r="O27" s="5">
        <v>0.25</v>
      </c>
      <c r="P27" s="226" t="s">
        <v>166</v>
      </c>
      <c r="Q27" s="147"/>
    </row>
    <row r="28" spans="1:18" ht="124.5" customHeight="1" x14ac:dyDescent="0.25">
      <c r="A28" s="3" t="s">
        <v>77</v>
      </c>
      <c r="B28" s="227" t="str">
        <f>[30]MIR!$B$19</f>
        <v>Supervisión y continuidad en la elaboración de manuales de operatividad para asegurar su correcta implementación</v>
      </c>
      <c r="C28" s="228"/>
      <c r="D28" s="229"/>
      <c r="E28" s="227" t="str">
        <f>[28]MIR!$C$19</f>
        <v>Número de manuales actualizados</v>
      </c>
      <c r="F28" s="229"/>
      <c r="G28" s="160" t="str">
        <f>[28]MIR!$D$19</f>
        <v>Número de manuales actualizados=(Número de manuales actualizados / Número de manuales previstos) * 100</v>
      </c>
      <c r="H28" s="161"/>
      <c r="I28" s="162" t="s">
        <v>79</v>
      </c>
      <c r="J28" s="163"/>
      <c r="K28" s="53" t="s">
        <v>150</v>
      </c>
      <c r="L28" s="106">
        <v>1</v>
      </c>
      <c r="M28" s="119" t="s">
        <v>220</v>
      </c>
      <c r="N28" s="120" t="s">
        <v>223</v>
      </c>
      <c r="O28" s="5">
        <v>0.25</v>
      </c>
      <c r="P28" s="226" t="s">
        <v>166</v>
      </c>
      <c r="Q28" s="147"/>
    </row>
    <row r="29" spans="1:18" ht="98.25" customHeight="1" x14ac:dyDescent="0.25">
      <c r="A29" s="3" t="s">
        <v>92</v>
      </c>
      <c r="B29" s="227" t="str">
        <f>[30]MIR!$B$20</f>
        <v>Formación dirigida a directores generales, directores y jefes de departamento para garantizar el adecuado procesamiento de la información.</v>
      </c>
      <c r="C29" s="228"/>
      <c r="D29" s="229"/>
      <c r="E29" s="227" t="str">
        <f>[28]MIR!$C$20</f>
        <v>Número de participantes capacitados</v>
      </c>
      <c r="F29" s="229"/>
      <c r="G29" s="160" t="str">
        <f>[28]MIR!$D$20</f>
        <v>Número de participantes capacitados= (Número de participantes capacitados / Número de participantes programados) * 100</v>
      </c>
      <c r="H29" s="161"/>
      <c r="I29" s="162" t="str">
        <f>[28]MIR!$E$20</f>
        <v>Listas de asistencia y evaluaciones</v>
      </c>
      <c r="J29" s="163"/>
      <c r="K29" s="53" t="s">
        <v>150</v>
      </c>
      <c r="L29" s="106">
        <v>1</v>
      </c>
      <c r="M29" s="119" t="s">
        <v>220</v>
      </c>
      <c r="N29" s="120" t="s">
        <v>223</v>
      </c>
      <c r="O29" s="5">
        <v>0.25</v>
      </c>
      <c r="P29" s="226" t="s">
        <v>166</v>
      </c>
      <c r="Q29" s="147"/>
    </row>
    <row r="30" spans="1:18" ht="86.25" customHeight="1" x14ac:dyDescent="0.25">
      <c r="A30" s="3" t="s">
        <v>113</v>
      </c>
      <c r="B30" s="227" t="str">
        <f>[30]MIR!$B$21</f>
        <v>Elaboración del segundo informe de gobierno</v>
      </c>
      <c r="C30" s="228"/>
      <c r="D30" s="229"/>
      <c r="E30" s="227" t="str">
        <f>[28]MIR!$C$21</f>
        <v>Informe elaborado y entregado</v>
      </c>
      <c r="F30" s="229"/>
      <c r="G30" s="227" t="str">
        <f>[28]MIR!$D$21</f>
        <v>Informe elaborado y entregado= (Informes entregados / Informes programados) * 100</v>
      </c>
      <c r="H30" s="229"/>
      <c r="I30" s="162" t="str">
        <f>[28]MIR!$E$21</f>
        <v>Documento del informe</v>
      </c>
      <c r="J30" s="163"/>
      <c r="K30" s="53" t="s">
        <v>150</v>
      </c>
      <c r="L30" s="106">
        <v>1</v>
      </c>
      <c r="M30" s="119" t="s">
        <v>220</v>
      </c>
      <c r="N30" s="120" t="s">
        <v>223</v>
      </c>
      <c r="O30" s="5">
        <v>0.25</v>
      </c>
      <c r="P30" s="226" t="s">
        <v>166</v>
      </c>
      <c r="Q30" s="147"/>
    </row>
    <row r="31" spans="1:18" ht="97.5" customHeight="1" x14ac:dyDescent="0.25">
      <c r="A31" s="3" t="s">
        <v>131</v>
      </c>
      <c r="B31" s="227" t="str">
        <f>[30]MIR!$B$22</f>
        <v>Remisión de la planeación y presupuestación a la Dirección de Cuenta Pública para su integración en el ejercicio fiscal vigente</v>
      </c>
      <c r="C31" s="228"/>
      <c r="D31" s="229"/>
      <c r="E31" s="227" t="str">
        <f>[28]MIR!$C$22</f>
        <v>Número de informes revisados</v>
      </c>
      <c r="F31" s="229"/>
      <c r="G31" s="227" t="str">
        <f>[28]MIR!$D$22</f>
        <v>Número de informes revisados=(Número de informes revisados / Número de informes programados) * 100</v>
      </c>
      <c r="H31" s="229"/>
      <c r="I31" s="162" t="str">
        <f>[28]MIR!$E$22</f>
        <v>Bitácoras de revisión</v>
      </c>
      <c r="J31" s="163"/>
      <c r="K31" s="53" t="s">
        <v>150</v>
      </c>
      <c r="L31" s="106">
        <v>1</v>
      </c>
      <c r="M31" s="119" t="s">
        <v>220</v>
      </c>
      <c r="N31" s="120" t="s">
        <v>223</v>
      </c>
      <c r="O31" s="5">
        <v>0.25</v>
      </c>
      <c r="P31" s="226" t="s">
        <v>166</v>
      </c>
      <c r="Q31" s="147"/>
    </row>
    <row r="32" spans="1:18" ht="178.5" customHeight="1" x14ac:dyDescent="0.25">
      <c r="A32" s="3" t="s">
        <v>85</v>
      </c>
      <c r="B32" s="227" t="str">
        <f>[30]MIR!$B$24</f>
        <v>Disminuir el número de equipos de cómputo en condiciones no óptimas, garantizando su mantenimiento y correcto funcionamiento para optimizar la eficiencia en las labores administrativas</v>
      </c>
      <c r="C32" s="228"/>
      <c r="D32" s="229"/>
      <c r="E32" s="227" t="str">
        <f>[28]MIR!$C$24</f>
        <v>Cambio y/o Actualizacion de equipos de computo.</v>
      </c>
      <c r="F32" s="229"/>
      <c r="G32" s="227" t="str">
        <f>[28]MIR!$D$24</f>
        <v>Cambio y/o Actualizacion de equipos de computo.='(Número de equipos de
computo cambiados /
Número de equipos de
computo programados a
cambiar) *100</v>
      </c>
      <c r="H32" s="229"/>
      <c r="I32" s="162" t="str">
        <f>[28]MIR!$E$24</f>
        <v>Cambio de Equipos</v>
      </c>
      <c r="J32" s="163"/>
      <c r="K32" s="53" t="s">
        <v>150</v>
      </c>
      <c r="L32" s="106">
        <v>1</v>
      </c>
      <c r="M32" s="119" t="s">
        <v>220</v>
      </c>
      <c r="N32" s="120" t="s">
        <v>223</v>
      </c>
      <c r="O32" s="5">
        <v>0.25</v>
      </c>
      <c r="P32" s="226" t="s">
        <v>166</v>
      </c>
      <c r="Q32" s="147"/>
    </row>
    <row r="33" spans="1:17" ht="186.75" customHeight="1" x14ac:dyDescent="0.25">
      <c r="A33" s="3" t="s">
        <v>195</v>
      </c>
      <c r="B33" s="227" t="str">
        <f>[30]MIR!$B$25</f>
        <v>Adquirir y proporcionar de manera oportuna las refacciones y accesorios menores necesarios para conservar en funcionamiento el equipo informático con vida útil, asegurando su operatividad continua y evitando interrupciones en los procesos</v>
      </c>
      <c r="C33" s="228"/>
      <c r="D33" s="229"/>
      <c r="E33" s="227" t="str">
        <f>[28]MIR!$C$25</f>
        <v>Adquisición y suministro
de refacciones y
accesorios menores</v>
      </c>
      <c r="F33" s="229"/>
      <c r="G33" s="230" t="str">
        <f>[28]MIR!$D$25</f>
        <v>Adquisición y suministro
de refacciones y
accesorios menores=(Refacciones y
accesorios menores adquiridos
-Refacciones y
accesorios menores solicitados) * 100</v>
      </c>
      <c r="H33" s="231"/>
      <c r="I33" s="162" t="str">
        <f>[28]MIR!$E$25</f>
        <v>Requerimientos de accesorios menores</v>
      </c>
      <c r="J33" s="163"/>
      <c r="K33" s="53" t="s">
        <v>150</v>
      </c>
      <c r="L33" s="106">
        <v>1</v>
      </c>
      <c r="M33" s="119" t="s">
        <v>220</v>
      </c>
      <c r="N33" s="120" t="s">
        <v>223</v>
      </c>
      <c r="O33" s="5">
        <v>0.25</v>
      </c>
      <c r="P33" s="226" t="s">
        <v>166</v>
      </c>
      <c r="Q33" s="147"/>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F36" s="165"/>
      <c r="G36" s="165"/>
      <c r="H36" s="165"/>
      <c r="I36" s="1"/>
      <c r="J36" s="1"/>
      <c r="K36" s="1"/>
      <c r="L36" s="1"/>
      <c r="M36" s="1"/>
      <c r="N36" s="1"/>
      <c r="O36" s="1"/>
      <c r="P36" s="1"/>
      <c r="Q36" s="1"/>
    </row>
    <row r="37" spans="1:17" x14ac:dyDescent="0.25">
      <c r="A37" s="1"/>
      <c r="B37" s="1"/>
      <c r="C37" s="1"/>
      <c r="D37" s="1"/>
      <c r="E37" s="1"/>
      <c r="F37" s="165"/>
      <c r="G37" s="165"/>
      <c r="H37" s="165"/>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s="1" customFormat="1" x14ac:dyDescent="0.25">
      <c r="F39"/>
    </row>
    <row r="40" spans="1:17" s="1" customFormat="1" ht="165.75" customHeight="1" x14ac:dyDescent="0.25"/>
    <row r="41" spans="1:17" s="1" customFormat="1" x14ac:dyDescent="0.25"/>
    <row r="42" spans="1:17" x14ac:dyDescent="0.25">
      <c r="A42" s="1"/>
      <c r="B42" s="1"/>
      <c r="C42" s="1"/>
      <c r="D42" s="1"/>
      <c r="E42" s="1"/>
      <c r="F42" s="1"/>
      <c r="G42" s="1"/>
      <c r="H42" s="1"/>
      <c r="I42" s="1"/>
      <c r="J42" s="1"/>
      <c r="K42" s="1"/>
      <c r="L42" s="1"/>
      <c r="M42" s="1"/>
      <c r="N42" s="1"/>
      <c r="O42" s="1"/>
      <c r="P42" s="1"/>
      <c r="Q42" s="1"/>
    </row>
    <row r="43" spans="1:17" ht="237" customHeight="1" x14ac:dyDescent="0.25"/>
  </sheetData>
  <mergeCells count="10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P19:Q19"/>
    <mergeCell ref="B20:D20"/>
    <mergeCell ref="E20:F20"/>
    <mergeCell ref="G20:H20"/>
    <mergeCell ref="I20:J20"/>
    <mergeCell ref="P20:Q20"/>
    <mergeCell ref="B19:D19"/>
    <mergeCell ref="E19:F19"/>
    <mergeCell ref="G19:H19"/>
    <mergeCell ref="I19:J19"/>
    <mergeCell ref="E25:F25"/>
    <mergeCell ref="G25:H25"/>
    <mergeCell ref="I25:J25"/>
    <mergeCell ref="P25:Q25"/>
    <mergeCell ref="B21:D21"/>
    <mergeCell ref="E21:F21"/>
    <mergeCell ref="G21:H21"/>
    <mergeCell ref="I21:J21"/>
    <mergeCell ref="P21:Q21"/>
    <mergeCell ref="B23:D23"/>
    <mergeCell ref="E23:F23"/>
    <mergeCell ref="G23:H23"/>
    <mergeCell ref="I23:J23"/>
    <mergeCell ref="P23:Q23"/>
    <mergeCell ref="P27:Q27"/>
    <mergeCell ref="A24:Q24"/>
    <mergeCell ref="F36:H37"/>
    <mergeCell ref="B28:D28"/>
    <mergeCell ref="E28:F28"/>
    <mergeCell ref="G28:H28"/>
    <mergeCell ref="I28:J28"/>
    <mergeCell ref="B30:D30"/>
    <mergeCell ref="E30:F30"/>
    <mergeCell ref="G30:H30"/>
    <mergeCell ref="I30:J30"/>
    <mergeCell ref="B29:D29"/>
    <mergeCell ref="E29:F29"/>
    <mergeCell ref="G29:H29"/>
    <mergeCell ref="I29:J29"/>
    <mergeCell ref="B31:D31"/>
    <mergeCell ref="E31:F31"/>
    <mergeCell ref="G31:H31"/>
    <mergeCell ref="I31:J31"/>
    <mergeCell ref="B33:D33"/>
    <mergeCell ref="E33:F33"/>
    <mergeCell ref="G33:H33"/>
    <mergeCell ref="I33:J33"/>
    <mergeCell ref="B25:D25"/>
    <mergeCell ref="P33:Q33"/>
    <mergeCell ref="B32:D32"/>
    <mergeCell ref="E32:F32"/>
    <mergeCell ref="G32:H32"/>
    <mergeCell ref="I32:J32"/>
    <mergeCell ref="P32:Q32"/>
    <mergeCell ref="P31:Q31"/>
    <mergeCell ref="B22:D22"/>
    <mergeCell ref="E22:F22"/>
    <mergeCell ref="G22:H22"/>
    <mergeCell ref="I22:J22"/>
    <mergeCell ref="P22:Q22"/>
    <mergeCell ref="P30:Q30"/>
    <mergeCell ref="P28:Q28"/>
    <mergeCell ref="P29:Q29"/>
    <mergeCell ref="B26:D26"/>
    <mergeCell ref="E26:F26"/>
    <mergeCell ref="G26:H26"/>
    <mergeCell ref="I26:J26"/>
    <mergeCell ref="P26:Q26"/>
    <mergeCell ref="B27:D27"/>
    <mergeCell ref="E27:F27"/>
    <mergeCell ref="G27:H27"/>
    <mergeCell ref="I27:J27"/>
  </mergeCells>
  <pageMargins left="0.7" right="0.7" top="0.75" bottom="0.75" header="0.3" footer="0.3"/>
  <pageSetup scale="53" orientation="landscape" horizontalDpi="4294967292"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9" zoomScale="71" zoomScaleNormal="71" zoomScaleSheetLayoutView="70" workbookViewId="0">
      <selection activeCell="O27" sqref="O27"/>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'[31]POA (2)'!$AA$26</f>
        <v>E Prestación de Servicios Públicos.</v>
      </c>
      <c r="E8" s="147"/>
      <c r="F8" s="147"/>
      <c r="G8" s="147"/>
      <c r="H8" s="147"/>
      <c r="I8" s="148" t="s">
        <v>1</v>
      </c>
      <c r="J8" s="149" t="s">
        <v>172</v>
      </c>
      <c r="K8" s="149"/>
      <c r="L8" s="148" t="s">
        <v>2</v>
      </c>
      <c r="M8" s="176" t="str">
        <f>'[31]POA (2)'!$C$19</f>
        <v>Programa 3. Salud y Bienestar en Movimiento</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tr">
        <f>'[32]POA '!$AA$24</f>
        <v>2. Desarrollo Social.</v>
      </c>
      <c r="C11" s="152"/>
      <c r="D11" s="152"/>
      <c r="E11" s="153"/>
      <c r="F11" s="66" t="s">
        <v>5</v>
      </c>
      <c r="G11" s="179" t="str">
        <f>'[32]POA '!$AA$25</f>
        <v xml:space="preserve">2.3. Salud. </v>
      </c>
      <c r="H11" s="152"/>
      <c r="I11" s="152"/>
      <c r="J11" s="152"/>
      <c r="K11" s="152"/>
      <c r="L11" s="153"/>
      <c r="M11" s="26" t="s">
        <v>6</v>
      </c>
      <c r="N11" s="179" t="str">
        <f>'[31]POA (2)'!$AA$25</f>
        <v>2.3.1. Prestación de servicios de salud a la comunidad.</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[33]POA!$C$17</f>
        <v>EJE 1: Inclusión y humanidad que transforma: Unidos para Avanzar.</v>
      </c>
      <c r="C13" s="147"/>
      <c r="D13" s="143" t="s">
        <v>8</v>
      </c>
      <c r="E13" s="176" t="str">
        <f>[33]POA!$C$18</f>
        <v>Objetivo. Promover acciones de atención primaria en salud para prevenir, preservar, recuperar y mejorar la calidad de vida de la población mediante servicios médicos y prevención integral.</v>
      </c>
      <c r="F13" s="178"/>
      <c r="G13" s="178"/>
      <c r="H13" s="143" t="s">
        <v>9</v>
      </c>
      <c r="I13" s="176" t="str">
        <f>'[31]POA (2)'!$C$20</f>
        <v>Fortalecer la operatividad de los servicios básicos de salud impulsando acciones de vigilancia y monitoreo para impactar en las condiciones de salud de la ciudadanía.</v>
      </c>
      <c r="J13" s="147"/>
      <c r="K13" s="147"/>
      <c r="L13" s="147"/>
      <c r="M13" s="148" t="s">
        <v>10</v>
      </c>
      <c r="N13" s="177" t="str">
        <f>'[31]POA (2)'!$C$21</f>
        <v>3.1 Fomentar una cultura preventiva de atención temprana en materia de salud integral. 3.2 Promover una vida sana con hábitos saludables para evitar enfermedades. 3.3 Crear campañas permanentes de la promoción de salud incluyendo cursos, talleres y pláticas para la prevención de enfermedades. 3.4 Garantizar el surtido de las recetas médicas a las personas que reciban servicios de atención médica. 3.5 Mantener y ampliar el abasto de medicamos básicos en la unidad de Farmacia Municipal. 3.6 Ampliar la cobertura del servicio integral de salud en las Comunidades más alejadas. 3.7 Atender a la ciudadanía que requiera un servicio médico integral con humanismo, eficiencia y eficacia. 3.8 Generar un programa de capacitación al personal de salud, para mejorar el desempeño en temas de integridad y atención. 3.9 Otorgar servicios médicos y odontológicos para mantener o mejorar la calidad de vida de la sociedad. 3.10 Promover una cultura de autocuidado sobre la salud bucal enfocándose en la población estudiantil del Municipio. 3.11 Asegurar el acceso efectivo, universal y gratuito a los servicios básicos de salud y de asistencia social con un trato digno y de calidad. 3.12 Elaborar un plan de mejora continua que fortalezca el sistema de salud básico del Municipio. 3.13 Fomentar prácticas preventivas que incidan positivamente en el cuidado de la salud. 3.14 Vigilar y controlar las condiciones sanitarias de los establecimientos que puedan representar un daño a la salud. 3.15 Difundir las disposiciones sanitarias, para mejorar las condiciones de salud en el Municipio poniendo énfasis en la participación. 3.16 Prevenir y eliminar riesgos de contagio de enfermedades transmisibles. 3.17 Promover y vigilar las enfermedades zoonóticas elaborando reportes sobre la situación en atención. 3.18 Realizar campañas de prevención de detección de cáncer de mama, diabetes, de transmisión sexual, entre otras. 3.19 Fomentar brigadas de prevención y detección de enfermedades. 3.20 Implementar medidas de seguridad acorde a los pacientes que necesitan movilizarse a otros espacios previniendo posibles complicaciones. 3.21 Dar atención oportuna y de calidad a los pacientes que requieran una movilización para su rehabilitación.</v>
      </c>
      <c r="O13" s="147"/>
      <c r="P13" s="147"/>
      <c r="Q13" s="147"/>
    </row>
    <row r="14" spans="1:17" ht="341.2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17" customHeight="1" x14ac:dyDescent="0.25">
      <c r="A19" s="2" t="s">
        <v>28</v>
      </c>
      <c r="B19" s="147" t="str">
        <f>[31]MIR!$B$12</f>
        <v>Reducir la Morbilidad y Mortalidad por una Atención y Diagnostico Oportuno, Generando Menor Uso de Recursos Económicos en Tratamientos en la Población de Eduardo Neri</v>
      </c>
      <c r="C19" s="147"/>
      <c r="D19" s="147"/>
      <c r="E19" s="147" t="str">
        <f>[31]MIR!$C$12</f>
        <v>Disminuir el Índice de Desconocimiento Sobre Enfermedades de Atención en el Primer Nivel de Salud, en la Población del Municipio de Eduardo Neri.</v>
      </c>
      <c r="F19" s="147"/>
      <c r="G19" s="147" t="str">
        <f>[31]MIR!$D$12</f>
        <v>Porcentaje de atenciones solicitadas = (no. de atenciones solicitadas/ no. de atenciones atendidas) * 100.  PAS=(NAS/NAA) * 100</v>
      </c>
      <c r="H19" s="147"/>
      <c r="I19" s="157" t="str">
        <f>[31]MIR!$E$12</f>
        <v>Registro de asistencia, minutas de trabajo, informe escrito y evidencias fotográficas.</v>
      </c>
      <c r="J19" s="147"/>
      <c r="K19" s="55" t="s">
        <v>150</v>
      </c>
      <c r="L19" s="68">
        <v>1</v>
      </c>
      <c r="M19" s="119" t="s">
        <v>220</v>
      </c>
      <c r="N19" s="120" t="s">
        <v>223</v>
      </c>
      <c r="O19" s="5">
        <v>0.25</v>
      </c>
      <c r="P19" s="236" t="s">
        <v>182</v>
      </c>
      <c r="Q19" s="147"/>
    </row>
    <row r="20" spans="1:18" ht="145.5" customHeight="1" x14ac:dyDescent="0.25">
      <c r="A20" s="2" t="s">
        <v>29</v>
      </c>
      <c r="B20" s="147" t="str">
        <f>[33]MIR!$B$13</f>
        <v>Coadyuvar con los servicios de salud a implementar estrategias de información y desinformación, así como brindar necesidades básicas de atención de primer contacto</v>
      </c>
      <c r="C20" s="147"/>
      <c r="D20" s="147"/>
      <c r="E20" s="160" t="str">
        <f>[31]MIR!$C$13</f>
        <v>Brindar Consulta Gratuita De Primer Contacto de Atención  del Servio Médico. (Diagnostico, Tratamiento, Oportuno y Adecuado (Medicina General, Odontológica, Nutrición y Fisioterapia)</v>
      </c>
      <c r="F20" s="161"/>
      <c r="G20" s="147" t="str">
        <f>[31]MIR!$D$13</f>
        <v>Porcentaje de atenciones solicitadas = (no. de atenciones solicitadas/ no. de atenciones atendidas) * 100.  PAS=(NAS/NAA) * 100</v>
      </c>
      <c r="H20" s="147"/>
      <c r="I20" s="157" t="str">
        <f>[31]MIR!$E$13</f>
        <v>Registro de asistencia, minutas de trabajo, informe escrito y evidencias fotográficas.</v>
      </c>
      <c r="J20" s="147"/>
      <c r="K20" s="55" t="s">
        <v>150</v>
      </c>
      <c r="L20" s="106">
        <v>1</v>
      </c>
      <c r="M20" s="119" t="s">
        <v>220</v>
      </c>
      <c r="N20" s="120" t="s">
        <v>223</v>
      </c>
      <c r="O20" s="5">
        <v>0.25</v>
      </c>
      <c r="P20" s="236" t="s">
        <v>182</v>
      </c>
      <c r="Q20" s="147"/>
    </row>
    <row r="21" spans="1:18" ht="127.5" customHeight="1" x14ac:dyDescent="0.25">
      <c r="A21" s="2" t="s">
        <v>61</v>
      </c>
      <c r="B21" s="147" t="str">
        <f>[31]MIR!$B$14</f>
        <v>Lograr una tención Adecuada y Eficiente a los pacientes que requieran servicio médico</v>
      </c>
      <c r="C21" s="147"/>
      <c r="D21" s="147"/>
      <c r="E21" s="147" t="str">
        <f>[31]MIR!$C$14</f>
        <v>Porcentaje de Consultas Medicina Generales, Odontológica, Nutrición y Fisioterapia, Brindadas a la Población en General.</v>
      </c>
      <c r="F21" s="147"/>
      <c r="G21" s="147" t="str">
        <f>[31]MIR!$D$14</f>
        <v>Porcentaje de atenciones solicitadas = (no. de atenciones solicitadas/ no. de atenciones atendidas) * 100.  PAS=(NAS/NAA) * 100</v>
      </c>
      <c r="H21" s="147"/>
      <c r="I21" s="157" t="str">
        <f>[31]MIR!$E$14</f>
        <v>Registro de asistencia, minutas de trabajo, informe escrito y evidencias fotográficas.</v>
      </c>
      <c r="J21" s="147"/>
      <c r="K21" s="55" t="s">
        <v>150</v>
      </c>
      <c r="L21" s="106">
        <v>1</v>
      </c>
      <c r="M21" s="119" t="s">
        <v>220</v>
      </c>
      <c r="N21" s="120" t="s">
        <v>223</v>
      </c>
      <c r="O21" s="5">
        <v>0.25</v>
      </c>
      <c r="P21" s="236" t="s">
        <v>182</v>
      </c>
      <c r="Q21" s="147"/>
    </row>
    <row r="22" spans="1:18" ht="138.75" customHeight="1" x14ac:dyDescent="0.25">
      <c r="A22" s="2" t="s">
        <v>62</v>
      </c>
      <c r="B22" s="237" t="str">
        <f>[31]MIR!$B$17</f>
        <v xml:space="preserve">Realizar campañas de prevención de la Salud en el municipio de Eduardo Neri </v>
      </c>
      <c r="C22" s="239"/>
      <c r="D22" s="238"/>
      <c r="E22" s="237" t="str">
        <f>[31]MIR!$C$17</f>
        <v>Disminuir el Índice de Desconocimiento Sobre Enfermedades de Atención en el Primer Nivel de Salud, en la Población del Municipio de Eduardo Neri.</v>
      </c>
      <c r="F22" s="238"/>
      <c r="G22" s="237" t="str">
        <f>[31]MIR!$D$17</f>
        <v>Porcentaje de talleres brindados = (no. de talleres de prevención/ no. de talleres brindados) * 100.  PTB=(NTB/NTB) * 100</v>
      </c>
      <c r="H22" s="238"/>
      <c r="I22" s="237" t="str">
        <f>[31]MIR!$E$17</f>
        <v>Registro de asistencia, minutas de trabajo, informe escrito y evidencias fotográficas.</v>
      </c>
      <c r="J22" s="238"/>
      <c r="K22" s="55" t="s">
        <v>150</v>
      </c>
      <c r="L22" s="106">
        <v>1</v>
      </c>
      <c r="M22" s="119" t="s">
        <v>220</v>
      </c>
      <c r="N22" s="120" t="s">
        <v>223</v>
      </c>
      <c r="O22" s="5">
        <v>0.25</v>
      </c>
      <c r="P22" s="236" t="s">
        <v>182</v>
      </c>
      <c r="Q22" s="147"/>
    </row>
    <row r="23" spans="1:18" ht="135" customHeight="1" x14ac:dyDescent="0.25">
      <c r="A23" s="2" t="s">
        <v>84</v>
      </c>
      <c r="B23" s="147" t="str">
        <f>[31]MIR!$B$19</f>
        <v xml:space="preserve">Brindar atención oportuna en prevención de enfermedades </v>
      </c>
      <c r="C23" s="147"/>
      <c r="D23" s="147"/>
      <c r="E23" s="147" t="str">
        <f>[31]MIR!$C$19</f>
        <v>Promover una Salud Sana con Hábitos Saludables para Prevenir Enfermedades. (Toma de Tensión Arterial, Frecuencia Cardiaca, Peso, Talla, Temperatura, Glucosa Capilar y Oximetría)</v>
      </c>
      <c r="F23" s="147"/>
      <c r="G23" s="147" t="str">
        <f>[31]MIR!$D$19</f>
        <v>Porcentaje de resoluciones aprobadas = (no. de proyectos terminados/ no. de proyectos programados) * 100.  PAP=(NPT/NPP) * 100</v>
      </c>
      <c r="H23" s="147"/>
      <c r="I23" s="157" t="str">
        <f>[31]MIR!$E$19</f>
        <v>Registro de asistencia, minutas de trabajo, informe escrito y evidencias fotográficas.</v>
      </c>
      <c r="J23" s="147"/>
      <c r="K23" s="55" t="s">
        <v>150</v>
      </c>
      <c r="L23" s="100">
        <v>1</v>
      </c>
      <c r="M23" s="119" t="s">
        <v>220</v>
      </c>
      <c r="N23" s="120" t="s">
        <v>223</v>
      </c>
      <c r="O23" s="5">
        <v>0.25</v>
      </c>
      <c r="P23" s="236" t="s">
        <v>182</v>
      </c>
      <c r="Q23" s="147"/>
    </row>
    <row r="24" spans="1:18" ht="28.5" customHeight="1" x14ac:dyDescent="0.25">
      <c r="A24" s="155" t="s">
        <v>30</v>
      </c>
      <c r="B24" s="155"/>
      <c r="C24" s="155"/>
      <c r="D24" s="155"/>
      <c r="E24" s="155"/>
      <c r="F24" s="155"/>
      <c r="G24" s="155"/>
      <c r="H24" s="155"/>
      <c r="I24" s="155"/>
      <c r="J24" s="155"/>
      <c r="K24" s="155"/>
      <c r="L24" s="155"/>
      <c r="M24" s="155"/>
      <c r="N24" s="155"/>
      <c r="O24" s="155"/>
      <c r="P24" s="155"/>
      <c r="Q24" s="155"/>
    </row>
    <row r="25" spans="1:18" ht="111" customHeight="1" x14ac:dyDescent="0.25">
      <c r="A25" s="3" t="s">
        <v>68</v>
      </c>
      <c r="B25" s="147" t="str">
        <f>[31]MIR!$B$15</f>
        <v>Brindar Consulta Gratuita De Primer Contacto de Atención  del Servio Médico. (Diagnostico, Tratamiento, Oportuno y Adecuado (Medicina General, Odontológica, Nutrición y Fisioterapia)</v>
      </c>
      <c r="C25" s="147"/>
      <c r="D25" s="147"/>
      <c r="E25" s="147" t="str">
        <f>[31]MIR!$C$15</f>
        <v>Porcentaje de Calidad en Diagnóstico y Tratamiento.</v>
      </c>
      <c r="F25" s="147"/>
      <c r="G25" s="147" t="str">
        <f>[31]MIR!$D$15</f>
        <v>Porcentaje de atenciones solicitadas = (no. de atenciones solicitadas/ no. de atenciones atendidas) * 100.  PAS=(NAS/NAA) * 100</v>
      </c>
      <c r="H25" s="147"/>
      <c r="I25" s="157" t="str">
        <f>[31]MIR!$E$15</f>
        <v>Registro de asistencia, minutas de trabajo, informe escrito y evidencias fotográficas.</v>
      </c>
      <c r="J25" s="147"/>
      <c r="K25" s="55" t="s">
        <v>150</v>
      </c>
      <c r="L25" s="68">
        <v>1</v>
      </c>
      <c r="M25" s="119" t="s">
        <v>220</v>
      </c>
      <c r="N25" s="120" t="s">
        <v>223</v>
      </c>
      <c r="O25" s="5">
        <v>0.25</v>
      </c>
      <c r="P25" s="236" t="s">
        <v>182</v>
      </c>
      <c r="Q25" s="147"/>
      <c r="R25" t="s">
        <v>33</v>
      </c>
    </row>
    <row r="26" spans="1:18" ht="103.5" customHeight="1" x14ac:dyDescent="0.25">
      <c r="A26" s="3" t="s">
        <v>64</v>
      </c>
      <c r="B26" s="147" t="str">
        <f>[31]MIR!$B$16</f>
        <v>Campaña Salud y Bienestar para Todos</v>
      </c>
      <c r="C26" s="147"/>
      <c r="D26" s="147"/>
      <c r="E26" s="147" t="str">
        <f>[33]MIR!$C$16</f>
        <v xml:space="preserve">Garantizar Atención de Salud, Campañas de Servicios Integrales en Comunidades y Población Vulnerable </v>
      </c>
      <c r="F26" s="147"/>
      <c r="G26" s="147" t="str">
        <f>[31]MIR!$D$16</f>
        <v>Porcentaje de campañas de salud = (no. de campañas de salud/ no. de campañas de salud cumplidas) * 100.  PCS=(NCS/NCSC) * 100</v>
      </c>
      <c r="H26" s="147"/>
      <c r="I26" s="157" t="str">
        <f>[31]MIR!$E$16</f>
        <v>Registro de asistencia, minutas de trabajo, informe escrito y evidencias fotográficas.</v>
      </c>
      <c r="J26" s="147"/>
      <c r="K26" s="55" t="s">
        <v>150</v>
      </c>
      <c r="L26" s="106">
        <v>1</v>
      </c>
      <c r="M26" s="119" t="s">
        <v>220</v>
      </c>
      <c r="N26" s="120" t="s">
        <v>223</v>
      </c>
      <c r="O26" s="5">
        <v>0.25</v>
      </c>
      <c r="P26" s="236" t="s">
        <v>182</v>
      </c>
      <c r="Q26" s="147"/>
    </row>
    <row r="27" spans="1:18" ht="190.5" customHeight="1" x14ac:dyDescent="0.25">
      <c r="A27" s="3" t="s">
        <v>67</v>
      </c>
      <c r="B27" s="160" t="str">
        <f>[31]MIR!$B$18</f>
        <v>Programa “ESCUELA SALUD Y BIENESTAR”</v>
      </c>
      <c r="C27" s="164"/>
      <c r="D27" s="161"/>
      <c r="E27" s="160" t="str">
        <f>[31]MIR!$C$18</f>
        <v>Incrementar la Efectividad de las Intervenciones de Promoción de la Salud, para Crear una Nueva Cultura de Salud, Habilitando a la Comunidad Escolar y Sumando las Contribuciones de los Agentes Escolares y Promotores Voluntarios</v>
      </c>
      <c r="F27" s="161"/>
      <c r="G27" s="160" t="str">
        <f>[31]MIR!$D$18</f>
        <v>Porcentaje de campañas de salud = (no. de campañas de salud/ no. de campañas de salud cumplidas) * 100.  PCS=(NCS/NCSC) * 100</v>
      </c>
      <c r="H27" s="161"/>
      <c r="I27" s="162" t="str">
        <f>[31]MIR!$E$18</f>
        <v>Registro de asistencia, minutas de trabajo, informe escrito y evidencias fotográficas.</v>
      </c>
      <c r="J27" s="163"/>
      <c r="K27" s="55" t="s">
        <v>150</v>
      </c>
      <c r="L27" s="106">
        <v>1</v>
      </c>
      <c r="M27" s="119" t="s">
        <v>220</v>
      </c>
      <c r="N27" s="120" t="s">
        <v>223</v>
      </c>
      <c r="O27" s="5">
        <v>0.25</v>
      </c>
      <c r="P27" s="236" t="s">
        <v>182</v>
      </c>
      <c r="Q27" s="147"/>
    </row>
    <row r="28" spans="1:18" ht="155.25" customHeight="1" x14ac:dyDescent="0.25">
      <c r="A28" s="3" t="s">
        <v>85</v>
      </c>
      <c r="B28" s="147" t="str">
        <f>[33]MIR!$B$20</f>
        <v>Enfermeria al Cuidado de tu Salud, Toma de Signos Vitales</v>
      </c>
      <c r="C28" s="147"/>
      <c r="D28" s="147"/>
      <c r="E28" s="147" t="str">
        <f>[31]MIR!$C$20</f>
        <v>Promover una Salud Sana con Hábitos Saludables para Prevenir Enfermedades. (Toma de Tensión Arterial, Frecuencia Cardiaca, Peso, Talla, Temperatura, Glucosa Capilar y Oximetría)</v>
      </c>
      <c r="F28" s="147"/>
      <c r="G28" s="147" t="str">
        <f>[31]MIR!$D$20</f>
        <v>Porcentaje de resoluciones aprobadas = (no. de proyectos terminados/ no. de proyectos programados) * 100.  PAP=(NPT/NPP) * 100</v>
      </c>
      <c r="H28" s="147"/>
      <c r="I28" s="147" t="str">
        <f>[31]MIR!$E$20</f>
        <v>Registro de asistencia, minutas de trabajo, informe escrito y evidencias fotográficas.</v>
      </c>
      <c r="J28" s="147"/>
      <c r="K28" s="55" t="s">
        <v>150</v>
      </c>
      <c r="L28" s="106">
        <v>1</v>
      </c>
      <c r="M28" s="119" t="s">
        <v>220</v>
      </c>
      <c r="N28" s="120" t="s">
        <v>223</v>
      </c>
      <c r="O28" s="5">
        <v>0.25</v>
      </c>
      <c r="P28" s="236" t="s">
        <v>182</v>
      </c>
      <c r="Q28" s="147"/>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s="1" customFormat="1" x14ac:dyDescent="0.25">
      <c r="F36"/>
    </row>
    <row r="37" spans="1:17" s="1" customFormat="1" ht="96.75" customHeight="1" x14ac:dyDescent="0.25"/>
    <row r="38" spans="1:17" s="1" customFormat="1" x14ac:dyDescent="0.25"/>
    <row r="39" spans="1:17" x14ac:dyDescent="0.25">
      <c r="A39" s="1"/>
      <c r="B39" s="1"/>
      <c r="C39" s="1"/>
      <c r="D39" s="1"/>
      <c r="E39" s="1"/>
      <c r="F39" s="1"/>
      <c r="G39" s="1"/>
      <c r="H39" s="1"/>
      <c r="I39" s="1"/>
      <c r="J39" s="1"/>
      <c r="K39" s="1"/>
      <c r="L39" s="1"/>
      <c r="M39" s="1"/>
      <c r="N39" s="1"/>
      <c r="O39" s="1"/>
      <c r="P39" s="1"/>
      <c r="Q39" s="1"/>
    </row>
  </sheetData>
  <mergeCells count="8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8:Q28"/>
    <mergeCell ref="F33:H34"/>
    <mergeCell ref="B26:D26"/>
    <mergeCell ref="E26:F26"/>
    <mergeCell ref="G26:H26"/>
    <mergeCell ref="I26:J26"/>
    <mergeCell ref="B28:D28"/>
    <mergeCell ref="E28:F28"/>
    <mergeCell ref="G28:H28"/>
    <mergeCell ref="I28:J28"/>
    <mergeCell ref="P26:Q26"/>
    <mergeCell ref="B27:D27"/>
    <mergeCell ref="E27:F27"/>
    <mergeCell ref="G27:H27"/>
    <mergeCell ref="I27:J27"/>
    <mergeCell ref="P27:Q27"/>
    <mergeCell ref="P22:Q22"/>
    <mergeCell ref="I22:J22"/>
    <mergeCell ref="G22:H22"/>
    <mergeCell ref="E22:F22"/>
    <mergeCell ref="B22:D22"/>
  </mergeCells>
  <pageMargins left="0.7" right="0.7" top="0.75" bottom="0.75" header="0.3" footer="0.3"/>
  <pageSetup scale="53" orientation="landscape" horizontalDpi="4294967292"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topLeftCell="A37" zoomScale="71" zoomScaleNormal="71" zoomScaleSheetLayoutView="70" workbookViewId="0">
      <selection activeCell="C41" sqref="C41"/>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[34]POA!$AA$26</f>
        <v xml:space="preserve">E Prestacion de Servicios Publico </v>
      </c>
      <c r="E8" s="147"/>
      <c r="F8" s="147"/>
      <c r="G8" s="147"/>
      <c r="H8" s="147"/>
      <c r="I8" s="148" t="s">
        <v>1</v>
      </c>
      <c r="J8" s="149" t="s">
        <v>173</v>
      </c>
      <c r="K8" s="149"/>
      <c r="L8" s="148" t="s">
        <v>2</v>
      </c>
      <c r="M8" s="176" t="str">
        <f>[35]POA!$C$19</f>
        <v xml:space="preserve">PROGRAMA 2.EDUCACION, TALENTO Y CULTURA: RAICES QUE NOS UNEN </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
        <v>158</v>
      </c>
      <c r="C11" s="152"/>
      <c r="D11" s="152"/>
      <c r="E11" s="153"/>
      <c r="F11" s="66" t="s">
        <v>5</v>
      </c>
      <c r="G11" s="179" t="str">
        <f>[34]POA!$AA$24</f>
        <v xml:space="preserve">2.4. Recreacion cultura y otras manifestaciones sociales </v>
      </c>
      <c r="H11" s="247"/>
      <c r="I11" s="247"/>
      <c r="J11" s="247"/>
      <c r="K11" s="247"/>
      <c r="L11" s="248"/>
      <c r="M11" s="26" t="s">
        <v>6</v>
      </c>
      <c r="N11" s="174" t="str">
        <f>[34]POA!$AA$25</f>
        <v xml:space="preserve">2.4.2. Cultura </v>
      </c>
      <c r="O11" s="249"/>
      <c r="P11" s="249"/>
      <c r="Q11" s="175"/>
    </row>
    <row r="12" spans="1:17" x14ac:dyDescent="0.25">
      <c r="A12" s="143" t="s">
        <v>25</v>
      </c>
      <c r="B12" s="143"/>
      <c r="C12" s="143"/>
      <c r="D12" s="143"/>
      <c r="E12" s="143"/>
      <c r="F12" s="143"/>
      <c r="G12" s="143"/>
      <c r="H12" s="143"/>
      <c r="I12" s="143"/>
      <c r="J12" s="143"/>
      <c r="K12" s="143"/>
      <c r="L12" s="143"/>
      <c r="M12" s="143"/>
      <c r="N12" s="143"/>
      <c r="O12" s="143"/>
      <c r="P12" s="143"/>
      <c r="Q12" s="143"/>
    </row>
    <row r="13" spans="1:17" ht="15.75" customHeight="1" x14ac:dyDescent="0.25">
      <c r="A13" s="148" t="s">
        <v>7</v>
      </c>
      <c r="B13" s="176" t="str">
        <f>[34]POA!$C$17</f>
        <v>EJE I. INCLUSION Y HUMANIDAD QUE TRANSFORMAN: UNIDOS PARA AVANZAR</v>
      </c>
      <c r="C13" s="147"/>
      <c r="D13" s="143" t="s">
        <v>8</v>
      </c>
      <c r="E13" s="176" t="str">
        <f>[34]POA!$C$18</f>
        <v>Promover el desarrollo integral e inclusivo de la sociedad mediante la educación y la cultura, fortaleciendo la infraestructura educativa, impulsando programas culturales y artísticos, para preservar el patrimonio cultural del municipio con la participación activa de la niñez y juventud.</v>
      </c>
      <c r="F13" s="178"/>
      <c r="G13" s="178"/>
      <c r="H13" s="143" t="s">
        <v>9</v>
      </c>
      <c r="I13" s="176" t="str">
        <f>[34]POA!$C$20</f>
        <v>Articular políticas públicas que creen un entorno favorable para el desarrollo social e integral de la niñez, jóvenes, adultos, adultos mayores y discapacitados promoviendo una colaboración entre distintos sectores para asegurar el bienestar social de municipio</v>
      </c>
      <c r="J13" s="147"/>
      <c r="K13" s="147"/>
      <c r="L13" s="147"/>
      <c r="M13" s="148" t="s">
        <v>10</v>
      </c>
      <c r="N13" s="241" t="str">
        <f>[34]POA!$C$21</f>
        <v xml:space="preserve">2.4 Recuperar y promover las actividades culturales y artísticas en el municipio.
2.5 Impulsar la difusión y la preservación de patrimonio cultural del municipio, promoviendo danzas originarias, grupos musicales y potras actividades artísticas.
2.6 Fomentar la realización de talleres de danza, pintura, música, teatro y otras artes, incentivando la participación de la niñez y la juventud.
2.10 Garantizar mecanismos de participación que faciliten el desarrollo integral de la juventud en lasa acciones sociales, deportivas y culturales 
2.11 Gestionar el acceso a financiamiento o estímulos económicos para fortalecer el equipamiento y herramientas de los jóvenes en sus actividades culturales, deportivas, y artísticas.
2.16 Difundir los cursos y talleres que se imparten en la casa de cultura del municipio, promoviendo la participación de la niñez y juventud.
</v>
      </c>
      <c r="O13" s="242"/>
      <c r="P13" s="242"/>
      <c r="Q13" s="243"/>
    </row>
    <row r="14" spans="1:17" ht="229.5" customHeight="1" x14ac:dyDescent="0.25">
      <c r="A14" s="148"/>
      <c r="B14" s="147"/>
      <c r="C14" s="147"/>
      <c r="D14" s="143"/>
      <c r="E14" s="178"/>
      <c r="F14" s="178"/>
      <c r="G14" s="178"/>
      <c r="H14" s="143"/>
      <c r="I14" s="147"/>
      <c r="J14" s="147"/>
      <c r="K14" s="147"/>
      <c r="L14" s="147"/>
      <c r="M14" s="148"/>
      <c r="N14" s="244"/>
      <c r="O14" s="245"/>
      <c r="P14" s="245"/>
      <c r="Q14" s="246"/>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8.25" customHeight="1" x14ac:dyDescent="0.25">
      <c r="A19" s="2" t="s">
        <v>28</v>
      </c>
      <c r="B19" s="147" t="str">
        <f>[35]MIR!$B$12</f>
        <v>Se registra un bajo nivel de pérdida de la identidad cultural en el municipio de Eduardo Neri.</v>
      </c>
      <c r="C19" s="147"/>
      <c r="D19" s="147"/>
      <c r="E19" s="147" t="str">
        <f>[34]MIR!$C$12</f>
        <v>Porcentaje de preservación cultural</v>
      </c>
      <c r="F19" s="147"/>
      <c r="G19" s="240" t="str">
        <f>[34]MIR!$D$12</f>
        <v>Porcentaje de preservación cultural = (Número de actividades culturales realizadas / Total de actividades programadas) * 100 PPC=(NACR/TAP)*100</v>
      </c>
      <c r="H19" s="147"/>
      <c r="I19" s="157" t="str">
        <f>[34]MIR!$E$12</f>
        <v>Reportes de actividades culturales, encuestas de percepción ciudadana</v>
      </c>
      <c r="J19" s="147"/>
      <c r="K19" s="70" t="s">
        <v>150</v>
      </c>
      <c r="L19" s="68">
        <v>1</v>
      </c>
      <c r="M19" s="119" t="s">
        <v>220</v>
      </c>
      <c r="N19" s="120" t="s">
        <v>223</v>
      </c>
      <c r="O19" s="5">
        <v>0.25</v>
      </c>
      <c r="P19" s="236" t="s">
        <v>181</v>
      </c>
      <c r="Q19" s="147"/>
    </row>
    <row r="20" spans="1:18" ht="92.25" customHeight="1" x14ac:dyDescent="0.25">
      <c r="A20" s="2" t="s">
        <v>29</v>
      </c>
      <c r="B20" s="147" t="str">
        <f>[35]MIR!$B$13</f>
        <v>Preservación y fortalecimiento de los valores culturales, así como de las tradiciones y costumbres del municipio de Eduardo Neri.</v>
      </c>
      <c r="C20" s="147"/>
      <c r="D20" s="147"/>
      <c r="E20" s="147" t="str">
        <f>[34]MIR!$C$13</f>
        <v>Número de eventos culturales realizados</v>
      </c>
      <c r="F20" s="147"/>
      <c r="G20" s="160" t="str">
        <f>[34]MIR!$D$13</f>
        <v>Número de eventos culturales realizados= (Eventos culturales realizados / Eventos programados) * 100 NE=(ECR/EP)*100</v>
      </c>
      <c r="H20" s="161"/>
      <c r="I20" s="157" t="str">
        <f>[34]MIR!$E$13</f>
        <v>Registros de eventos, fotografías y videos</v>
      </c>
      <c r="J20" s="147"/>
      <c r="K20" s="55" t="s">
        <v>150</v>
      </c>
      <c r="L20" s="106">
        <v>1</v>
      </c>
      <c r="M20" s="119" t="s">
        <v>220</v>
      </c>
      <c r="N20" s="120" t="s">
        <v>223</v>
      </c>
      <c r="O20" s="5">
        <v>0.25</v>
      </c>
      <c r="P20" s="236" t="s">
        <v>181</v>
      </c>
      <c r="Q20" s="147"/>
    </row>
    <row r="21" spans="1:18" ht="92.25" customHeight="1" x14ac:dyDescent="0.25">
      <c r="A21" s="2" t="s">
        <v>61</v>
      </c>
      <c r="B21" s="160" t="str">
        <f>[35]MIR!$B$14</f>
        <v>Se observa un interés por la cultura por parte de la ciudadanía.</v>
      </c>
      <c r="C21" s="164"/>
      <c r="D21" s="161"/>
      <c r="E21" s="160" t="str">
        <f>[34]MIR!$C$14</f>
        <v>Porcentaje de asistencia a eventos culturales</v>
      </c>
      <c r="F21" s="161"/>
      <c r="G21" s="160" t="str">
        <f>[34]MIR!$D$14</f>
        <v>Porcentaje de asistencia a eventos culturales= (Número de asistentes a eventos culturales / Total de población objetivo) * 100 PAEC=(NAEC/TP)*100</v>
      </c>
      <c r="H21" s="161"/>
      <c r="I21" s="162" t="str">
        <f>[34]MIR!$E$14</f>
        <v>Encuestas de asistencia, boletos de entrada, listas de participantes</v>
      </c>
      <c r="J21" s="163"/>
      <c r="K21" s="55" t="s">
        <v>150</v>
      </c>
      <c r="L21" s="106">
        <v>1</v>
      </c>
      <c r="M21" s="119" t="s">
        <v>220</v>
      </c>
      <c r="N21" s="120" t="s">
        <v>223</v>
      </c>
      <c r="O21" s="5">
        <v>0.25</v>
      </c>
      <c r="P21" s="236" t="s">
        <v>181</v>
      </c>
      <c r="Q21" s="147"/>
    </row>
    <row r="22" spans="1:18" ht="82.5" customHeight="1" x14ac:dyDescent="0.25">
      <c r="A22" s="2" t="s">
        <v>62</v>
      </c>
      <c r="B22" s="160" t="str">
        <f>[35]MIR!$B$21</f>
        <v>Preservación y recuperación de las danzas tradicionales y autóctonas.</v>
      </c>
      <c r="C22" s="164"/>
      <c r="D22" s="161"/>
      <c r="E22" s="160" t="str">
        <f>[34]MIR!$C$21</f>
        <v>Número de danzas rescatadas</v>
      </c>
      <c r="F22" s="161"/>
      <c r="G22" s="160" t="str">
        <f>[34]MIR!$D$21</f>
        <v>Número de danzas rescatadas='(Danzas documentadas / Danzas identificadas) * 100 NDR=(DD/DI)*100</v>
      </c>
      <c r="H22" s="161"/>
      <c r="I22" s="162" t="str">
        <f>[34]MIR!$E$21</f>
        <v>Documentación audiovisual, entrevistas a portadores de tradición</v>
      </c>
      <c r="J22" s="163"/>
      <c r="K22" s="55" t="s">
        <v>150</v>
      </c>
      <c r="L22" s="106">
        <v>1</v>
      </c>
      <c r="M22" s="119" t="s">
        <v>220</v>
      </c>
      <c r="N22" s="120" t="s">
        <v>223</v>
      </c>
      <c r="O22" s="5">
        <v>0.25</v>
      </c>
      <c r="P22" s="236" t="s">
        <v>181</v>
      </c>
      <c r="Q22" s="147"/>
    </row>
    <row r="23" spans="1:18" ht="83.25" customHeight="1" x14ac:dyDescent="0.25">
      <c r="A23" s="2" t="s">
        <v>84</v>
      </c>
      <c r="B23" s="147" t="str">
        <f>[35]MIR!$B$26</f>
        <v>Impulso al talento local a través de la comunidad estudiantil y del sistema educativo.</v>
      </c>
      <c r="C23" s="147"/>
      <c r="D23" s="147"/>
      <c r="E23" s="147" t="str">
        <f>[34]MIR!$C$26</f>
        <v>Número de estudiantes participantes</v>
      </c>
      <c r="F23" s="147"/>
      <c r="G23" s="160" t="str">
        <f>[34]MIR!$D$26</f>
        <v>Número de estudiantes participantes='(Estudiantes participantes / Meta de participación) * 100 NEP=(EP/MP)*100</v>
      </c>
      <c r="H23" s="161"/>
      <c r="I23" s="157" t="str">
        <f>[34]MIR!$E$26</f>
        <v>Registros escolares, reportes de participación</v>
      </c>
      <c r="J23" s="147"/>
      <c r="K23" s="55" t="s">
        <v>150</v>
      </c>
      <c r="L23" s="68">
        <v>1</v>
      </c>
      <c r="M23" s="119" t="s">
        <v>220</v>
      </c>
      <c r="N23" s="120" t="s">
        <v>223</v>
      </c>
      <c r="O23" s="5">
        <v>0.25</v>
      </c>
      <c r="P23" s="236" t="s">
        <v>181</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90" customHeight="1" x14ac:dyDescent="0.25">
      <c r="A25" s="3" t="s">
        <v>68</v>
      </c>
      <c r="B25" s="147" t="str">
        <f>[35]MIR!$B$15</f>
        <v xml:space="preserve">Realizacion de grupos artisticos de musica, canto, artes plasticas y visuales </v>
      </c>
      <c r="C25" s="147"/>
      <c r="D25" s="147"/>
      <c r="E25" s="147" t="str">
        <f>[34]MIR!$C$15</f>
        <v>Número de participantes en el concurso</v>
      </c>
      <c r="F25" s="147"/>
      <c r="G25" s="147" t="str">
        <f>[34]MIR!$D$15</f>
        <v>Número de participantes en el concurso=(Participantes inscritos / Participantes esperados) * 100 NPC=(PI/PE)*100</v>
      </c>
      <c r="H25" s="147"/>
      <c r="I25" s="157" t="str">
        <f>[34]MIR!$E$15</f>
        <v>Listas de inscripción, reportes del concurso</v>
      </c>
      <c r="J25" s="147"/>
      <c r="K25" s="55" t="s">
        <v>150</v>
      </c>
      <c r="L25" s="68">
        <v>1</v>
      </c>
      <c r="M25" s="119" t="s">
        <v>220</v>
      </c>
      <c r="N25" s="120" t="s">
        <v>223</v>
      </c>
      <c r="O25" s="5">
        <v>0.25</v>
      </c>
      <c r="P25" s="236" t="s">
        <v>181</v>
      </c>
      <c r="Q25" s="147"/>
    </row>
    <row r="26" spans="1:18" ht="78" customHeight="1" x14ac:dyDescent="0.25">
      <c r="A26" s="3" t="s">
        <v>64</v>
      </c>
      <c r="B26" s="147" t="str">
        <f>[35]MIR!$B$16</f>
        <v>Festival del aniversario del ballet folcklorico "yohualli tapayatzin"</v>
      </c>
      <c r="C26" s="147"/>
      <c r="D26" s="147"/>
      <c r="E26" s="147" t="str">
        <f>[34]MIR!$C$16</f>
        <v>Número de grupos artísticos formados</v>
      </c>
      <c r="F26" s="147"/>
      <c r="G26" s="147" t="str">
        <f>[34]MIR!$D$16</f>
        <v>Número de grupos artísticos formados='(Grupos creados / Grupos proyectados) * 100 NGAF=(GC/GP)*100</v>
      </c>
      <c r="H26" s="147"/>
      <c r="I26" s="157" t="str">
        <f>[34]MIR!$E$16</f>
        <v>Registros de inscripción, reportes de actividades</v>
      </c>
      <c r="J26" s="147"/>
      <c r="K26" s="55" t="s">
        <v>150</v>
      </c>
      <c r="L26" s="106">
        <v>1</v>
      </c>
      <c r="M26" s="119" t="s">
        <v>220</v>
      </c>
      <c r="N26" s="120" t="s">
        <v>223</v>
      </c>
      <c r="O26" s="5">
        <v>0.25</v>
      </c>
      <c r="P26" s="236" t="s">
        <v>181</v>
      </c>
      <c r="Q26" s="147"/>
      <c r="R26" t="s">
        <v>33</v>
      </c>
    </row>
    <row r="27" spans="1:18" ht="87" customHeight="1" x14ac:dyDescent="0.25">
      <c r="A27" s="3" t="s">
        <v>65</v>
      </c>
      <c r="B27" s="160" t="str">
        <f>[35]MIR!$B$17</f>
        <v>Participaciones en los teatros del pueblo de las fiestas patronales de las diferentes comunidades</v>
      </c>
      <c r="C27" s="164"/>
      <c r="D27" s="161"/>
      <c r="E27" s="160" t="str">
        <f>[34]MIR!$C$17</f>
        <v>Número de participantes en el certamen</v>
      </c>
      <c r="F27" s="161"/>
      <c r="G27" s="160" t="str">
        <f>[34]MIR!$D$17</f>
        <v>Número de participantes en el certamen='(Participantes inscritos / Meta de participación) * 100 NPC=(PI/MP)*100</v>
      </c>
      <c r="H27" s="161"/>
      <c r="I27" s="162" t="str">
        <f>[34]MIR!$E$17</f>
        <v>Actas del certamen, fotografías y videos</v>
      </c>
      <c r="J27" s="163"/>
      <c r="K27" s="55" t="s">
        <v>150</v>
      </c>
      <c r="L27" s="106">
        <v>1</v>
      </c>
      <c r="M27" s="119" t="s">
        <v>220</v>
      </c>
      <c r="N27" s="120" t="s">
        <v>223</v>
      </c>
      <c r="O27" s="5">
        <v>0.25</v>
      </c>
      <c r="P27" s="236" t="s">
        <v>181</v>
      </c>
      <c r="Q27" s="147"/>
    </row>
    <row r="28" spans="1:18" ht="99.75" customHeight="1" x14ac:dyDescent="0.25">
      <c r="A28" s="3" t="s">
        <v>89</v>
      </c>
      <c r="B28" s="147" t="str">
        <f>[35]MIR!$B$18</f>
        <v xml:space="preserve">Consurso de Pintural diversas tecnicas </v>
      </c>
      <c r="C28" s="147"/>
      <c r="D28" s="147"/>
      <c r="E28" s="147" t="str">
        <f>[34]MIR!$C$18</f>
        <v>Número de presentaciones en teatros del pueblo</v>
      </c>
      <c r="F28" s="147"/>
      <c r="G28" s="147" t="str">
        <f>[34]MIR!$D$18</f>
        <v>Número de presentaciones en teatros del pueblo='(Presentaciones realizadas / Presentaciones programadas) * 100 NPTP=(PR/PP)*100</v>
      </c>
      <c r="H28" s="147"/>
      <c r="I28" s="147" t="str">
        <f>[34]MIR!$E$18</f>
        <v>Programas de eventos, reportes de participación</v>
      </c>
      <c r="J28" s="147"/>
      <c r="K28" s="55" t="s">
        <v>150</v>
      </c>
      <c r="L28" s="106">
        <v>1</v>
      </c>
      <c r="M28" s="119" t="s">
        <v>220</v>
      </c>
      <c r="N28" s="120" t="s">
        <v>223</v>
      </c>
      <c r="O28" s="5">
        <v>0.25</v>
      </c>
      <c r="P28" s="236" t="s">
        <v>181</v>
      </c>
      <c r="Q28" s="147"/>
    </row>
    <row r="29" spans="1:18" ht="71.25" customHeight="1" x14ac:dyDescent="0.25">
      <c r="A29" s="3" t="s">
        <v>108</v>
      </c>
      <c r="B29" s="147" t="str">
        <f>[35]MIR!$B$19</f>
        <v>Fortalecimiento al ballet folcklorico "Mayahuetl" en la comunidad de Mezcala</v>
      </c>
      <c r="C29" s="147"/>
      <c r="D29" s="147"/>
      <c r="E29" s="147" t="str">
        <f>[34]MIR!$C$19</f>
        <v>Número de asistentes al taller</v>
      </c>
      <c r="F29" s="147"/>
      <c r="G29" s="147" t="str">
        <f>[34]MIR!$D$19</f>
        <v>Número de asistentes al taller='(Asistentes al taller / Meta de asistencia) * 100 NAT=(AT/MA)*100</v>
      </c>
      <c r="H29" s="147"/>
      <c r="I29" s="147" t="str">
        <f>[34]MIR!$E$19</f>
        <v>Listas de asistencia, reportes de instructores</v>
      </c>
      <c r="J29" s="147"/>
      <c r="K29" s="55" t="s">
        <v>150</v>
      </c>
      <c r="L29" s="106">
        <v>1</v>
      </c>
      <c r="M29" s="119" t="s">
        <v>220</v>
      </c>
      <c r="N29" s="120" t="s">
        <v>223</v>
      </c>
      <c r="O29" s="5">
        <v>0.25</v>
      </c>
      <c r="P29" s="236" t="s">
        <v>181</v>
      </c>
      <c r="Q29" s="147"/>
    </row>
    <row r="30" spans="1:18" ht="85.5" customHeight="1" x14ac:dyDescent="0.25">
      <c r="A30" s="3" t="s">
        <v>114</v>
      </c>
      <c r="B30" s="147" t="str">
        <f>[35]MIR!$B$20</f>
        <v xml:space="preserve">Fortalecimiento al ballet folcklorio "Yohualli Tapayatzin" infantil y juvenil </v>
      </c>
      <c r="C30" s="147"/>
      <c r="D30" s="147"/>
      <c r="E30" s="147" t="str">
        <f>[34]MIR!$C$20</f>
        <v>Número de presentaciones del ballet</v>
      </c>
      <c r="F30" s="147"/>
      <c r="G30" s="147" t="str">
        <f>[34]MIR!$D$20</f>
        <v>Número de presentaciones del ballet='(Presentaciones realizadas / Presentaciones proyectadas) * 100 NPB=(PR/PP)*100</v>
      </c>
      <c r="H30" s="147"/>
      <c r="I30" s="147" t="str">
        <f>[34]MIR!$E$20</f>
        <v>Registros de ensayos, videos de presentaciones</v>
      </c>
      <c r="J30" s="147"/>
      <c r="K30" s="55" t="s">
        <v>150</v>
      </c>
      <c r="L30" s="106">
        <v>1</v>
      </c>
      <c r="M30" s="119" t="s">
        <v>220</v>
      </c>
      <c r="N30" s="120" t="s">
        <v>223</v>
      </c>
      <c r="O30" s="5">
        <v>0.25</v>
      </c>
      <c r="P30" s="236" t="s">
        <v>181</v>
      </c>
      <c r="Q30" s="147"/>
    </row>
    <row r="31" spans="1:18" ht="90.75" customHeight="1" x14ac:dyDescent="0.25">
      <c r="A31" s="3" t="s">
        <v>67</v>
      </c>
      <c r="B31" s="147" t="str">
        <f>[35]MIR!$B$22</f>
        <v xml:space="preserve">Conmemoración del día internacional de la danza </v>
      </c>
      <c r="C31" s="147"/>
      <c r="D31" s="147"/>
      <c r="E31" s="147" t="str">
        <f>[34]MIR!$C$22</f>
        <v>Número de presentaciones realizadas</v>
      </c>
      <c r="F31" s="147"/>
      <c r="G31" s="147" t="str">
        <f>[34]MIR!$D$22</f>
        <v>Número de presentaciones realizadas='(Presentaciones realizadas / Presentaciones planeadas) * 100 NPR=(PR/PP)*100</v>
      </c>
      <c r="H31" s="147"/>
      <c r="I31" s="147" t="str">
        <f>[34]MIR!$E$22</f>
        <v>Reportes de actividades, material audiovisual</v>
      </c>
      <c r="J31" s="147"/>
      <c r="K31" s="55" t="s">
        <v>150</v>
      </c>
      <c r="L31" s="106">
        <v>1</v>
      </c>
      <c r="M31" s="119" t="s">
        <v>220</v>
      </c>
      <c r="N31" s="120" t="s">
        <v>223</v>
      </c>
      <c r="O31" s="5">
        <v>0.25</v>
      </c>
      <c r="P31" s="236" t="s">
        <v>181</v>
      </c>
      <c r="Q31" s="147"/>
    </row>
    <row r="32" spans="1:18" ht="108" customHeight="1" x14ac:dyDescent="0.25">
      <c r="A32" s="3" t="s">
        <v>77</v>
      </c>
      <c r="B32" s="147" t="str">
        <f>[35]MIR!$B$23</f>
        <v xml:space="preserve">Fortalecimiento del programa "cultureando por tu colonia" con la danza de los diablos rojos y los tlacololeros </v>
      </c>
      <c r="C32" s="147"/>
      <c r="D32" s="147"/>
      <c r="E32" s="147" t="str">
        <f>[34]MIR!$C$23</f>
        <v>Número de eventos realizados en la conmemoración</v>
      </c>
      <c r="F32" s="147"/>
      <c r="G32" s="147" t="str">
        <f>[34]MIR!$D$23</f>
        <v>Número de eventos realizados en la conmemoración='(Eventos realizados / Eventos planeados) * 100 NERC=ER/EV)*100</v>
      </c>
      <c r="H32" s="147"/>
      <c r="I32" s="147" t="str">
        <f>[34]MIR!$E$23</f>
        <v>Registros de eventos, reportes de participación</v>
      </c>
      <c r="J32" s="147"/>
      <c r="K32" s="55" t="s">
        <v>150</v>
      </c>
      <c r="L32" s="106">
        <v>1</v>
      </c>
      <c r="M32" s="119" t="s">
        <v>220</v>
      </c>
      <c r="N32" s="120" t="s">
        <v>223</v>
      </c>
      <c r="O32" s="5">
        <v>0.25</v>
      </c>
      <c r="P32" s="236" t="s">
        <v>181</v>
      </c>
      <c r="Q32" s="147"/>
    </row>
    <row r="33" spans="1:17" ht="90" customHeight="1" x14ac:dyDescent="0.25">
      <c r="A33" s="3" t="s">
        <v>92</v>
      </c>
      <c r="B33" s="160" t="str">
        <f>[35]MIR!$B$24</f>
        <v xml:space="preserve">Realizacion de los domingos culturales </v>
      </c>
      <c r="C33" s="164"/>
      <c r="D33" s="161"/>
      <c r="E33" s="160" t="str">
        <f>[35]MIR!$C$24</f>
        <v>Número de eventos culturales realizados</v>
      </c>
      <c r="F33" s="161"/>
      <c r="G33" s="160" t="str">
        <f>[35]MIR!$D$24</f>
        <v>Número de eventos culturales realizados='(Eventos realizados / Eventos planeados) * 100 NECR=(ER/EP)*100</v>
      </c>
      <c r="H33" s="161"/>
      <c r="I33" s="160" t="str">
        <f>[35]MIR!$E$24</f>
        <v>Programación de eventos, reportes de asistencia</v>
      </c>
      <c r="J33" s="161"/>
      <c r="K33" s="55" t="s">
        <v>150</v>
      </c>
      <c r="L33" s="106">
        <v>1</v>
      </c>
      <c r="M33" s="119" t="s">
        <v>220</v>
      </c>
      <c r="N33" s="120" t="s">
        <v>223</v>
      </c>
      <c r="O33" s="5">
        <v>0.25</v>
      </c>
      <c r="P33" s="236" t="s">
        <v>181</v>
      </c>
      <c r="Q33" s="147"/>
    </row>
    <row r="34" spans="1:17" ht="100.5" customHeight="1" x14ac:dyDescent="0.25">
      <c r="A34" s="3" t="s">
        <v>113</v>
      </c>
      <c r="B34" s="160" t="str">
        <f>[35]MIR!$B$25</f>
        <v xml:space="preserve">Cursos de verano Ver-Arte </v>
      </c>
      <c r="C34" s="164"/>
      <c r="D34" s="161"/>
      <c r="E34" s="160" t="str">
        <f>[35]MIR!$C$25</f>
        <v>Número de alumnos inscritos</v>
      </c>
      <c r="F34" s="161"/>
      <c r="G34" s="160" t="str">
        <f>[35]MIR!$D$25</f>
        <v>Número de alumnos inscritos=(Alumnos inscritos / Meta de inscripción) * 100 NAI=(AI/MI)*100</v>
      </c>
      <c r="H34" s="161"/>
      <c r="I34" s="160" t="str">
        <f>[35]MIR!$E$25</f>
        <v>Registros de inscripción, listas de asistencia</v>
      </c>
      <c r="J34" s="161"/>
      <c r="K34" s="55" t="s">
        <v>150</v>
      </c>
      <c r="L34" s="106">
        <v>1</v>
      </c>
      <c r="M34" s="119" t="s">
        <v>220</v>
      </c>
      <c r="N34" s="120" t="s">
        <v>223</v>
      </c>
      <c r="O34" s="5">
        <v>0.25</v>
      </c>
      <c r="P34" s="236" t="s">
        <v>181</v>
      </c>
      <c r="Q34" s="147"/>
    </row>
    <row r="35" spans="1:17" ht="117" customHeight="1" x14ac:dyDescent="0.25">
      <c r="A35" s="3" t="s">
        <v>85</v>
      </c>
      <c r="B35" s="160" t="str">
        <f>[35]MIR!$B$27</f>
        <v>Demostracion  de Bastoneras</v>
      </c>
      <c r="C35" s="164"/>
      <c r="D35" s="161"/>
      <c r="E35" s="160" t="str">
        <f>[35]MIR!$C$27</f>
        <v>Numero de concursos realizados</v>
      </c>
      <c r="F35" s="161"/>
      <c r="G35" s="160" t="str">
        <f>[35]MIR!$D$27</f>
        <v>Numero de concursos realizados=(Numero de Concursos de bastoneras realizados/numero de concursos de bastoneras realizados)*100  NCR=(NCBR/NCB)*100</v>
      </c>
      <c r="H35" s="161"/>
      <c r="I35" s="160" t="str">
        <f>[35]MIR!$E$27</f>
        <v>Evidencia fotográfica</v>
      </c>
      <c r="J35" s="161"/>
      <c r="K35" s="55" t="s">
        <v>150</v>
      </c>
      <c r="L35" s="106">
        <v>1</v>
      </c>
      <c r="M35" s="119" t="s">
        <v>220</v>
      </c>
      <c r="N35" s="120" t="s">
        <v>223</v>
      </c>
      <c r="O35" s="5">
        <v>0.25</v>
      </c>
      <c r="P35" s="236" t="s">
        <v>181</v>
      </c>
      <c r="Q35" s="147"/>
    </row>
    <row r="36" spans="1:17" ht="96.75" customHeight="1" x14ac:dyDescent="0.25">
      <c r="A36" s="3" t="s">
        <v>195</v>
      </c>
      <c r="B36" s="160" t="str">
        <f>[35]MIR!$B$28</f>
        <v xml:space="preserve">Concurso de catrinas y cabalgata de disfraces </v>
      </c>
      <c r="C36" s="164"/>
      <c r="D36" s="161"/>
      <c r="E36" s="160" t="str">
        <f>[35]MIR!$C$28</f>
        <v>Número de eventos culturales realizados</v>
      </c>
      <c r="F36" s="161"/>
      <c r="G36" s="160" t="str">
        <f>[35]MIR!$D$28</f>
        <v>Número de eventos culturales realizados='(Eventos culturales realizados / Eventos programados) * 100  NECR=(ECR/EP)*100</v>
      </c>
      <c r="H36" s="161"/>
      <c r="I36" s="160" t="str">
        <f>[35]MIR!$E$28</f>
        <v xml:space="preserve">Registros de eventos, fotografías y videos	</v>
      </c>
      <c r="J36" s="161"/>
      <c r="K36" s="55" t="s">
        <v>150</v>
      </c>
      <c r="L36" s="106">
        <v>1</v>
      </c>
      <c r="M36" s="119" t="s">
        <v>220</v>
      </c>
      <c r="N36" s="120" t="s">
        <v>223</v>
      </c>
      <c r="O36" s="5">
        <v>0.25</v>
      </c>
      <c r="P36" s="236" t="s">
        <v>181</v>
      </c>
      <c r="Q36" s="147"/>
    </row>
    <row r="37" spans="1:17" x14ac:dyDescent="0.25">
      <c r="A37" s="1"/>
      <c r="B37" s="1"/>
      <c r="C37" s="1"/>
      <c r="D37" s="1"/>
      <c r="E37" s="1"/>
      <c r="F37" s="165"/>
      <c r="G37" s="165"/>
      <c r="H37" s="165"/>
      <c r="I37" s="1"/>
      <c r="J37" s="1"/>
      <c r="K37" s="1"/>
      <c r="L37" s="1"/>
      <c r="M37" s="1"/>
      <c r="N37" s="1"/>
      <c r="O37" s="1"/>
      <c r="P37" s="1"/>
      <c r="Q37" s="1"/>
    </row>
    <row r="38" spans="1:17" x14ac:dyDescent="0.25">
      <c r="A38" s="1"/>
      <c r="B38" s="1"/>
      <c r="C38" s="1"/>
      <c r="D38" s="1"/>
      <c r="E38" s="1"/>
      <c r="F38" s="165"/>
      <c r="G38" s="165"/>
      <c r="H38" s="165"/>
      <c r="I38" s="1"/>
      <c r="J38" s="1"/>
      <c r="K38" s="1"/>
      <c r="L38" s="1"/>
      <c r="M38" s="1"/>
      <c r="N38" s="1"/>
      <c r="O38" s="1"/>
      <c r="P38" s="1"/>
      <c r="Q38" s="1"/>
    </row>
    <row r="39" spans="1:17" x14ac:dyDescent="0.25">
      <c r="A39" s="1"/>
      <c r="B39" s="1"/>
      <c r="C39" s="1"/>
      <c r="D39" s="1"/>
      <c r="E39" s="1"/>
      <c r="F39" s="1"/>
      <c r="G39" s="1"/>
      <c r="H39" s="1"/>
      <c r="I39" s="1"/>
      <c r="J39" s="1"/>
      <c r="K39" s="1"/>
      <c r="L39" s="1"/>
      <c r="M39" s="1"/>
      <c r="N39" s="1"/>
      <c r="O39" s="1"/>
      <c r="P39" s="1"/>
      <c r="Q39" s="1"/>
    </row>
    <row r="40" spans="1:17" x14ac:dyDescent="0.25">
      <c r="A40" s="1"/>
      <c r="B40" s="1"/>
      <c r="C40" s="1"/>
      <c r="D40" s="1"/>
      <c r="E40" s="1"/>
      <c r="G40" s="1"/>
      <c r="H40" s="1"/>
      <c r="I40" s="1"/>
      <c r="J40" s="1"/>
      <c r="K40" s="1"/>
      <c r="L40" s="1"/>
      <c r="M40" s="1"/>
      <c r="N40" s="1"/>
      <c r="O40" s="1"/>
      <c r="P40" s="1"/>
      <c r="Q40" s="1"/>
    </row>
    <row r="41" spans="1:17" s="1" customFormat="1" ht="183" customHeight="1" x14ac:dyDescent="0.25"/>
    <row r="42" spans="1:17" s="1" customFormat="1" x14ac:dyDescent="0.25"/>
    <row r="43" spans="1:17" s="1" customFormat="1" x14ac:dyDescent="0.25"/>
    <row r="44" spans="1:17" ht="183" customHeight="1" x14ac:dyDescent="0.25"/>
  </sheetData>
  <mergeCells count="12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24:Q24"/>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E25:F25"/>
    <mergeCell ref="G25:H25"/>
    <mergeCell ref="I25:J25"/>
    <mergeCell ref="P25:Q25"/>
    <mergeCell ref="B26:D26"/>
    <mergeCell ref="E26:F26"/>
    <mergeCell ref="G26:H26"/>
    <mergeCell ref="I26:J26"/>
    <mergeCell ref="P26:Q26"/>
    <mergeCell ref="F37:H38"/>
    <mergeCell ref="B27:D27"/>
    <mergeCell ref="E27:F27"/>
    <mergeCell ref="G27:H27"/>
    <mergeCell ref="I27:J27"/>
    <mergeCell ref="B30:D30"/>
    <mergeCell ref="E30:F30"/>
    <mergeCell ref="G30:H30"/>
    <mergeCell ref="I30:J30"/>
    <mergeCell ref="B32:D32"/>
    <mergeCell ref="E32:F32"/>
    <mergeCell ref="G32:H32"/>
    <mergeCell ref="I32:J32"/>
    <mergeCell ref="G33:H33"/>
    <mergeCell ref="B28:D28"/>
    <mergeCell ref="E28:F28"/>
    <mergeCell ref="G28:H28"/>
    <mergeCell ref="I28:J28"/>
    <mergeCell ref="G34:H34"/>
    <mergeCell ref="G35:H35"/>
    <mergeCell ref="G36:H36"/>
    <mergeCell ref="P30:Q30"/>
    <mergeCell ref="B31:D31"/>
    <mergeCell ref="E31:F31"/>
    <mergeCell ref="G31:H31"/>
    <mergeCell ref="I31:J31"/>
    <mergeCell ref="P31:Q31"/>
    <mergeCell ref="P21:Q21"/>
    <mergeCell ref="P22:Q22"/>
    <mergeCell ref="B29:D29"/>
    <mergeCell ref="E29:F29"/>
    <mergeCell ref="G29:H29"/>
    <mergeCell ref="I29:J29"/>
    <mergeCell ref="P29:Q29"/>
    <mergeCell ref="B21:D21"/>
    <mergeCell ref="B22:D22"/>
    <mergeCell ref="E21:F21"/>
    <mergeCell ref="E22:F22"/>
    <mergeCell ref="I21:J21"/>
    <mergeCell ref="I22:J22"/>
    <mergeCell ref="G21:H21"/>
    <mergeCell ref="G22:H22"/>
    <mergeCell ref="P27:Q27"/>
    <mergeCell ref="P28:Q28"/>
    <mergeCell ref="B25:D25"/>
    <mergeCell ref="P32:Q32"/>
    <mergeCell ref="B33:D33"/>
    <mergeCell ref="B34:D34"/>
    <mergeCell ref="B35:D35"/>
    <mergeCell ref="B36:D36"/>
    <mergeCell ref="E33:F33"/>
    <mergeCell ref="E34:F34"/>
    <mergeCell ref="E35:F35"/>
    <mergeCell ref="E36:F36"/>
    <mergeCell ref="P33:Q33"/>
    <mergeCell ref="P34:Q34"/>
    <mergeCell ref="P35:Q35"/>
    <mergeCell ref="P36:Q36"/>
    <mergeCell ref="I33:J33"/>
    <mergeCell ref="I34:J34"/>
    <mergeCell ref="I35:J35"/>
    <mergeCell ref="I36:J36"/>
  </mergeCells>
  <pageMargins left="0.7" right="0.7" top="0.75" bottom="0.75" header="0.3" footer="0.3"/>
  <pageSetup scale="53" orientation="landscape" horizontalDpi="4294967292"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topLeftCell="A29" zoomScale="71" zoomScaleNormal="71" zoomScaleSheetLayoutView="70" workbookViewId="0">
      <selection activeCell="H30" sqref="H30"/>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'[36]POA (2)'!$AA$26</f>
        <v xml:space="preserve">E Prestacion de Servicios Publico </v>
      </c>
      <c r="E8" s="147"/>
      <c r="F8" s="147"/>
      <c r="G8" s="147"/>
      <c r="H8" s="147"/>
      <c r="I8" s="148" t="s">
        <v>1</v>
      </c>
      <c r="J8" s="149" t="s">
        <v>174</v>
      </c>
      <c r="K8" s="149"/>
      <c r="L8" s="148" t="s">
        <v>2</v>
      </c>
      <c r="M8" s="176" t="str">
        <f>'[36]POA (2)'!$C$19</f>
        <v>2. Educación, talento, y Cultura: Raíces que nos unen</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
        <v>158</v>
      </c>
      <c r="C11" s="152"/>
      <c r="D11" s="152"/>
      <c r="E11" s="153"/>
      <c r="F11" s="66" t="s">
        <v>5</v>
      </c>
      <c r="G11" s="179" t="str">
        <f>'[36]POA (2)'!$AA$24</f>
        <v xml:space="preserve">2.4. Recreacion cultura y otras manifestaciones sociales </v>
      </c>
      <c r="H11" s="152"/>
      <c r="I11" s="152"/>
      <c r="J11" s="152"/>
      <c r="K11" s="152"/>
      <c r="L11" s="153"/>
      <c r="M11" s="26" t="s">
        <v>6</v>
      </c>
      <c r="N11" s="179" t="str">
        <f>'[36]POA (2)'!$AA$25</f>
        <v xml:space="preserve">2.4.2. Cultura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'[36]POA (2)'!$C$17</f>
        <v>EJE I Inclusión y  Humanidad que  Transforman: Unidos para  Avanzar</v>
      </c>
      <c r="C13" s="147"/>
      <c r="D13" s="143" t="s">
        <v>8</v>
      </c>
      <c r="E13" s="176" t="str">
        <f>'[36]POA (2)'!$C$18</f>
        <v>Promover el desarrollo integral e inclusivo de la sociedad mediante la educacion, impulsando programas culturales y artisticos, para preservar el patrimonio cultural del municipio con la participacion activa de la niñez y juventud.</v>
      </c>
      <c r="F13" s="178"/>
      <c r="G13" s="178"/>
      <c r="H13" s="143" t="s">
        <v>9</v>
      </c>
      <c r="I13" s="176" t="str">
        <f>'[36]POA (2)'!$C$20</f>
        <v>articular politicas publicas que creen un un entorno favorable para el desarrollo social e integral de la niñez, jovenes, adultos mayores y discapacitados, promoviendo una colaboracion entre distintos sectores para asegurar el bienestar social del municipio.</v>
      </c>
      <c r="J13" s="147"/>
      <c r="K13" s="147"/>
      <c r="L13" s="147"/>
      <c r="M13" s="148" t="s">
        <v>10</v>
      </c>
      <c r="N13" s="177" t="str">
        <f>'[36]POA (2)'!$C$21</f>
        <v>2.1. gestionar recursos economicos para mejorar la infraestructura de las instituciones educativas en colaboracion con el gobierno federal y estatal                                                                                                                                                                                                                                                                                                                   2.4 recuperar y promover las actividades culturales y artisticas en el municipio                                                                                                                                                                                                                                                                                                                                                                                                                                                                                       2.5. impular la difusion y presecaion del patrimonio cultural del municipio, promoviendo danzas originarias, grupos musicales y otras actividades artisticas                                                                                                                                                                                                                                                                                                         2.7 promover los valores civicos a traves de ceremonias, desfiles y conmemoraciones oficiales                                                                                                                                                                                                                                                                                                                                                                                                                                           2.8 impulsar actividades culturales mediente convenios de colaboracion con otros municipios, instituciones publicas y privadas                                                                                                                                                                                                                                                                                                                                                                             2.9 promover reuniones entre los jovenes y sectores empresariales para lograr el apoyo a las actividades deportivas, culturales y artisticas.                                                                                                                                                                                                                                                                                                                                              2.17 impulsar el desarrollo integral desde la primera infancia, niñez, juventus y personas con discapacidad, ando atencion prioritaria                                                                                                                                                                                                                                                                                                                                                 2.18 capacitar, sensibilizar y profeonalizar en perspectiva educativa, cultural y recreativa en perspectiva de la primera infancia, niñez y juventud para el desarrollo de actividades recreativas.                                                                                                                                                                                                                                 2.19 promover la recuperacion y rehabilitacion de espacios publicos para la recontrucion del ejido social</v>
      </c>
      <c r="O13" s="147"/>
      <c r="P13" s="147"/>
      <c r="Q13" s="147"/>
    </row>
    <row r="14" spans="1:17" ht="22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41" customHeight="1" x14ac:dyDescent="0.25">
      <c r="A19" s="2" t="s">
        <v>28</v>
      </c>
      <c r="B19" s="147" t="str">
        <f>[37]MIR!$B$12</f>
        <v>Mejor acceso a oportunidades de desarrollo para la juventud.</v>
      </c>
      <c r="C19" s="147"/>
      <c r="D19" s="147"/>
      <c r="E19" s="147" t="str">
        <f>[36]MIR!$C$12</f>
        <v>indice de acceso a oportunidades de desarrollo juvenil</v>
      </c>
      <c r="F19" s="147"/>
      <c r="G19" s="147" t="str">
        <f>[36]MIR!$D$12</f>
        <v>INDICE DE ACCESO A OPORTUNIDADES DE DESARROLLO JUVENIL = (No. De jovenes con empleo formal / No. Total de jovenes en el municipio) * 100 IA ODJ=(NJEF/NTJM)*100</v>
      </c>
      <c r="H19" s="147"/>
      <c r="I19" s="157" t="str">
        <f>[36]MIR!$E$12</f>
        <v>indice de acceso a oportunidades de desarrollo juvenil</v>
      </c>
      <c r="J19" s="147"/>
      <c r="K19" s="55" t="s">
        <v>150</v>
      </c>
      <c r="L19" s="68">
        <v>1</v>
      </c>
      <c r="M19" s="119" t="s">
        <v>220</v>
      </c>
      <c r="N19" s="120" t="s">
        <v>223</v>
      </c>
      <c r="O19" s="5">
        <v>0.25</v>
      </c>
      <c r="P19" s="176" t="s">
        <v>174</v>
      </c>
      <c r="Q19" s="147"/>
    </row>
    <row r="20" spans="1:18" ht="126.75" customHeight="1" x14ac:dyDescent="0.25">
      <c r="A20" s="2" t="s">
        <v>29</v>
      </c>
      <c r="B20" s="147" t="str">
        <f>[37]MIR!$B$13</f>
        <v>Fomentar la continuidad educativa entre las y los jóvenes del municipio de Eduardo Neri.</v>
      </c>
      <c r="C20" s="147"/>
      <c r="D20" s="147"/>
      <c r="E20" s="147" t="str">
        <f>[36]MIR!$C$13</f>
        <v>porcentaje de continuidades de estudios</v>
      </c>
      <c r="F20" s="147"/>
      <c r="G20" s="147" t="str">
        <f>[36]MIR!$D$13</f>
        <v>PORCENTAJE DE CONTINUIDAD DE ESTUDIOS = (No. De jovenes que continuan sus estudios / No. Total de jovenes inscritos en estudios superiores)*100 PCE= (NJCE(NTJIES)*100</v>
      </c>
      <c r="H20" s="147"/>
      <c r="I20" s="157" t="str">
        <f>[36]MIR!$E$13</f>
        <v>matricula de jovenes inscritos, registros de asistencia</v>
      </c>
      <c r="J20" s="147"/>
      <c r="K20" s="55" t="s">
        <v>150</v>
      </c>
      <c r="L20" s="106">
        <v>1</v>
      </c>
      <c r="M20" s="119" t="s">
        <v>220</v>
      </c>
      <c r="N20" s="120" t="s">
        <v>223</v>
      </c>
      <c r="O20" s="5">
        <v>0.25</v>
      </c>
      <c r="P20" s="176" t="s">
        <v>174</v>
      </c>
      <c r="Q20" s="147"/>
    </row>
    <row r="21" spans="1:18" ht="129.75" customHeight="1" x14ac:dyDescent="0.25">
      <c r="A21" s="2" t="s">
        <v>61</v>
      </c>
      <c r="B21" s="147" t="str">
        <f>[37]MIR!$B$14</f>
        <v>Reducción del embarazo en adolescentes.</v>
      </c>
      <c r="C21" s="147"/>
      <c r="D21" s="147"/>
      <c r="E21" s="147" t="str">
        <f>[36]MIR!$C$14</f>
        <v>taza de embarazo adolescente</v>
      </c>
      <c r="F21" s="147"/>
      <c r="G21" s="147" t="str">
        <f>[36]MIR!$D$14</f>
        <v>TASA DE EMBARAZO ADOLESCENTE= (No. Embarazos en adolescentes / No. Total de adolescentes Mujeres en la poblacion)*100 TEA=(NEA/NT AMP)*100</v>
      </c>
      <c r="H21" s="147"/>
      <c r="I21" s="157" t="str">
        <f>[36]MIR!$E$14</f>
        <v>registro demografico, registros en hospitales, entros de salud</v>
      </c>
      <c r="J21" s="147"/>
      <c r="K21" s="55" t="s">
        <v>150</v>
      </c>
      <c r="L21" s="106">
        <v>1</v>
      </c>
      <c r="M21" s="119" t="s">
        <v>220</v>
      </c>
      <c r="N21" s="120" t="s">
        <v>223</v>
      </c>
      <c r="O21" s="5">
        <v>0.25</v>
      </c>
      <c r="P21" s="176" t="s">
        <v>174</v>
      </c>
      <c r="Q21" s="147"/>
    </row>
    <row r="22" spans="1:18" ht="132.75" customHeight="1" x14ac:dyDescent="0.25">
      <c r="A22" s="2" t="s">
        <v>62</v>
      </c>
      <c r="B22" s="160" t="str">
        <f>[37]MIR!$B$16</f>
        <v>Aumentar la inserción laboral formal de la juventud.</v>
      </c>
      <c r="C22" s="164"/>
      <c r="D22" s="161"/>
      <c r="E22" s="160" t="str">
        <f>[36]MIR!$C$16</f>
        <v>indice de jovenes con empleo formal</v>
      </c>
      <c r="F22" s="161"/>
      <c r="G22" s="160" t="str">
        <f>[36]MIR!$D$16</f>
        <v>INDICE DE JOVENES CON EMPLEO FORMAL= (No. De jovenes en empleos formales / No. Total de jovenes con empleos informales)*100 IJEF=(NJEF/NJEI)*100</v>
      </c>
      <c r="H22" s="161"/>
      <c r="I22" s="162" t="str">
        <f>[36]MIR!$E$16</f>
        <v>porcentaje de empleos formales</v>
      </c>
      <c r="J22" s="163"/>
      <c r="K22" s="55" t="s">
        <v>150</v>
      </c>
      <c r="L22" s="106">
        <v>1</v>
      </c>
      <c r="M22" s="119" t="s">
        <v>220</v>
      </c>
      <c r="N22" s="120" t="s">
        <v>223</v>
      </c>
      <c r="O22" s="5">
        <v>0.25</v>
      </c>
      <c r="P22" s="176" t="s">
        <v>174</v>
      </c>
      <c r="Q22" s="147"/>
    </row>
    <row r="23" spans="1:18" ht="136.5" customHeight="1" x14ac:dyDescent="0.25">
      <c r="A23" s="2" t="s">
        <v>84</v>
      </c>
      <c r="B23" s="147" t="str">
        <f>[37]MIR!$B$18</f>
        <v>Se registra una baja en las problemáticas de salud mental.</v>
      </c>
      <c r="C23" s="147"/>
      <c r="D23" s="147"/>
      <c r="E23" s="147" t="str">
        <f>[37]MIR!$C$18</f>
        <v>porcentaje de jovenes con problemas de la salud mental</v>
      </c>
      <c r="F23" s="147"/>
      <c r="G23" s="147" t="str">
        <f>[36]MIR!$D$18</f>
        <v>PORCENTAJE DE JOVENES CON PROBLEMAS DE SALUD MENTAL= (No. De jovenes con problemas de salud mental / No. De jovenes en el municipio)*100 PJPSM= (NJPSM/NJMED)*100</v>
      </c>
      <c r="H23" s="147"/>
      <c r="I23" s="157" t="str">
        <f>[36]MIR!$E$18</f>
        <v>lista de asistencia fotografias y videos</v>
      </c>
      <c r="J23" s="147"/>
      <c r="K23" s="55" t="s">
        <v>150</v>
      </c>
      <c r="L23" s="68">
        <v>1</v>
      </c>
      <c r="M23" s="119" t="s">
        <v>220</v>
      </c>
      <c r="N23" s="120" t="s">
        <v>223</v>
      </c>
      <c r="O23" s="5">
        <v>0.25</v>
      </c>
      <c r="P23" s="176" t="s">
        <v>174</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57.5" customHeight="1" x14ac:dyDescent="0.25">
      <c r="A25" s="3" t="s">
        <v>68</v>
      </c>
      <c r="B25" s="147" t="str">
        <f>[37]MIR!$B$15</f>
        <v>charlas de educación sexual integral en instituciones de nivel medio superior.</v>
      </c>
      <c r="C25" s="147"/>
      <c r="D25" s="147"/>
      <c r="E25" s="147" t="str">
        <f>[36]MIR!$C$15</f>
        <v>indice de cumplimiento de platicas de educacion sexual</v>
      </c>
      <c r="F25" s="147"/>
      <c r="G25" s="147" t="str">
        <f>[36]MIR!$D$15</f>
        <v>INDICE DE CUMPLIMIENTO DE PLATICAS DE DUCACION SEXUAL= (No. De platicas de educacion sexual realizadas / No. De platicas de educacion sexual programadas)*100 ICPES=(NPESR/NPESP)*100</v>
      </c>
      <c r="H25" s="147"/>
      <c r="I25" s="157" t="str">
        <f>[36]MIR!$E$15</f>
        <v>listas de asistencias, fotografias y videos</v>
      </c>
      <c r="J25" s="147"/>
      <c r="K25" s="55" t="s">
        <v>150</v>
      </c>
      <c r="L25" s="68">
        <v>1</v>
      </c>
      <c r="M25" s="119" t="s">
        <v>220</v>
      </c>
      <c r="N25" s="120" t="s">
        <v>223</v>
      </c>
      <c r="O25" s="5">
        <v>0.25</v>
      </c>
      <c r="P25" s="176" t="s">
        <v>174</v>
      </c>
      <c r="Q25" s="147"/>
    </row>
    <row r="26" spans="1:18" ht="146.25" customHeight="1" x14ac:dyDescent="0.25">
      <c r="A26" s="3" t="s">
        <v>67</v>
      </c>
      <c r="B26" s="147" t="str">
        <f>[37]MIR!$B$17</f>
        <v>Desarrollar cursos y talleres enfocados al emprendimiento, fomentando el autoempleo.</v>
      </c>
      <c r="C26" s="147"/>
      <c r="D26" s="147"/>
      <c r="E26" s="147" t="str">
        <f>[36]MIR!$C$17</f>
        <v>porcentaje de talleres recreativos realizados</v>
      </c>
      <c r="F26" s="147"/>
      <c r="G26" s="147" t="str">
        <f>[36]MIR!$D$17</f>
        <v>PORCENTAJE DE TALLERES RECREATIVOS REALIZADOS= (No. De talleres recreativos realizados / No. De talleres recreativos programadas)*100 PTRR=(NTRR/NTRP)*100</v>
      </c>
      <c r="H26" s="147"/>
      <c r="I26" s="157" t="str">
        <f>[36]MIR!$E$17</f>
        <v xml:space="preserve">registros de inscripcion, listas de asistencia, fotografias y video. Certificado de participacion </v>
      </c>
      <c r="J26" s="147"/>
      <c r="K26" s="55" t="s">
        <v>150</v>
      </c>
      <c r="L26" s="106">
        <v>1</v>
      </c>
      <c r="M26" s="119" t="s">
        <v>220</v>
      </c>
      <c r="N26" s="120" t="s">
        <v>223</v>
      </c>
      <c r="O26" s="5">
        <v>0.25</v>
      </c>
      <c r="P26" s="176" t="s">
        <v>174</v>
      </c>
      <c r="Q26" s="147"/>
      <c r="R26" t="s">
        <v>33</v>
      </c>
    </row>
    <row r="27" spans="1:18" ht="154.5" customHeight="1" x14ac:dyDescent="0.25">
      <c r="A27" s="3" t="s">
        <v>85</v>
      </c>
      <c r="B27" s="160" t="str">
        <f>[37]MIR!$B$19</f>
        <v>Ofrecer conferencias y brindar orientación psicológica a la población.</v>
      </c>
      <c r="C27" s="164"/>
      <c r="D27" s="161"/>
      <c r="E27" s="160" t="str">
        <f>[36]MIR!$C$19</f>
        <v>porcentaje de conferencias psicologicas realizadas</v>
      </c>
      <c r="F27" s="161"/>
      <c r="G27" s="160" t="str">
        <f>[36]MIR!$D$19</f>
        <v>PORCENTAJE DE CONFERENCIAS PSICOLOGICAS = (No. De conferencias realizadas / No. De conferencias psicologicas programadas)=*100 PCP= (NCPR/NCPP)=*100</v>
      </c>
      <c r="H27" s="161"/>
      <c r="I27" s="162" t="str">
        <f>[36]MIR!$E$19</f>
        <v>lista de asistencia fotografias y videos</v>
      </c>
      <c r="J27" s="163"/>
      <c r="K27" s="55" t="s">
        <v>150</v>
      </c>
      <c r="L27" s="106">
        <v>1</v>
      </c>
      <c r="M27" s="119" t="s">
        <v>220</v>
      </c>
      <c r="N27" s="120" t="s">
        <v>223</v>
      </c>
      <c r="O27" s="5">
        <v>0.25</v>
      </c>
      <c r="P27" s="176" t="s">
        <v>174</v>
      </c>
      <c r="Q27" s="147"/>
    </row>
    <row r="28" spans="1:18" ht="188.25" customHeight="1" x14ac:dyDescent="0.25">
      <c r="A28" s="3" t="s">
        <v>195</v>
      </c>
      <c r="B28" s="147" t="str">
        <f>[37]MIR!$B$20</f>
        <v>romover la realización de actividades deportivas y recreativas.</v>
      </c>
      <c r="C28" s="147"/>
      <c r="D28" s="147"/>
      <c r="E28" s="147" t="str">
        <f>[36]MIR!$C$20</f>
        <v>porcentaje de actividades recreaticas y deportivas  realizadas</v>
      </c>
      <c r="F28" s="147"/>
      <c r="G28" s="147" t="str">
        <f>[36]MIR!$D$20</f>
        <v>PORCENTAJE DE ACTIVIDADES DEPORTIVAS Y RECREATIVAS REALIADAS= (No. De jovenes del municipio / No. De jovenes que participan en actividades deportivas y recreativas)=*100 PADR=(NJME/NJPADR)=*100</v>
      </c>
      <c r="H28" s="147"/>
      <c r="I28" s="147" t="str">
        <f>[36]MIR!$E$20</f>
        <v>lista de asistencia fotografias y videos</v>
      </c>
      <c r="J28" s="147"/>
      <c r="K28" s="55" t="s">
        <v>150</v>
      </c>
      <c r="L28" s="68">
        <v>1</v>
      </c>
      <c r="M28" s="119" t="s">
        <v>220</v>
      </c>
      <c r="N28" s="120" t="s">
        <v>223</v>
      </c>
      <c r="O28" s="5">
        <v>0.25</v>
      </c>
      <c r="P28" s="176" t="s">
        <v>174</v>
      </c>
      <c r="Q28" s="147"/>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ht="193.5" customHeight="1" x14ac:dyDescent="0.25"/>
    <row r="39" spans="1:17" s="1" customFormat="1" x14ac:dyDescent="0.25"/>
    <row r="40" spans="1:17" s="1" customFormat="1" x14ac:dyDescent="0.25"/>
    <row r="41" spans="1:17" ht="191.25" customHeight="1" x14ac:dyDescent="0.25"/>
  </sheetData>
  <mergeCells count="8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8:Q28"/>
    <mergeCell ref="F34:H35"/>
    <mergeCell ref="B26:D26"/>
    <mergeCell ref="E26:F26"/>
    <mergeCell ref="G26:H26"/>
    <mergeCell ref="I26:J26"/>
    <mergeCell ref="B28:D28"/>
    <mergeCell ref="E28:F28"/>
    <mergeCell ref="G28:H28"/>
    <mergeCell ref="I28:J28"/>
    <mergeCell ref="P26:Q26"/>
    <mergeCell ref="B27:D27"/>
    <mergeCell ref="E27:F27"/>
    <mergeCell ref="G27:H27"/>
    <mergeCell ref="I27:J27"/>
    <mergeCell ref="P27:Q27"/>
    <mergeCell ref="B22:D22"/>
    <mergeCell ref="E22:F22"/>
    <mergeCell ref="G22:H22"/>
    <mergeCell ref="I22:J22"/>
    <mergeCell ref="P22:Q22"/>
  </mergeCells>
  <pageMargins left="0.7" right="0.7" top="0.75" bottom="0.75" header="0.3" footer="0.3"/>
  <pageSetup scale="53" orientation="landscape" horizontalDpi="4294967292"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3" zoomScale="71" zoomScaleNormal="71" zoomScaleSheetLayoutView="70" workbookViewId="0">
      <selection activeCell="O24" sqref="O24"/>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'[38]POA (2)'!$AA$26</f>
        <v xml:space="preserve">E Prestacion de Servicios Publicos </v>
      </c>
      <c r="E8" s="147"/>
      <c r="F8" s="147"/>
      <c r="G8" s="147"/>
      <c r="H8" s="147"/>
      <c r="I8" s="148" t="s">
        <v>1</v>
      </c>
      <c r="J8" s="149" t="s">
        <v>215</v>
      </c>
      <c r="K8" s="149"/>
      <c r="L8" s="148" t="s">
        <v>2</v>
      </c>
      <c r="M8" s="176" t="str">
        <f>'[38]POA (2)'!$C$19</f>
        <v>2. Educación, Talento y Cultura: Raíces que  nos Unen</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
        <v>158</v>
      </c>
      <c r="C11" s="152"/>
      <c r="D11" s="152"/>
      <c r="E11" s="153"/>
      <c r="F11" s="66" t="s">
        <v>5</v>
      </c>
      <c r="G11" s="179" t="str">
        <f>'[38]POA (2)'!$AA$24</f>
        <v xml:space="preserve">2.5. Educacion </v>
      </c>
      <c r="H11" s="152"/>
      <c r="I11" s="152"/>
      <c r="J11" s="152"/>
      <c r="K11" s="152"/>
      <c r="L11" s="153"/>
      <c r="M11" s="26" t="s">
        <v>6</v>
      </c>
      <c r="N11" s="179" t="str">
        <f>'[38]POA (2)'!$AA$25</f>
        <v xml:space="preserve">2.5.6. Otros Servicios Educativos y actividades inherentes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'[38]POA (2)'!$C$17</f>
        <v>EJE I. Inclusión y  Humanidad que  Transforman: Unidos para  Avanzar</v>
      </c>
      <c r="C13" s="147"/>
      <c r="D13" s="143" t="s">
        <v>8</v>
      </c>
      <c r="E13" s="176" t="str">
        <f>'[38]POA (2)'!$C$18</f>
        <v>Promover el desarrollo integral e inclusivo de la sociedad mediante la educacion y la cultura, fortaleciendo la infraestructura educativa, impulsando programas culturales y artisiticos, para preservar el patrimonio cultural del Municipio con la participacion activa de la niñez y juventud.</v>
      </c>
      <c r="F13" s="178"/>
      <c r="G13" s="178"/>
      <c r="H13" s="143" t="s">
        <v>9</v>
      </c>
      <c r="I13" s="176" t="str">
        <f>'[38]POA (2)'!$C$20</f>
        <v xml:space="preserve">articular politicas publicas que creen un entorno favorable para el desarrollo social e integracion de la niñez, jovenes, adultos mayores y discapacitados, promoviendo una colaboracion entre distintos sectores para asegurar el binestar social del municipio </v>
      </c>
      <c r="J13" s="147"/>
      <c r="K13" s="147"/>
      <c r="L13" s="147"/>
      <c r="M13" s="148" t="s">
        <v>10</v>
      </c>
      <c r="N13" s="177" t="str">
        <f>'[38]POA (2)'!$C$21</f>
        <v xml:space="preserve">2.1. gestionar recursos economicos para mejorar la infraestructura de las instituciones educativas en colaboracion con el gobierno federal y estatal                                                                                                                                                                                                                                                                                                                   2.4 recuperar y promover las actividades culturales y artisticas en el municipio                                                                                                                                                                                                                                                                                                                                                                                                                                                                                       2.5. impular la difusion y presecaion del patrimonio cultural del municipio, promoviendo danzas originarias, grupos musicales y otras actividades artisticas                                                                                                                                                                                                                                                                                                         2.7 promover los valores civicos a traves de ceremonias, desfiles y conmemoraciones oficiales                                                                                                                                                                                                                                                                                                                                                                                                                                           2.8 impulsar actividades culturales mediente convenios de colaboracion con otros municipios, instituciones publicas y privadas                                                                                                                                                                                                                                                                                                                                                                             2.9 promover reuniones entre los jovenes y sectores empresariales para lograr el apoyo a las actividades deportivas, culturales y artisticas.                                                                                                                                                                                                                                                                                                                                              2.17 impulsar el desarrollo integral desde la primera infancia, niñez, juventus y personas con discapacidad, ando atencion prioritaria                                                                                                                                                                                                                                                                                                                                                 2.18 capacitar, sensibilizar y profeonalizar en perspectiva educativa, cultural y recreativa en perspectiva de la primera infancia, niñez y juventud para el desarrollo de actividades recreativas.                                                                                                                                                                                                                                 2.19 promover la recuperacion y rehabilitacion de espacios publicos para la recontrucion del ejido social </v>
      </c>
      <c r="O13" s="147"/>
      <c r="P13" s="147"/>
      <c r="Q13" s="147"/>
    </row>
    <row r="14" spans="1:17" ht="235.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8.25" customHeight="1" x14ac:dyDescent="0.25">
      <c r="A19" s="2" t="s">
        <v>28</v>
      </c>
      <c r="B19" s="147" t="str">
        <f>[39]MIR!$B$12</f>
        <v>Consolidar la permanencia y continuidad educativa en la población del municipio de Eduardo Neri, manteniendo bajos índices de deserción escolar.</v>
      </c>
      <c r="C19" s="147"/>
      <c r="D19" s="147"/>
      <c r="E19" s="147" t="str">
        <f>[38]MIR!$C$12</f>
        <v>indice de desersión escolar</v>
      </c>
      <c r="F19" s="147"/>
      <c r="G19" s="147" t="str">
        <f>[38]MIR!$D$12</f>
        <v>ndice de desersión escolar= (No. de alumnos que abandonan la escuela/ No. De alumnos al inicio del ciclo escolar)*100 IDE=</v>
      </c>
      <c r="H19" s="147"/>
      <c r="I19" s="157" t="str">
        <f>[38]MIR!$E$12</f>
        <v>Cotejo de listas de asistencia</v>
      </c>
      <c r="J19" s="147"/>
      <c r="K19" s="55" t="s">
        <v>150</v>
      </c>
      <c r="L19" s="70">
        <v>1</v>
      </c>
      <c r="M19" s="119" t="s">
        <v>220</v>
      </c>
      <c r="N19" s="120" t="s">
        <v>223</v>
      </c>
      <c r="O19" s="5">
        <v>0.25</v>
      </c>
      <c r="P19" s="176" t="str">
        <f t="shared" ref="P19:P28" si="0">$J$8</f>
        <v>DIRECCIÓN DE APOYO INSTITUCIONES EDUCATIVAS.</v>
      </c>
      <c r="Q19" s="147"/>
    </row>
    <row r="20" spans="1:18" ht="92.25" customHeight="1" x14ac:dyDescent="0.25">
      <c r="A20" s="2" t="s">
        <v>29</v>
      </c>
      <c r="B20" s="147" t="str">
        <f>[39]MIR!$B$13</f>
        <v>Fortalecer la disponibilidad de docentes en el municipio de Eduardo Neri para mejorar la cobertura y la calidad del servicio educativo.</v>
      </c>
      <c r="C20" s="147"/>
      <c r="D20" s="147"/>
      <c r="E20" s="147" t="str">
        <f>[38]MIR!$C$13</f>
        <v xml:space="preserve">Porcentaje de docentes laborando en el municipio </v>
      </c>
      <c r="F20" s="147"/>
      <c r="G20" s="147" t="str">
        <f>[38]MIR!$D$13</f>
        <v>'Porcentaje de docentes laborando en el municipio= (No. De docentes en servicio / No. De docentes requerridos) *100</v>
      </c>
      <c r="H20" s="147"/>
      <c r="I20" s="157" t="str">
        <f>[38]MIR!$E$13</f>
        <v>listas de docentes</v>
      </c>
      <c r="J20" s="147"/>
      <c r="K20" s="55" t="s">
        <v>150</v>
      </c>
      <c r="L20" s="70">
        <v>1</v>
      </c>
      <c r="M20" s="119" t="s">
        <v>220</v>
      </c>
      <c r="N20" s="120" t="s">
        <v>223</v>
      </c>
      <c r="O20" s="5">
        <v>0.25</v>
      </c>
      <c r="P20" s="176" t="str">
        <f t="shared" si="0"/>
        <v>DIRECCIÓN DE APOYO INSTITUCIONES EDUCATIVAS.</v>
      </c>
      <c r="Q20" s="147"/>
    </row>
    <row r="21" spans="1:18" ht="89.25" customHeight="1" x14ac:dyDescent="0.25">
      <c r="A21" s="2" t="s">
        <v>61</v>
      </c>
      <c r="B21" s="147" t="str">
        <f>[38]MIR!$B$14</f>
        <v>lograr una educación de calidad</v>
      </c>
      <c r="C21" s="147"/>
      <c r="D21" s="147"/>
      <c r="E21" s="147" t="str">
        <f>[38]MIR!$C$14</f>
        <v xml:space="preserve">indice de educación de calidad </v>
      </c>
      <c r="F21" s="147"/>
      <c r="G21" s="147" t="str">
        <f>[38]MIR!$D$14</f>
        <v>indice de educación de calidad = (No, de estudiantes con nivel satisfactorio/Total de estudiantes evaluados)*100</v>
      </c>
      <c r="H21" s="147"/>
      <c r="I21" s="157" t="str">
        <f>[38]MIR!$E$14</f>
        <v>reportes de evaluación</v>
      </c>
      <c r="J21" s="147"/>
      <c r="K21" s="55" t="s">
        <v>150</v>
      </c>
      <c r="L21" s="70">
        <v>1</v>
      </c>
      <c r="M21" s="119" t="s">
        <v>220</v>
      </c>
      <c r="N21" s="120" t="s">
        <v>223</v>
      </c>
      <c r="O21" s="5">
        <v>0.25</v>
      </c>
      <c r="P21" s="176" t="str">
        <f t="shared" ref="P21" si="1">$J$8</f>
        <v>DIRECCIÓN DE APOYO INSTITUCIONES EDUCATIVAS.</v>
      </c>
      <c r="Q21" s="147"/>
    </row>
    <row r="22" spans="1:18" ht="108.75" customHeight="1" x14ac:dyDescent="0.25">
      <c r="A22" s="2" t="s">
        <v>62</v>
      </c>
      <c r="B22" s="147" t="str">
        <f>[39]MIR!$B$17</f>
        <v>Se se cuenta con programas de apoyo social</v>
      </c>
      <c r="C22" s="147"/>
      <c r="D22" s="147"/>
      <c r="E22" s="147" t="str">
        <f>[38]MIR!$C$17</f>
        <v>Indice de programas de apoyo social</v>
      </c>
      <c r="F22" s="147"/>
      <c r="G22" s="147" t="str">
        <f>[38]MIR!$D$17</f>
        <v>Indice de programas de apoyo social= (No. De programas sociales realizados / no. De programas sociales programados)*100</v>
      </c>
      <c r="H22" s="147"/>
      <c r="I22" s="157" t="str">
        <f>[38]MIR!$E$17</f>
        <v>Evidencia fotografica</v>
      </c>
      <c r="J22" s="147"/>
      <c r="K22" s="55" t="s">
        <v>150</v>
      </c>
      <c r="L22" s="70">
        <v>1</v>
      </c>
      <c r="M22" s="119" t="s">
        <v>220</v>
      </c>
      <c r="N22" s="120" t="s">
        <v>223</v>
      </c>
      <c r="O22" s="5">
        <v>0.25</v>
      </c>
      <c r="P22" s="176" t="str">
        <f t="shared" si="0"/>
        <v>DIRECCIÓN DE APOYO INSTITUCIONES EDUCATIVAS.</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113.25" customHeight="1" x14ac:dyDescent="0.25">
      <c r="A24" s="3" t="s">
        <v>68</v>
      </c>
      <c r="B24" s="147" t="str">
        <f>[39]MIR!$B$15</f>
        <v>Regular la Educacion en las zonas aledañas de la cabecera municipal</v>
      </c>
      <c r="C24" s="147"/>
      <c r="D24" s="147"/>
      <c r="E24" s="147" t="str">
        <f>[38]MIR!$C$15</f>
        <v>elporcentaje de cursos de regularización</v>
      </c>
      <c r="F24" s="147"/>
      <c r="G24" s="147" t="str">
        <f>[38]MIR!$D$15</f>
        <v>porcentaje de cursos de regularización = (No. De cursos de regularización realizados/ No. De cursos de regularización programados*100) PCR=NCRA/NCRP*100</v>
      </c>
      <c r="H24" s="147"/>
      <c r="I24" s="157" t="str">
        <f>[38]MIR!$E$15</f>
        <v>lista de asistencia</v>
      </c>
      <c r="J24" s="147"/>
      <c r="K24" s="55" t="s">
        <v>150</v>
      </c>
      <c r="L24" s="68">
        <v>1</v>
      </c>
      <c r="M24" s="119" t="s">
        <v>220</v>
      </c>
      <c r="N24" s="120" t="s">
        <v>223</v>
      </c>
      <c r="O24" s="5">
        <v>0.25</v>
      </c>
      <c r="P24" s="176" t="str">
        <f t="shared" si="0"/>
        <v>DIRECCIÓN DE APOYO INSTITUCIONES EDUCATIVAS.</v>
      </c>
      <c r="Q24" s="147"/>
    </row>
    <row r="25" spans="1:18" ht="89.25" customHeight="1" x14ac:dyDescent="0.25">
      <c r="A25" s="3" t="s">
        <v>64</v>
      </c>
      <c r="B25" s="147" t="str">
        <f>[39]MIR!$B$16</f>
        <v>Apoyo a Instituciones con personal docente y administrativo en el municipio</v>
      </c>
      <c r="C25" s="147"/>
      <c r="D25" s="147"/>
      <c r="E25" s="147" t="str">
        <f>[38]MIR!$C$16</f>
        <v xml:space="preserve">El porcentaje de escuelas beneficiadas en el municipio  </v>
      </c>
      <c r="F25" s="147"/>
      <c r="G25" s="147" t="str">
        <f>[38]MIR!$D$16</f>
        <v>porcentaje de escuals beneficiadas =( escuelas beneficiadas/68 personal prestando servicios *100)PDEB=EB/pps*100</v>
      </c>
      <c r="H25" s="147"/>
      <c r="I25" s="157" t="str">
        <f>[38]MIR!$E$16</f>
        <v>Listas de cotejo</v>
      </c>
      <c r="J25" s="147"/>
      <c r="K25" s="55" t="s">
        <v>150</v>
      </c>
      <c r="L25" s="106">
        <v>1</v>
      </c>
      <c r="M25" s="119" t="s">
        <v>220</v>
      </c>
      <c r="N25" s="120" t="s">
        <v>223</v>
      </c>
      <c r="O25" s="5">
        <v>0.25</v>
      </c>
      <c r="P25" s="176" t="str">
        <f t="shared" si="0"/>
        <v>DIRECCIÓN DE APOYO INSTITUCIONES EDUCATIVAS.</v>
      </c>
      <c r="Q25" s="147"/>
      <c r="R25" t="s">
        <v>33</v>
      </c>
    </row>
    <row r="26" spans="1:18" ht="96" customHeight="1" x14ac:dyDescent="0.25">
      <c r="A26" s="3" t="s">
        <v>67</v>
      </c>
      <c r="B26" s="160" t="str">
        <f>[38]MIR!$B$19</f>
        <v>Programa Merito Academico 2025</v>
      </c>
      <c r="C26" s="164"/>
      <c r="D26" s="161"/>
      <c r="E26" s="160" t="str">
        <f>[38]MIR!$C$19</f>
        <v>mejores promedios de exelencia en el ,municipio</v>
      </c>
      <c r="F26" s="161"/>
      <c r="G26" s="160" t="str">
        <f>[38]MIR!$D$18</f>
        <v>porcentaje de zapato entregado= numero de zapato solicitado / numero de zapato entregado*100) PZE=NZS/NZE*100</v>
      </c>
      <c r="H26" s="161"/>
      <c r="I26" s="162" t="str">
        <f>[38]MIR!$E$18</f>
        <v>zapato entregado</v>
      </c>
      <c r="J26" s="163"/>
      <c r="K26" s="55" t="s">
        <v>150</v>
      </c>
      <c r="L26" s="106">
        <v>4</v>
      </c>
      <c r="M26" s="107" t="s">
        <v>216</v>
      </c>
      <c r="N26" s="108" t="s">
        <v>217</v>
      </c>
      <c r="O26" s="5">
        <v>1</v>
      </c>
      <c r="P26" s="176" t="str">
        <f t="shared" si="0"/>
        <v>DIRECCIÓN DE APOYO INSTITUCIONES EDUCATIVAS.</v>
      </c>
      <c r="Q26" s="147"/>
    </row>
    <row r="27" spans="1:18" ht="126.75" customHeight="1" x14ac:dyDescent="0.25">
      <c r="A27" s="3" t="s">
        <v>77</v>
      </c>
      <c r="B27" s="147" t="str">
        <f>[38]MIR!$B$20</f>
        <v>programa reconocimiento a docentes 2025</v>
      </c>
      <c r="C27" s="147"/>
      <c r="D27" s="147"/>
      <c r="E27" s="147" t="str">
        <f>[38]MIR!$C$19</f>
        <v>mejores promedios de exelencia en el ,municipio</v>
      </c>
      <c r="F27" s="147"/>
      <c r="G27" s="147" t="str">
        <f>[38]MIR!$D$19</f>
        <v>porcentaje de alumnos con promedio de exelencia= numero de alumnos de promedio de exelencia /numero de apoyo solicitado *100 PAPE=NAPE/NPPS*100</v>
      </c>
      <c r="H27" s="147"/>
      <c r="I27" s="147" t="str">
        <f>[38]MIR!$E$19</f>
        <v>Laptos entregadas</v>
      </c>
      <c r="J27" s="147"/>
      <c r="K27" s="55" t="s">
        <v>150</v>
      </c>
      <c r="L27" s="106">
        <v>4</v>
      </c>
      <c r="M27" s="107" t="s">
        <v>216</v>
      </c>
      <c r="N27" s="108" t="s">
        <v>217</v>
      </c>
      <c r="O27" s="5">
        <v>1</v>
      </c>
      <c r="P27" s="176" t="str">
        <f t="shared" si="0"/>
        <v>DIRECCIÓN DE APOYO INSTITUCIONES EDUCATIVAS.</v>
      </c>
      <c r="Q27" s="147"/>
    </row>
    <row r="28" spans="1:18" ht="110.25" customHeight="1" x14ac:dyDescent="0.25">
      <c r="A28" s="3" t="s">
        <v>92</v>
      </c>
      <c r="B28" s="147" t="str">
        <f>[38]MIR!$B$21</f>
        <v>programa escuela rodante</v>
      </c>
      <c r="C28" s="147"/>
      <c r="D28" s="147"/>
      <c r="E28" s="147" t="str">
        <f>[38]MIR!$C$19</f>
        <v>mejores promedios de exelencia en el ,municipio</v>
      </c>
      <c r="F28" s="147"/>
      <c r="G28" s="147" t="str">
        <f>[38]MIR!$D$19</f>
        <v>porcentaje de alumnos con promedio de exelencia= numero de alumnos de promedio de exelencia /numero de apoyo solicitado *100 PAPE=NAPE/NPPS*100</v>
      </c>
      <c r="H28" s="147"/>
      <c r="I28" s="147" t="str">
        <f>[38]MIR!$E$19</f>
        <v>Laptos entregadas</v>
      </c>
      <c r="J28" s="147"/>
      <c r="K28" s="55" t="s">
        <v>150</v>
      </c>
      <c r="L28" s="100">
        <v>4</v>
      </c>
      <c r="M28" s="107" t="s">
        <v>216</v>
      </c>
      <c r="N28" s="108" t="s">
        <v>217</v>
      </c>
      <c r="O28" s="5">
        <v>1</v>
      </c>
      <c r="P28" s="176" t="str">
        <f t="shared" si="0"/>
        <v>DIRECCIÓN DE APOYO INSTITUCIONES EDUCATIVAS.</v>
      </c>
      <c r="Q28" s="147"/>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65"/>
      <c r="G32" s="165"/>
      <c r="H32" s="165"/>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G35" s="1"/>
      <c r="H35" s="1"/>
      <c r="I35" s="1"/>
      <c r="J35" s="1"/>
      <c r="K35" s="1"/>
      <c r="L35" s="1"/>
      <c r="M35" s="1"/>
      <c r="N35" s="1"/>
      <c r="O35" s="1"/>
      <c r="P35" s="1"/>
      <c r="Q35" s="1"/>
    </row>
    <row r="36" spans="1:17" s="1" customFormat="1" ht="57.75" customHeight="1" x14ac:dyDescent="0.25"/>
    <row r="37" spans="1:17" s="1" customFormat="1" x14ac:dyDescent="0.25"/>
    <row r="38" spans="1:17" s="1" customFormat="1" x14ac:dyDescent="0.25"/>
    <row r="39" spans="1:17" ht="84.75" customHeight="1" x14ac:dyDescent="0.25"/>
  </sheetData>
  <mergeCells count="8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2:D22"/>
    <mergeCell ref="E22:F22"/>
    <mergeCell ref="G22:H22"/>
    <mergeCell ref="I22:J22"/>
    <mergeCell ref="P22:Q22"/>
    <mergeCell ref="B21:D21"/>
    <mergeCell ref="E21:F21"/>
    <mergeCell ref="G21:H21"/>
    <mergeCell ref="I21:J21"/>
    <mergeCell ref="P21:Q21"/>
    <mergeCell ref="A23:Q23"/>
    <mergeCell ref="B24:D24"/>
    <mergeCell ref="E24:F24"/>
    <mergeCell ref="G24:H24"/>
    <mergeCell ref="I24:J24"/>
    <mergeCell ref="P24:Q24"/>
    <mergeCell ref="P27:Q27"/>
    <mergeCell ref="F32:H33"/>
    <mergeCell ref="B25:D25"/>
    <mergeCell ref="E25:F25"/>
    <mergeCell ref="G25:H25"/>
    <mergeCell ref="I25:J25"/>
    <mergeCell ref="B27:D27"/>
    <mergeCell ref="E27:F27"/>
    <mergeCell ref="G27:H27"/>
    <mergeCell ref="I27:J27"/>
    <mergeCell ref="P25:Q25"/>
    <mergeCell ref="B26:D26"/>
    <mergeCell ref="E26:F26"/>
    <mergeCell ref="G26:H26"/>
    <mergeCell ref="I26:J26"/>
    <mergeCell ref="P26:Q26"/>
    <mergeCell ref="B28:D28"/>
    <mergeCell ref="E28:F28"/>
    <mergeCell ref="G28:H28"/>
    <mergeCell ref="I28:J28"/>
    <mergeCell ref="P28:Q28"/>
  </mergeCells>
  <pageMargins left="0.7" right="0.7" top="0.75" bottom="0.75" header="0.3" footer="0.3"/>
  <pageSetup scale="53" orientation="landscape" horizontalDpi="4294967292"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8" zoomScale="71" zoomScaleNormal="71" zoomScaleSheetLayoutView="70" workbookViewId="0">
      <selection activeCell="G28" sqref="G28:H28"/>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'[40]POA (2)'!$AA$26</f>
        <v>E Prestación de Servicios Públicos</v>
      </c>
      <c r="E8" s="147"/>
      <c r="F8" s="147"/>
      <c r="G8" s="147"/>
      <c r="H8" s="147"/>
      <c r="I8" s="148" t="s">
        <v>1</v>
      </c>
      <c r="J8" s="149" t="s">
        <v>175</v>
      </c>
      <c r="K8" s="149"/>
      <c r="L8" s="148" t="s">
        <v>2</v>
      </c>
      <c r="M8" s="176" t="str">
        <f>'[40]POA (2)'!$C$19</f>
        <v>Programa 1. Creciendo Contigo: Bienestar para Todos</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
        <v>158</v>
      </c>
      <c r="C11" s="152"/>
      <c r="D11" s="152"/>
      <c r="E11" s="153"/>
      <c r="F11" s="66" t="s">
        <v>5</v>
      </c>
      <c r="G11" s="179" t="str">
        <f>'[40]POA (2)'!$AA$24</f>
        <v>2.7 Otros Asuntos Sociales</v>
      </c>
      <c r="H11" s="152"/>
      <c r="I11" s="152"/>
      <c r="J11" s="152"/>
      <c r="K11" s="152"/>
      <c r="L11" s="153"/>
      <c r="M11" s="26" t="s">
        <v>6</v>
      </c>
      <c r="N11" s="179" t="str">
        <f>'[40]POA (2)'!$AA$25</f>
        <v>2.7.1 Otros Asuntos Sociales</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'[40]POA (2)'!$C$17</f>
        <v>EJE:  I  Inclusión y Humanidad que Transforman: "Unidos para Avanzar"</v>
      </c>
      <c r="C13" s="147"/>
      <c r="D13" s="143" t="s">
        <v>8</v>
      </c>
      <c r="E13" s="176" t="str">
        <f>'[40]POA (2)'!$C$18</f>
        <v>Contribuir a que la ciudadanía de Eduardo Neri en situación de rezago social o marginación, acceda a los beneficios de los programas sociales, con el fin de mejorar su calidad de vida, mediante la atención prioritaria a los grupos vulnerables, de manera inclusiva para fortalecer las condiciones que permita alcanzar un desarrollo humano integral.</v>
      </c>
      <c r="F13" s="178"/>
      <c r="G13" s="178"/>
      <c r="H13" s="143" t="s">
        <v>9</v>
      </c>
      <c r="I13" s="176" t="str">
        <f>'[40]POA (2)'!$C$20</f>
        <v>Articular políticas públicas que creen un entorno favorable para el desarrollo social e integral de la niñez, jóvenes, adultos, adultos mayores, y discapacitados promoviendo una colaboración entre distintos sectores para asegurar el bienestar del municipio.</v>
      </c>
      <c r="J13" s="147"/>
      <c r="K13" s="147"/>
      <c r="L13" s="147"/>
      <c r="M13" s="148" t="s">
        <v>10</v>
      </c>
      <c r="N13" s="177" t="str">
        <f>'[40]POA (2)'!$C$21</f>
        <v xml:space="preserve">1.1 Difundir los programas sociales vigentes del Gobierno Federal y Estatal para asegurar que tengan acceso los grupos vulnerables y contribuyan a la reducción de las carencias que generan desigualdad.
1.2 Mejorar la calidad de vida de la ciudadanía mediante Programas Municipales como el de la “Canasta Básica” garantizando que las personas accedan a una alimentación nutricional que satisfaga sus requerimientos, en apoyo a su economía. 1.3 Implementar apoyos dirigidos a los grupos vulnerables para disminuir la desigualdad social asegurando que todas las Comunidades del Municipio tengan acceso directo a estos beneficios.
1.4 Coordinar de manera institucional la gestión y apoyo para la inscripción de la ciudadanía en los programas sociales brindando información clara y oportuna estableciendo una comunicación efectiva para facilitar su acceso.
</v>
      </c>
      <c r="O13" s="147"/>
      <c r="P13" s="147"/>
      <c r="Q13" s="147"/>
    </row>
    <row r="14" spans="1:17" ht="279.7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8.25" customHeight="1" x14ac:dyDescent="0.25">
      <c r="A19" s="2" t="s">
        <v>28</v>
      </c>
      <c r="B19" s="147" t="str">
        <f>[40]MIR!$B$12</f>
        <v>Apoyar en la igualdad en  programas  enfocados en los hogares de más bajos ingresos del Municipio de Eduardo Neri.</v>
      </c>
      <c r="C19" s="147"/>
      <c r="D19" s="147"/>
      <c r="E19" s="147" t="str">
        <f>[40]MIR!$C$12</f>
        <v>Porcentaje de Personas en Situación de Pobreza</v>
      </c>
      <c r="F19" s="147"/>
      <c r="G19" s="147" t="str">
        <f>[40]MIR!$D$12</f>
        <v xml:space="preserve">Porcentaje de Personas en Situación de Pobreza = No. De Personas en Situación de Pobreza / No. Total de la Población del Municipio * 100. </v>
      </c>
      <c r="H19" s="147"/>
      <c r="I19" s="157" t="str">
        <f>[40]MIR!$E$12</f>
        <v>Informes y Reportes y Evidencias Fotográficas.</v>
      </c>
      <c r="J19" s="147"/>
      <c r="K19" s="55" t="s">
        <v>150</v>
      </c>
      <c r="L19" s="68">
        <v>1</v>
      </c>
      <c r="M19" s="119" t="s">
        <v>220</v>
      </c>
      <c r="N19" s="120" t="s">
        <v>223</v>
      </c>
      <c r="O19" s="5">
        <v>0.25</v>
      </c>
      <c r="P19" s="176" t="s">
        <v>175</v>
      </c>
      <c r="Q19" s="147"/>
    </row>
    <row r="20" spans="1:18" ht="92.25" customHeight="1" x14ac:dyDescent="0.25">
      <c r="A20" s="2" t="s">
        <v>29</v>
      </c>
      <c r="B20" s="147" t="str">
        <f>[40]MIR!$B$13</f>
        <v>Correcta aplicacion de rendición de cuentas y  efectividad en el municipio de Eduardo Neri Gro.</v>
      </c>
      <c r="C20" s="147"/>
      <c r="D20" s="147"/>
      <c r="E20" s="147" t="str">
        <f>[40]MIR!$C$13</f>
        <v>Porcentaje de Población Atendida</v>
      </c>
      <c r="F20" s="147"/>
      <c r="G20" s="147" t="str">
        <f>[40]MIR!$D$13</f>
        <v>Porcentaje de Carencias Sociales = (No. de Personas con Carencias Sociales / No. Total de la Población del Municipio) * 100</v>
      </c>
      <c r="H20" s="147"/>
      <c r="I20" s="157" t="str">
        <f>[40]MIR!$E$13</f>
        <v>Informe Estadística, CONEVAL.</v>
      </c>
      <c r="J20" s="147"/>
      <c r="K20" s="55" t="s">
        <v>150</v>
      </c>
      <c r="L20" s="106">
        <v>1</v>
      </c>
      <c r="M20" s="119" t="s">
        <v>220</v>
      </c>
      <c r="N20" s="120" t="s">
        <v>223</v>
      </c>
      <c r="O20" s="5">
        <v>0.25</v>
      </c>
      <c r="P20" s="176" t="s">
        <v>175</v>
      </c>
      <c r="Q20" s="147"/>
    </row>
    <row r="21" spans="1:18" ht="108.75" customHeight="1" x14ac:dyDescent="0.25">
      <c r="A21" s="2" t="s">
        <v>61</v>
      </c>
      <c r="B21" s="147" t="str">
        <f>[41]MIR!$B$14</f>
        <v>Mejorar las demandas de apoyo social .</v>
      </c>
      <c r="C21" s="147"/>
      <c r="D21" s="147"/>
      <c r="E21" s="147" t="str">
        <f>[41]MIR!$C$14</f>
        <v>Porcentaje de ingreso a los programas sociales</v>
      </c>
      <c r="F21" s="147"/>
      <c r="G21" s="147" t="str">
        <f>[40]MIR!$D$14</f>
        <v>Porcentaje de inscripción en programas sociales = (No. de Nuevos Beneficiarios / No. Total de la Población del Municipio) * 100</v>
      </c>
      <c r="H21" s="147"/>
      <c r="I21" s="157" t="str">
        <f>[40]MIR!$E$14</f>
        <v>Informe Estadística, CONEVAL.</v>
      </c>
      <c r="J21" s="147"/>
      <c r="K21" s="55" t="s">
        <v>150</v>
      </c>
      <c r="L21" s="106">
        <v>1</v>
      </c>
      <c r="M21" s="119" t="s">
        <v>220</v>
      </c>
      <c r="N21" s="120" t="s">
        <v>223</v>
      </c>
      <c r="O21" s="5">
        <v>0.25</v>
      </c>
      <c r="P21" s="176" t="s">
        <v>175</v>
      </c>
      <c r="Q21" s="147"/>
    </row>
    <row r="22" spans="1:18" ht="116.25" customHeight="1" x14ac:dyDescent="0.25">
      <c r="A22" s="2" t="s">
        <v>62</v>
      </c>
      <c r="B22" s="147" t="str">
        <f>[41]MIR!$B$18</f>
        <v>Eficiente Focalización  de programas sociales.</v>
      </c>
      <c r="C22" s="147"/>
      <c r="D22" s="147"/>
      <c r="E22" s="147" t="str">
        <f>[41]MIR!$C$18</f>
        <v>Porcentaje de beneficiarios correctamente focalizados</v>
      </c>
      <c r="F22" s="147"/>
      <c r="G22" s="147" t="str">
        <f>[40]MIR!$D$18</f>
        <v>Porcentaje de beneficiarios correctamente focalizados= (No. de beneficiarios identificados en situación vulnerable / No. Total de solicitantes) * 100</v>
      </c>
      <c r="H22" s="147"/>
      <c r="I22" s="157" t="str">
        <f>[40]MIR!$E$18</f>
        <v>Base de datos de beneficiarios, encuestas socioeconómicas</v>
      </c>
      <c r="J22" s="147"/>
      <c r="K22" s="55" t="s">
        <v>150</v>
      </c>
      <c r="L22" s="106">
        <v>1</v>
      </c>
      <c r="M22" s="119" t="s">
        <v>220</v>
      </c>
      <c r="N22" s="120" t="s">
        <v>223</v>
      </c>
      <c r="O22" s="5">
        <v>0.25</v>
      </c>
      <c r="P22" s="176" t="s">
        <v>175</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100.5" customHeight="1" x14ac:dyDescent="0.25">
      <c r="A24" s="3" t="s">
        <v>68</v>
      </c>
      <c r="B24" s="147" t="str">
        <f>[41]MIR!$B$15</f>
        <v>Impulsar y fomentar la venta de productos de la canasta básica a bajo costo.</v>
      </c>
      <c r="C24" s="147"/>
      <c r="D24" s="147"/>
      <c r="E24" s="147" t="str">
        <f>[40]MIR!$C$15</f>
        <v>Número de productos distribuidos</v>
      </c>
      <c r="F24" s="147"/>
      <c r="G24" s="147" t="str">
        <f>[40]MIR!$D$15</f>
        <v>Número de productos distribuidos= (No. de productos distribuidos / No. Total de familias beneficiadas)*100</v>
      </c>
      <c r="H24" s="147"/>
      <c r="I24" s="157" t="str">
        <f>[40]MIR!$E$15</f>
        <v>Reportes de distribución y listas de beneficiarios</v>
      </c>
      <c r="J24" s="147"/>
      <c r="K24" s="55" t="s">
        <v>150</v>
      </c>
      <c r="L24" s="68">
        <v>1</v>
      </c>
      <c r="M24" s="119" t="s">
        <v>220</v>
      </c>
      <c r="N24" s="120" t="s">
        <v>223</v>
      </c>
      <c r="O24" s="5">
        <v>0.25</v>
      </c>
      <c r="P24" s="176" t="s">
        <v>175</v>
      </c>
      <c r="Q24" s="147"/>
    </row>
    <row r="25" spans="1:18" ht="84.75" customHeight="1" x14ac:dyDescent="0.25">
      <c r="A25" s="3" t="s">
        <v>64</v>
      </c>
      <c r="B25" s="147" t="str">
        <f>[41]MIR!$B$16</f>
        <v>Brindar apoyo mediante la venta de tinacos a precio de proveedor para contribuir a la economía familiar.</v>
      </c>
      <c r="C25" s="147"/>
      <c r="D25" s="147"/>
      <c r="E25" s="147" t="str">
        <f>[40]MIR!$C$16</f>
        <v>Número de tinacos vendidos</v>
      </c>
      <c r="F25" s="147"/>
      <c r="G25" s="147" t="str">
        <f>[40]MIR!$D$16</f>
        <v>Número de tinacos vendidos= (No. de tinacos vendidos / No. Total de familias solicitantes)*100</v>
      </c>
      <c r="H25" s="147"/>
      <c r="I25" s="157" t="str">
        <f>[40]MIR!$E$16</f>
        <v>Facturas de compra, listas de beneficiarios y reportes de ventas</v>
      </c>
      <c r="J25" s="147"/>
      <c r="K25" s="55" t="s">
        <v>150</v>
      </c>
      <c r="L25" s="106">
        <v>1</v>
      </c>
      <c r="M25" s="119" t="s">
        <v>220</v>
      </c>
      <c r="N25" s="120" t="s">
        <v>223</v>
      </c>
      <c r="O25" s="5">
        <v>0.25</v>
      </c>
      <c r="P25" s="176" t="s">
        <v>175</v>
      </c>
      <c r="Q25" s="147"/>
      <c r="R25" t="s">
        <v>33</v>
      </c>
    </row>
    <row r="26" spans="1:18" ht="93" customHeight="1" x14ac:dyDescent="0.25">
      <c r="A26" s="3" t="s">
        <v>65</v>
      </c>
      <c r="B26" s="160" t="str">
        <f>[41]MIR!$B$17</f>
        <v>Promover la gestión para la apertura de tiendas que ofrezcan productos de la canasta básica a bajo costo.</v>
      </c>
      <c r="C26" s="164"/>
      <c r="D26" s="161"/>
      <c r="E26" s="160" t="str">
        <f>[40]MIR!$C$17</f>
        <v>Número de tiendas abiertas</v>
      </c>
      <c r="F26" s="161"/>
      <c r="G26" s="160" t="str">
        <f>[40]MIR!$D$17</f>
        <v>Número de tiendas abiertas= (No. de tiendas abiertas / No. Total de colonias beneficiadas)*100</v>
      </c>
      <c r="H26" s="161"/>
      <c r="I26" s="162" t="str">
        <f>[40]MIR!$E$17</f>
        <v>Actas de apertura y reportes de funcionamiento</v>
      </c>
      <c r="J26" s="163"/>
      <c r="K26" s="55" t="s">
        <v>150</v>
      </c>
      <c r="L26" s="106">
        <v>1</v>
      </c>
      <c r="M26" s="119" t="s">
        <v>220</v>
      </c>
      <c r="N26" s="120" t="s">
        <v>223</v>
      </c>
      <c r="O26" s="5">
        <v>0.25</v>
      </c>
      <c r="P26" s="176" t="s">
        <v>175</v>
      </c>
      <c r="Q26" s="147"/>
    </row>
    <row r="27" spans="1:18" ht="108" customHeight="1" x14ac:dyDescent="0.25">
      <c r="A27" s="3" t="s">
        <v>67</v>
      </c>
      <c r="B27" s="147" t="str">
        <f>[41]MIR!$B$19</f>
        <v>Realizar gestiones en coordinación con la Tesorería para ampliar la oferta de productos y herramientas a bajo costo (láminas, tinacos, juegos de baño, alambre de púas, entre otros) mediante el programa “Juntos Transformando tu Economía” en el municipio de Eduardo Neri.</v>
      </c>
      <c r="C27" s="147"/>
      <c r="D27" s="147"/>
      <c r="E27" s="147" t="str">
        <f>[40]MIR!$C$19</f>
        <v>Número de productos y herramientas gestionadas</v>
      </c>
      <c r="F27" s="147"/>
      <c r="G27" s="147" t="str">
        <f>[40]MIR!$D$19</f>
        <v>Número de productos y herramientas gestionadas= (No. de productos y herramientas obtenidos / No. Total de solicitudes recibidas)*100</v>
      </c>
      <c r="H27" s="147"/>
      <c r="I27" s="147" t="str">
        <f>[40]MIR!$E$19</f>
        <v>Documentación de gestiones y acuerdos con proveedores</v>
      </c>
      <c r="J27" s="147"/>
      <c r="K27" s="55" t="s">
        <v>150</v>
      </c>
      <c r="L27" s="106">
        <v>1</v>
      </c>
      <c r="M27" s="119" t="s">
        <v>220</v>
      </c>
      <c r="N27" s="120" t="s">
        <v>223</v>
      </c>
      <c r="O27" s="5">
        <v>0.25</v>
      </c>
      <c r="P27" s="176" t="s">
        <v>175</v>
      </c>
      <c r="Q27" s="147"/>
    </row>
    <row r="28" spans="1:18" ht="123.75" customHeight="1" x14ac:dyDescent="0.25">
      <c r="A28" s="3" t="s">
        <v>77</v>
      </c>
      <c r="B28" s="147" t="str">
        <f>[41]MIR!$B$20</f>
        <v>Integrar y mantener una bitácora de los distintos programas para registrar nuevos ingresos de las becas Rita Cetina y Benito Juárez, así como de los programas Jóvenes Construyendo el Futuro, Pensión para Adultos Mayores y Pensión para Personas con Discapacidad, con el fin de mejorar su control y localización.</v>
      </c>
      <c r="C28" s="147"/>
      <c r="D28" s="147"/>
      <c r="E28" s="147" t="str">
        <f>[40]MIR!$C$20</f>
        <v>Porcentaje de registros actualizados</v>
      </c>
      <c r="F28" s="147"/>
      <c r="G28" s="147" t="str">
        <f>[40]MIR!$D$20</f>
        <v>Porcentaje de registros actualizados= (No. de registros actualizados / No. Total de beneficiarios inscritos) * 100</v>
      </c>
      <c r="H28" s="147"/>
      <c r="I28" s="147" t="str">
        <f>[40]MIR!$E$20</f>
        <v>Bitácoras de registros, bases de datos de programas sociales</v>
      </c>
      <c r="J28" s="147"/>
      <c r="K28" s="55" t="s">
        <v>150</v>
      </c>
      <c r="L28" s="106">
        <v>1</v>
      </c>
      <c r="M28" s="119" t="s">
        <v>220</v>
      </c>
      <c r="N28" s="120" t="s">
        <v>223</v>
      </c>
      <c r="O28" s="5">
        <v>0.25</v>
      </c>
      <c r="P28" s="176" t="s">
        <v>175</v>
      </c>
      <c r="Q28" s="147"/>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ht="64.5" customHeight="1" x14ac:dyDescent="0.25"/>
    <row r="38" spans="1:17" s="1" customFormat="1" x14ac:dyDescent="0.25"/>
    <row r="39" spans="1:17" s="1" customFormat="1" x14ac:dyDescent="0.25"/>
    <row r="40" spans="1:17" ht="144.75" customHeight="1" x14ac:dyDescent="0.25"/>
  </sheetData>
  <mergeCells count="84">
    <mergeCell ref="B28:D28"/>
    <mergeCell ref="E28:F28"/>
    <mergeCell ref="G28:H28"/>
    <mergeCell ref="I28:J28"/>
    <mergeCell ref="P28:Q28"/>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2:D22"/>
    <mergeCell ref="E22:F22"/>
    <mergeCell ref="G22:H22"/>
    <mergeCell ref="I22:J22"/>
    <mergeCell ref="P22:Q22"/>
    <mergeCell ref="B21:D21"/>
    <mergeCell ref="E21:F21"/>
    <mergeCell ref="G21:H21"/>
    <mergeCell ref="I21:J21"/>
    <mergeCell ref="P21:Q21"/>
    <mergeCell ref="A23:Q23"/>
    <mergeCell ref="B24:D24"/>
    <mergeCell ref="E24:F24"/>
    <mergeCell ref="G24:H24"/>
    <mergeCell ref="I24:J24"/>
    <mergeCell ref="P24:Q24"/>
    <mergeCell ref="P27:Q27"/>
    <mergeCell ref="F33:H34"/>
    <mergeCell ref="B25:D25"/>
    <mergeCell ref="E25:F25"/>
    <mergeCell ref="G25:H25"/>
    <mergeCell ref="I25:J25"/>
    <mergeCell ref="B27:D27"/>
    <mergeCell ref="E27:F27"/>
    <mergeCell ref="G27:H27"/>
    <mergeCell ref="I27:J27"/>
    <mergeCell ref="P25:Q25"/>
    <mergeCell ref="B26:D26"/>
    <mergeCell ref="E26:F26"/>
    <mergeCell ref="G26:H26"/>
    <mergeCell ref="I26:J26"/>
    <mergeCell ref="P26:Q26"/>
  </mergeCells>
  <pageMargins left="0.7" right="0.7" top="0.75" bottom="0.75" header="0.3" footer="0.3"/>
  <pageSetup scale="53" orientation="landscape" horizontalDpi="4294967292"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30" zoomScale="71" zoomScaleNormal="71" zoomScaleSheetLayoutView="70" workbookViewId="0">
      <selection activeCell="E27" sqref="E27:F27"/>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'[42]POA (2)'!$AA$26</f>
        <v xml:space="preserve">E Prestacion de Servicos Públicos </v>
      </c>
      <c r="E8" s="147"/>
      <c r="F8" s="147"/>
      <c r="G8" s="147"/>
      <c r="H8" s="147"/>
      <c r="I8" s="148" t="s">
        <v>1</v>
      </c>
      <c r="J8" s="149" t="s">
        <v>179</v>
      </c>
      <c r="K8" s="149"/>
      <c r="L8" s="148" t="s">
        <v>2</v>
      </c>
      <c r="M8" s="176" t="str">
        <f>'[42]POA (2)'!$C$19</f>
        <v>13: Gestión integral de servicios publicos.</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
        <v>158</v>
      </c>
      <c r="C11" s="152"/>
      <c r="D11" s="152"/>
      <c r="E11" s="153"/>
      <c r="F11" s="66" t="s">
        <v>5</v>
      </c>
      <c r="G11" s="179" t="str">
        <f>'[42]POA (2)'!$AA$24</f>
        <v xml:space="preserve">2.2. Vivienda y Servicios  a la comunidad </v>
      </c>
      <c r="H11" s="152"/>
      <c r="I11" s="152"/>
      <c r="J11" s="152"/>
      <c r="K11" s="152"/>
      <c r="L11" s="153"/>
      <c r="M11" s="26" t="s">
        <v>6</v>
      </c>
      <c r="N11" s="179" t="str">
        <f>'[42]POA (2)'!$AA$25</f>
        <v xml:space="preserve">2.2.6. Servicos Comunales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'[42]POA (2)'!$C$17</f>
        <v>III. Dimención territorial (fortalecimiento urbano).</v>
      </c>
      <c r="C13" s="147"/>
      <c r="D13" s="143" t="s">
        <v>8</v>
      </c>
      <c r="E13" s="176" t="str">
        <f>'[42]POA (2)'!$C$18</f>
        <v>Garantizar la prestación de los servicios públicos de forma eficiente, segura y sustentable promoviendo el bienestar y calidad de vida mediante el acceso universal y equitativo de los servicios.</v>
      </c>
      <c r="F13" s="178"/>
      <c r="G13" s="178"/>
      <c r="H13" s="143" t="s">
        <v>9</v>
      </c>
      <c r="I13" s="176" t="str">
        <f>'[42]POA (2)'!$C$20</f>
        <v>Vincular mecanismos de colaboración insterinstitucional para el desarrollo de insfraestructura que impulsen la vocación productiva del municipio garantizando la protección y sostenibilidad del medio ambiente.</v>
      </c>
      <c r="J13" s="147"/>
      <c r="K13" s="147"/>
      <c r="L13" s="147"/>
      <c r="M13" s="148" t="s">
        <v>10</v>
      </c>
      <c r="N13" s="177" t="str">
        <f>'[42]POA (2)'!$C$21</f>
        <v xml:space="preserve">13.44 Supervisar que los espacios publicos urbanos como calles, avenidas, plazas, parques y jardines se encuentren en optimas condiciones., 13.45 Asegurar el buen estado de las infraestructuras de los espacios verdes: limpieza, poda, de arboles, riego, deshierbe y mantenimiento general.   </v>
      </c>
      <c r="O13" s="147"/>
      <c r="P13" s="147"/>
      <c r="Q13" s="147"/>
    </row>
    <row r="14" spans="1:17" ht="108"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8.25" customHeight="1" x14ac:dyDescent="0.25">
      <c r="A19" s="2" t="s">
        <v>28</v>
      </c>
      <c r="B19" s="147" t="str">
        <f>[43]MIR!$B$12</f>
        <v>Los visitantes consideran que la ciudadanía y las autoridades municipales de Eduardo Neri poseen una cultura ambiental.</v>
      </c>
      <c r="C19" s="147"/>
      <c r="D19" s="147"/>
      <c r="E19" s="147" t="str">
        <f>[43]MIR!$C$12</f>
        <v>Percepción ciudadana de cultura ambiental</v>
      </c>
      <c r="F19" s="147"/>
      <c r="G19" s="147" t="str">
        <f>[42]MIR!$D$12</f>
        <v>No. De personas con cultura ambiental/no de personas encuestadas*100</v>
      </c>
      <c r="H19" s="147"/>
      <c r="I19" s="157" t="str">
        <f>[42]MIR!$E$12</f>
        <v>encuestas</v>
      </c>
      <c r="J19" s="147"/>
      <c r="K19" s="55" t="s">
        <v>150</v>
      </c>
      <c r="L19" s="68">
        <v>1</v>
      </c>
      <c r="M19" s="121" t="s">
        <v>220</v>
      </c>
      <c r="N19" s="122" t="s">
        <v>223</v>
      </c>
      <c r="O19" s="5">
        <v>0.25</v>
      </c>
      <c r="P19" s="176" t="str">
        <f t="shared" ref="P19:P23" si="0">$J$8</f>
        <v>DIRECCIÓN DE PARQUES Y JARDINES</v>
      </c>
      <c r="Q19" s="147"/>
    </row>
    <row r="20" spans="1:18" ht="92.25" customHeight="1" x14ac:dyDescent="0.25">
      <c r="A20" s="2" t="s">
        <v>29</v>
      </c>
      <c r="B20" s="147" t="str">
        <f>[43]MIR!$B$13</f>
        <v>Se manifiesta conciencia ambiental entre la población del municipio de Eduardo Neri.</v>
      </c>
      <c r="C20" s="147"/>
      <c r="D20" s="147"/>
      <c r="E20" s="147" t="str">
        <f>[42]MIR!$C$13</f>
        <v>porcentaje de personas con cultura ambiental</v>
      </c>
      <c r="F20" s="147"/>
      <c r="G20" s="147" t="str">
        <f>[42]MIR!$D$13</f>
        <v>No. De personas con cultura ambiental positiva/no de personas encuestadas*100</v>
      </c>
      <c r="H20" s="147"/>
      <c r="I20" s="157" t="str">
        <f>[42]MIR!$E$13</f>
        <v>encuestas</v>
      </c>
      <c r="J20" s="147"/>
      <c r="K20" s="55" t="s">
        <v>150</v>
      </c>
      <c r="L20" s="106">
        <v>1</v>
      </c>
      <c r="M20" s="121" t="s">
        <v>220</v>
      </c>
      <c r="N20" s="122" t="s">
        <v>223</v>
      </c>
      <c r="O20" s="5">
        <v>0.25</v>
      </c>
      <c r="P20" s="176" t="str">
        <f t="shared" si="0"/>
        <v>DIRECCIÓN DE PARQUES Y JARDINES</v>
      </c>
      <c r="Q20" s="147"/>
    </row>
    <row r="21" spans="1:18" ht="127.5" customHeight="1" x14ac:dyDescent="0.25">
      <c r="A21" s="2" t="s">
        <v>61</v>
      </c>
      <c r="B21" s="147" t="str">
        <f>[43]MIR!$B$14</f>
        <v>Comprobar que las calles, parques y jardines se encuentren en buen estado.</v>
      </c>
      <c r="C21" s="147"/>
      <c r="D21" s="147"/>
      <c r="E21" s="147" t="str">
        <f>[42]MIR!$C$14</f>
        <v>Porcentaje de zonas arbolas mejoradas.</v>
      </c>
      <c r="F21" s="147"/>
      <c r="G21" s="147" t="str">
        <f>[42]MIR!$D$14</f>
        <v>(No. De zonas arboladas mejoradas / No. De zonas arboladas programadas * 100) PZAM=(ZAM/ZAP)*100</v>
      </c>
      <c r="H21" s="147"/>
      <c r="I21" s="157" t="str">
        <f>[42]MIR!$E$14</f>
        <v>Evidencia fotografica, informe de actividades.</v>
      </c>
      <c r="J21" s="147"/>
      <c r="K21" s="55" t="s">
        <v>150</v>
      </c>
      <c r="L21" s="106">
        <v>1</v>
      </c>
      <c r="M21" s="121" t="s">
        <v>220</v>
      </c>
      <c r="N21" s="122" t="s">
        <v>223</v>
      </c>
      <c r="O21" s="5">
        <v>0.25</v>
      </c>
      <c r="P21" s="176" t="str">
        <f t="shared" si="0"/>
        <v>DIRECCIÓN DE PARQUES Y JARDINES</v>
      </c>
      <c r="Q21" s="147"/>
    </row>
    <row r="22" spans="1:18" ht="127.5" customHeight="1" x14ac:dyDescent="0.25">
      <c r="A22" s="2" t="s">
        <v>62</v>
      </c>
      <c r="B22" s="250" t="s">
        <v>228</v>
      </c>
      <c r="C22" s="164"/>
      <c r="D22" s="161"/>
      <c r="E22" s="160" t="str">
        <f>[43]MIR!$C$16</f>
        <v>Porcentaje de areas de uso comun que se encuentran en buen estado.</v>
      </c>
      <c r="F22" s="161"/>
      <c r="G22" s="160" t="str">
        <f>[43]MIR!$D$16</f>
        <v>(No. de areas verdes de uso comun que se encuentran en buen estado / No. de areas verdes que fueron programadas) * 100                               PDAVUCEBE=(NAVCBE/NAP)*100</v>
      </c>
      <c r="H22" s="161"/>
      <c r="I22" s="162" t="str">
        <f>[42]MIR!$E$16</f>
        <v>Evidencia fotografica, informe de actividades.</v>
      </c>
      <c r="J22" s="163"/>
      <c r="K22" s="55" t="s">
        <v>150</v>
      </c>
      <c r="L22" s="106">
        <v>1</v>
      </c>
      <c r="M22" s="121" t="s">
        <v>220</v>
      </c>
      <c r="N22" s="122" t="s">
        <v>223</v>
      </c>
      <c r="O22" s="5">
        <v>0.25</v>
      </c>
      <c r="P22" s="176" t="str">
        <f t="shared" si="0"/>
        <v>DIRECCIÓN DE PARQUES Y JARDINES</v>
      </c>
      <c r="Q22" s="147"/>
    </row>
    <row r="23" spans="1:18" ht="138.75" customHeight="1" x14ac:dyDescent="0.25">
      <c r="A23" s="2" t="s">
        <v>84</v>
      </c>
      <c r="B23" s="147" t="s">
        <v>229</v>
      </c>
      <c r="C23" s="147"/>
      <c r="D23" s="147"/>
      <c r="E23" s="147" t="str">
        <f>[43]MIR!$C$18</f>
        <v>Porcentaje de areas verdes embellecidas.</v>
      </c>
      <c r="F23" s="147"/>
      <c r="G23" s="147" t="str">
        <f>[43]MIR!$D$18</f>
        <v>(No. de areas verdes embellecidas / No. de areas que fueron programadas) * 100 PAVE=(NAVE/NAVP)*100</v>
      </c>
      <c r="H23" s="147"/>
      <c r="I23" s="157" t="str">
        <f>[43]MIR!$E$18</f>
        <v>Evidencia fotografica, informe de actividades.</v>
      </c>
      <c r="J23" s="147"/>
      <c r="K23" s="55" t="s">
        <v>150</v>
      </c>
      <c r="L23" s="68">
        <v>1</v>
      </c>
      <c r="M23" s="121" t="s">
        <v>220</v>
      </c>
      <c r="N23" s="122" t="s">
        <v>223</v>
      </c>
      <c r="O23" s="5">
        <v>0.25</v>
      </c>
      <c r="P23" s="176" t="str">
        <f t="shared" si="0"/>
        <v>DIRECCIÓN DE PARQUES Y JARDINES</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24.5" customHeight="1" x14ac:dyDescent="0.25">
      <c r="A25" s="3" t="s">
        <v>68</v>
      </c>
      <c r="B25" s="147" t="str">
        <f>[43]MIR!$B$15</f>
        <v>Supervisar que los espacios públicos urbanos, como calles, avenidas, plazas, parques y jardines, se mantengan en óptimas condiciones.</v>
      </c>
      <c r="C25" s="147"/>
      <c r="D25" s="147"/>
      <c r="E25" s="147" t="str">
        <f>[43]MIR!$C$15</f>
        <v>Supervision para que los espacios publicos esten en optimas condiciones.</v>
      </c>
      <c r="F25" s="147"/>
      <c r="G25" s="147" t="str">
        <f>[43]MIR!$D$15</f>
        <v>(No. de espacios publicos en optimas condiciones / No. de espacios publicos programados) *100 PEPOC=(NEPOC/NEPP)*100</v>
      </c>
      <c r="H25" s="147"/>
      <c r="I25" s="157" t="str">
        <f>[42]MIR!$E$15</f>
        <v>evidencia fotografica, informe de actividades.</v>
      </c>
      <c r="J25" s="147"/>
      <c r="K25" s="55" t="s">
        <v>150</v>
      </c>
      <c r="L25" s="70">
        <v>1</v>
      </c>
      <c r="M25" s="121" t="s">
        <v>220</v>
      </c>
      <c r="N25" s="122" t="s">
        <v>223</v>
      </c>
      <c r="O25" s="5">
        <v>0.25</v>
      </c>
      <c r="P25" s="162" t="str">
        <f>$P$23</f>
        <v>DIRECCIÓN DE PARQUES Y JARDINES</v>
      </c>
      <c r="Q25" s="163"/>
    </row>
    <row r="26" spans="1:18" ht="111" customHeight="1" x14ac:dyDescent="0.25">
      <c r="A26" s="3" t="s">
        <v>67</v>
      </c>
      <c r="B26" s="147" t="str">
        <f>[43]MIR!$B$17</f>
        <v>Asegurar el adecuado estado de la infraestructura en las áreas verdes mediante acciones de limpieza, poda de árboles, deshierbe y mantenimiento general.</v>
      </c>
      <c r="C26" s="147"/>
      <c r="D26" s="147"/>
      <c r="E26" s="147" t="str">
        <f>[43]MIR!$C$17</f>
        <v>Porcentaje de areas verdes que se encuentran en buen estado.</v>
      </c>
      <c r="F26" s="147"/>
      <c r="G26" s="147" t="str">
        <f>[43]MIR!$D$17</f>
        <v>(No. de areas verdes que se encuentran en buen estado/No. de areas verdes que fueron programados)*100 PAVEBE(NAVEBE/NAVP)*100</v>
      </c>
      <c r="H26" s="147"/>
      <c r="I26" s="157" t="str">
        <f>[42]MIR!$E$17</f>
        <v>Evidencia fotografica, informe de actividades.</v>
      </c>
      <c r="J26" s="147"/>
      <c r="K26" s="55" t="s">
        <v>150</v>
      </c>
      <c r="L26" s="70">
        <v>1</v>
      </c>
      <c r="M26" s="121" t="s">
        <v>220</v>
      </c>
      <c r="N26" s="122" t="s">
        <v>223</v>
      </c>
      <c r="O26" s="5">
        <v>0.25</v>
      </c>
      <c r="P26" s="162" t="str">
        <f>$P$23</f>
        <v>DIRECCIÓN DE PARQUES Y JARDINES</v>
      </c>
      <c r="Q26" s="163"/>
      <c r="R26" t="s">
        <v>33</v>
      </c>
    </row>
    <row r="27" spans="1:18" ht="118.5" customHeight="1" x14ac:dyDescent="0.25">
      <c r="A27" s="3" t="s">
        <v>85</v>
      </c>
      <c r="B27" s="160" t="str">
        <f>[43]MIR!$B$19</f>
        <v>Organizar proyectos de embellecimiento de parques, especialmente durante la realización de eventos cívicos y tradicionales en la cabecera municipal.</v>
      </c>
      <c r="C27" s="164"/>
      <c r="D27" s="161"/>
      <c r="E27" s="160" t="str">
        <f>[43]MIR!$C$19</f>
        <v>Porcentaje de areas verdes mejoradas por eventos conmemorativos.</v>
      </c>
      <c r="F27" s="161"/>
      <c r="G27" s="160" t="str">
        <f>[43]MIR!$D$19</f>
        <v>(No de areas verdes mejoradas/No de araes verdes programadas)*100 PAVM=(NAVM/NAVP)*100</v>
      </c>
      <c r="H27" s="161"/>
      <c r="I27" s="162" t="str">
        <f>[42]MIR!$E$19</f>
        <v>Evidencia fotografica, informe de actividades.</v>
      </c>
      <c r="J27" s="163"/>
      <c r="K27" s="55" t="s">
        <v>150</v>
      </c>
      <c r="L27" s="70">
        <v>1</v>
      </c>
      <c r="M27" s="121" t="s">
        <v>220</v>
      </c>
      <c r="N27" s="122" t="s">
        <v>223</v>
      </c>
      <c r="O27" s="5">
        <v>0.25</v>
      </c>
      <c r="P27" s="162" t="str">
        <f>$P$23</f>
        <v>DIRECCIÓN DE PARQUES Y JARDINES</v>
      </c>
      <c r="Q27" s="163"/>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x14ac:dyDescent="0.25"/>
    <row r="38" spans="1:17" s="1" customFormat="1" x14ac:dyDescent="0.25"/>
    <row r="39" spans="1:17" s="1" customFormat="1" x14ac:dyDescent="0.25"/>
  </sheetData>
  <mergeCells count="79">
    <mergeCell ref="B22:D22"/>
    <mergeCell ref="E22:F22"/>
    <mergeCell ref="G22:H22"/>
    <mergeCell ref="I22:J22"/>
    <mergeCell ref="P22:Q2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F33:H34"/>
    <mergeCell ref="B26:D26"/>
    <mergeCell ref="E26:F26"/>
    <mergeCell ref="G26:H26"/>
    <mergeCell ref="I26:J26"/>
    <mergeCell ref="P26:Q26"/>
    <mergeCell ref="B27:D27"/>
    <mergeCell ref="E27:F27"/>
    <mergeCell ref="G27:H27"/>
    <mergeCell ref="I27:J27"/>
    <mergeCell ref="P27:Q27"/>
  </mergeCells>
  <pageMargins left="0.7" right="0.7" top="0.75" bottom="0.75" header="0.3" footer="0.3"/>
  <pageSetup scale="53" orientation="landscape" horizontalDpi="4294967292"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8" zoomScale="71" zoomScaleNormal="71" zoomScaleSheetLayoutView="70" workbookViewId="0">
      <selection activeCell="E28" sqref="E28:F28"/>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'[44]POA (2)'!$AA$26</f>
        <v xml:space="preserve">E Prestacion de Servicos Públicos </v>
      </c>
      <c r="E8" s="147"/>
      <c r="F8" s="147"/>
      <c r="G8" s="147"/>
      <c r="H8" s="147"/>
      <c r="I8" s="148" t="s">
        <v>1</v>
      </c>
      <c r="J8" s="149" t="s">
        <v>185</v>
      </c>
      <c r="K8" s="149"/>
      <c r="L8" s="148" t="s">
        <v>2</v>
      </c>
      <c r="M8" s="176" t="str">
        <f>'[44]POA (2)'!$C$19</f>
        <v>Programa 13: Gestion Integral de Servicios Publicos</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
        <v>158</v>
      </c>
      <c r="C11" s="152"/>
      <c r="D11" s="152"/>
      <c r="E11" s="153"/>
      <c r="F11" s="66" t="s">
        <v>5</v>
      </c>
      <c r="G11" s="179" t="str">
        <f>'[44]POA (2)'!$AA$24</f>
        <v xml:space="preserve">2.2. Vivienda y Servicios  a la comunidad </v>
      </c>
      <c r="H11" s="152"/>
      <c r="I11" s="152"/>
      <c r="J11" s="152"/>
      <c r="K11" s="152"/>
      <c r="L11" s="153"/>
      <c r="M11" s="26" t="s">
        <v>6</v>
      </c>
      <c r="N11" s="179" t="str">
        <f>'[44]POA (2)'!$AA$25</f>
        <v xml:space="preserve">2.2.6. Servicos Comunales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'[44]POA (2)'!$C$17</f>
        <v xml:space="preserve">EJE II : Desarrollo Competitivo y Sostenible para el Progreso </v>
      </c>
      <c r="C13" s="147"/>
      <c r="D13" s="143" t="s">
        <v>8</v>
      </c>
      <c r="E13" s="176" t="str">
        <f>'[44]POA (2)'!$C$18</f>
        <v>Garantizar la prestación de los servicios públicos de forma eficiente, segura y sustentable promoviendo el bienestar y calidad de vida mediante el acceso universal y equitativo de los servicios.</v>
      </c>
      <c r="F13" s="178"/>
      <c r="G13" s="178"/>
      <c r="H13" s="143" t="s">
        <v>9</v>
      </c>
      <c r="I13" s="176" t="str">
        <f>'[44]POA (2)'!$C$20</f>
        <v xml:space="preserve">Vincular mecanismos de colaboracion interinstitucional para el desarrollo de infraestructura que impulsen la vocacion productiva del Municipio, garantizando la proteccion de sostenibilidad del medio ambiente. </v>
      </c>
      <c r="J13" s="147"/>
      <c r="K13" s="147"/>
      <c r="L13" s="147"/>
      <c r="M13" s="148" t="s">
        <v>10</v>
      </c>
      <c r="N13" s="177" t="str">
        <f>'[44]POA (2)'!$C$21</f>
        <v xml:space="preserve">13.39 Coordinar el funcionamiento diario del rastro, incluyendo la programacion de los sacrificios de animales y la asignacion de turnos 13.40 Gestionar permisos y licencias necesarios para la correcta operatividad del rastro 13.41 Asegurar que se cumpla con las normativas sanitarios del rastro, relacionadas con la inocuidad de los alimentos y el sacrificio de los animales. 13.42 Mnatener el rastro limpio y desinfectado para evitar focos de contaminacion 13.43 Realizar inspeciones regulares de la carne, para verificar la calidad y asegurarse de que cumpla con los estandares sanitarios. </v>
      </c>
      <c r="O13" s="147"/>
      <c r="P13" s="147"/>
      <c r="Q13" s="147"/>
    </row>
    <row r="14" spans="1:17" ht="196.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8.25" customHeight="1" x14ac:dyDescent="0.25">
      <c r="A19" s="2" t="s">
        <v>28</v>
      </c>
      <c r="B19" s="147" t="str">
        <f>[45]MIR!$B$12</f>
        <v>Reforzar el control sanitario para garantizar el cumplimiento de las normas establecidas y prevenir sanciones hacia las autoridades municipales responsables del rastro.</v>
      </c>
      <c r="C19" s="147"/>
      <c r="D19" s="147"/>
      <c r="E19" s="147" t="str">
        <f>[44]MIR!$C$12</f>
        <v>Cumplimiento de normativas sanitarias</v>
      </c>
      <c r="F19" s="147"/>
      <c r="G19" s="147" t="str">
        <f>[44]MIR!$D$12</f>
        <v>Cumplimiento de normativas sanitaria=(Número de normativas cumplidas / Total de normativas) * 100 CNS=NNC/TN*100</v>
      </c>
      <c r="H19" s="147"/>
      <c r="I19" s="157" t="str">
        <f>[44]MIR!$E$12</f>
        <v>Reportes de cumplimiento</v>
      </c>
      <c r="J19" s="147"/>
      <c r="K19" s="55" t="s">
        <v>150</v>
      </c>
      <c r="L19" s="68">
        <v>1</v>
      </c>
      <c r="M19" s="121" t="s">
        <v>220</v>
      </c>
      <c r="N19" s="122" t="s">
        <v>223</v>
      </c>
      <c r="O19" s="5">
        <v>0.25</v>
      </c>
      <c r="P19" s="176" t="str">
        <f t="shared" ref="P19:P23" si="0">$J$8</f>
        <v>DIRECCIÓN DE RASTRO</v>
      </c>
      <c r="Q19" s="147"/>
    </row>
    <row r="20" spans="1:18" ht="129" customHeight="1" x14ac:dyDescent="0.25">
      <c r="A20" s="2" t="s">
        <v>29</v>
      </c>
      <c r="B20" s="147" t="str">
        <f>[45]MIR!$B$13</f>
        <v>Garantizar mejores condiciones sanitarias en las instalaciones del Rastro Municipal.</v>
      </c>
      <c r="C20" s="147"/>
      <c r="D20" s="147"/>
      <c r="E20" s="147" t="str">
        <f>[44]MIR!$C$13</f>
        <v>Índice de condiciones sanitarias mejoradas</v>
      </c>
      <c r="F20" s="147"/>
      <c r="G20" s="147" t="str">
        <f>[44]MIR!$D$13</f>
        <v>Índice de condiciones sanitarias mejoradas=(Número de mejoras implementadas / Total de mejoras necesarias) * 100 ICSM=NMI/TMN*100</v>
      </c>
      <c r="H20" s="147"/>
      <c r="I20" s="157" t="str">
        <f>[44]MIR!$E$13</f>
        <v>Inspecciones sanitarias</v>
      </c>
      <c r="J20" s="147"/>
      <c r="K20" s="55" t="s">
        <v>150</v>
      </c>
      <c r="L20" s="106">
        <v>1</v>
      </c>
      <c r="M20" s="121" t="s">
        <v>220</v>
      </c>
      <c r="N20" s="122" t="s">
        <v>223</v>
      </c>
      <c r="O20" s="5">
        <v>0.25</v>
      </c>
      <c r="P20" s="176" t="str">
        <f t="shared" si="0"/>
        <v>DIRECCIÓN DE RASTRO</v>
      </c>
      <c r="Q20" s="147"/>
    </row>
    <row r="21" spans="1:18" ht="127.5" customHeight="1" x14ac:dyDescent="0.25">
      <c r="A21" s="2" t="s">
        <v>61</v>
      </c>
      <c r="B21" s="147" t="str">
        <f>[45]MIR!$B$14</f>
        <v>Optimizar las condiciones de higiene y sanidad dentro del Rastro Municipal para asegurar un manejo adecuado de las instalaciones.</v>
      </c>
      <c r="C21" s="147"/>
      <c r="D21" s="147"/>
      <c r="E21" s="147" t="str">
        <f>[45]MIR!$C$14</f>
        <v>Personal capacitado</v>
      </c>
      <c r="F21" s="147"/>
      <c r="G21" s="147" t="str">
        <f>[44]MIR!$D$14</f>
        <v>Personal capacitado=(Número de personas capacitadas / Total de personal) * 100 PC=NPC/TP*100</v>
      </c>
      <c r="H21" s="147"/>
      <c r="I21" s="157" t="str">
        <f>[44]MIR!$E$14</f>
        <v>Listas de asistencia y certificaciones</v>
      </c>
      <c r="J21" s="147"/>
      <c r="K21" s="55" t="s">
        <v>150</v>
      </c>
      <c r="L21" s="106">
        <v>1</v>
      </c>
      <c r="M21" s="121" t="s">
        <v>220</v>
      </c>
      <c r="N21" s="122" t="s">
        <v>223</v>
      </c>
      <c r="O21" s="5">
        <v>0.25</v>
      </c>
      <c r="P21" s="176" t="str">
        <f t="shared" si="0"/>
        <v>DIRECCIÓN DE RASTRO</v>
      </c>
      <c r="Q21" s="147"/>
    </row>
    <row r="22" spans="1:18" ht="109.5" customHeight="1" x14ac:dyDescent="0.25">
      <c r="A22" s="2" t="s">
        <v>62</v>
      </c>
      <c r="B22" s="160" t="str">
        <f>[45]MIR!$B$16</f>
        <v>Asegurar la revisión veterinaria correspondiente de todos los animales antes de su ingreso al rastro, garantizando que cumplan con las condiciones sanitarias requerida</v>
      </c>
      <c r="C22" s="164"/>
      <c r="D22" s="161"/>
      <c r="E22" s="160" t="str">
        <f>[44]MIR!$C$16</f>
        <v>Infraestructura mejorada</v>
      </c>
      <c r="F22" s="161"/>
      <c r="G22" s="160" t="str">
        <f>[44]MIR!$D$16</f>
        <v>Infraestructura mejorada=(Número de mejoras realizadas / Total de mejoras planificadas) * 100 IM=NMR/TM*100</v>
      </c>
      <c r="H22" s="161"/>
      <c r="I22" s="162" t="str">
        <f>[44]MIR!$E$16</f>
        <v>Reportes de infraestructura</v>
      </c>
      <c r="J22" s="163"/>
      <c r="K22" s="55" t="s">
        <v>150</v>
      </c>
      <c r="L22" s="106">
        <v>1</v>
      </c>
      <c r="M22" s="121" t="s">
        <v>220</v>
      </c>
      <c r="N22" s="122" t="s">
        <v>223</v>
      </c>
      <c r="O22" s="5">
        <v>0.25</v>
      </c>
      <c r="P22" s="176" t="str">
        <f t="shared" si="0"/>
        <v>DIRECCIÓN DE RASTRO</v>
      </c>
      <c r="Q22" s="147"/>
    </row>
    <row r="23" spans="1:18" ht="111" customHeight="1" x14ac:dyDescent="0.25">
      <c r="A23" s="2" t="s">
        <v>84</v>
      </c>
      <c r="B23" s="147" t="str">
        <f>[45]MIR!$B$19</f>
        <v>Realizar mejoras y adecuaciones en la infraestructura destinada al sacrificio de animales, con el objetivo de contar con espacios más adecuados y funcionales.</v>
      </c>
      <c r="C23" s="147"/>
      <c r="D23" s="147"/>
      <c r="E23" s="147" t="str">
        <f>[45]MIR!$C$19</f>
        <v>Animales verificados</v>
      </c>
      <c r="F23" s="147"/>
      <c r="G23" s="147" t="str">
        <f>[44]MIR!$D$18</f>
        <v>Animales verificados=(Número de animales verificados / Total de animales ingresados) * 100 AV=NAV/TAI*100</v>
      </c>
      <c r="H23" s="147"/>
      <c r="I23" s="157" t="str">
        <f>[44]MIR!$E$18</f>
        <v>Registros de verificación veterinaria</v>
      </c>
      <c r="J23" s="147"/>
      <c r="K23" s="55" t="s">
        <v>150</v>
      </c>
      <c r="L23" s="106">
        <v>1</v>
      </c>
      <c r="M23" s="121" t="s">
        <v>220</v>
      </c>
      <c r="N23" s="122" t="s">
        <v>223</v>
      </c>
      <c r="O23" s="5">
        <v>0.25</v>
      </c>
      <c r="P23" s="176" t="str">
        <f t="shared" si="0"/>
        <v>DIRECCIÓN DE RASTRO</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24.5" customHeight="1" x14ac:dyDescent="0.25">
      <c r="A25" s="3" t="s">
        <v>68</v>
      </c>
      <c r="B25" s="147" t="str">
        <f>[45]MIR!$B$15</f>
        <v>Brindar capacitación al personal ante la COPRISEG</v>
      </c>
      <c r="C25" s="147"/>
      <c r="D25" s="147"/>
      <c r="E25" s="147" t="str">
        <f>[45]MIR!$C$15</f>
        <v>Personal capacitado ante COPRISEG</v>
      </c>
      <c r="F25" s="147"/>
      <c r="G25" s="147" t="str">
        <f>[45]MIR!$D$15</f>
        <v>Personal capacitado ante COPRISEG=(Número de personas capacitadas / Total de personal) * 100 PCAC=NPC/TP*100</v>
      </c>
      <c r="H25" s="147"/>
      <c r="I25" s="157" t="str">
        <f>[44]MIR!$E$15</f>
        <v>Certificaciones de COPRISEG</v>
      </c>
      <c r="J25" s="147"/>
      <c r="K25" s="55" t="s">
        <v>150</v>
      </c>
      <c r="L25" s="68">
        <v>1</v>
      </c>
      <c r="M25" s="121" t="s">
        <v>220</v>
      </c>
      <c r="N25" s="122" t="s">
        <v>223</v>
      </c>
      <c r="O25" s="5">
        <v>0.25</v>
      </c>
      <c r="P25" s="176" t="str">
        <f t="shared" ref="P25" si="1">P19</f>
        <v>DIRECCIÓN DE RASTRO</v>
      </c>
      <c r="Q25" s="147"/>
    </row>
    <row r="26" spans="1:18" ht="124.5" customHeight="1" x14ac:dyDescent="0.25">
      <c r="A26" s="3" t="s">
        <v>67</v>
      </c>
      <c r="B26" s="160" t="str">
        <f>[45]MIR!$B$17</f>
        <v>Realizar la gestión de material de limpieza para las instalaciones, así como insumos para el control de moscas, ratas y gusano barrenador.</v>
      </c>
      <c r="C26" s="164"/>
      <c r="D26" s="161"/>
      <c r="E26" s="160" t="str">
        <f>[45]MIR!$C$17</f>
        <v>Equipamiento adquirido</v>
      </c>
      <c r="F26" s="161"/>
      <c r="G26" s="160" t="str">
        <f>[45]MIR!$D$17</f>
        <v>Equipamiento adquirido=(Número de equipos adquiridos / Total de equipos requeridos) * 100 EA=NEA/TER*100</v>
      </c>
      <c r="H26" s="161"/>
      <c r="I26" s="162" t="str">
        <f>[45]MIR!$E$17</f>
        <v>Facturas y registros de compra</v>
      </c>
      <c r="J26" s="163"/>
      <c r="K26" s="121" t="s">
        <v>150</v>
      </c>
      <c r="L26" s="118">
        <v>1</v>
      </c>
      <c r="M26" s="121" t="s">
        <v>220</v>
      </c>
      <c r="N26" s="122" t="s">
        <v>223</v>
      </c>
      <c r="O26" s="5">
        <v>0.25</v>
      </c>
      <c r="P26" s="174" t="str">
        <f t="shared" ref="P26" si="2">$P$25</f>
        <v>DIRECCIÓN DE RASTRO</v>
      </c>
      <c r="Q26" s="175"/>
    </row>
    <row r="27" spans="1:18" ht="111" customHeight="1" x14ac:dyDescent="0.25">
      <c r="A27" s="3" t="s">
        <v>77</v>
      </c>
      <c r="B27" s="147" t="str">
        <f>[45]MIR!$B$18</f>
        <v>Gestionar equipo y herramientas para mejorar las actividades, incluyendo equipo de seguridad.</v>
      </c>
      <c r="C27" s="147"/>
      <c r="D27" s="147"/>
      <c r="E27" s="147" t="str">
        <f>[45]MIR!$C$18</f>
        <v>Equipamiento de seguridad adquirido</v>
      </c>
      <c r="F27" s="147"/>
      <c r="G27" s="147" t="str">
        <f>[45]MIR!$D$18</f>
        <v>Equipamiento adquirido=(Número de equipos adquiridos / Total de equipos requeridos) * 100 EA=NEA/TER*100</v>
      </c>
      <c r="H27" s="147"/>
      <c r="I27" s="162" t="str">
        <f>[45]MIR!$E$18</f>
        <v xml:space="preserve"> registros de compra</v>
      </c>
      <c r="J27" s="163"/>
      <c r="K27" s="55" t="s">
        <v>150</v>
      </c>
      <c r="L27" s="106">
        <v>1</v>
      </c>
      <c r="M27" s="121" t="s">
        <v>220</v>
      </c>
      <c r="N27" s="122" t="s">
        <v>223</v>
      </c>
      <c r="O27" s="5">
        <v>0.25</v>
      </c>
      <c r="P27" s="176" t="str">
        <f t="shared" ref="P27" si="3">P20</f>
        <v>DIRECCIÓN DE RASTRO</v>
      </c>
      <c r="Q27" s="147"/>
      <c r="R27" t="s">
        <v>33</v>
      </c>
    </row>
    <row r="28" spans="1:18" ht="118.5" customHeight="1" x14ac:dyDescent="0.25">
      <c r="A28" s="3" t="s">
        <v>85</v>
      </c>
      <c r="B28" s="160" t="str">
        <f>[44]MIR!$B$19</f>
        <v>Verificar los animales que entran al rastro con un control adecuado.</v>
      </c>
      <c r="C28" s="164"/>
      <c r="D28" s="161"/>
      <c r="E28" s="160" t="str">
        <f>[45]MIR!$C$20</f>
        <v>Control de animales ingresados</v>
      </c>
      <c r="F28" s="161"/>
      <c r="G28" s="160" t="str">
        <f>[44]MIR!$D$19</f>
        <v>Control de animales ingresados=(Número de animales con control adecuado / Total de animales ingresados) * 100 CAI=NACA/TAI*100</v>
      </c>
      <c r="H28" s="161"/>
      <c r="I28" s="162" t="str">
        <f>[44]MIR!$E$19</f>
        <v>Reportes de control de ingreso</v>
      </c>
      <c r="J28" s="163"/>
      <c r="K28" s="55" t="s">
        <v>150</v>
      </c>
      <c r="L28" s="106">
        <v>1</v>
      </c>
      <c r="M28" s="121" t="s">
        <v>220</v>
      </c>
      <c r="N28" s="122" t="s">
        <v>223</v>
      </c>
      <c r="O28" s="5">
        <v>0.25</v>
      </c>
      <c r="P28" s="176" t="str">
        <f>P21</f>
        <v>DIRECCIÓN DE RASTRO</v>
      </c>
      <c r="Q28" s="147"/>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ht="98.25" customHeight="1" x14ac:dyDescent="0.25"/>
    <row r="39" spans="1:17" s="1" customFormat="1" x14ac:dyDescent="0.25"/>
    <row r="40" spans="1:17" s="1" customFormat="1" x14ac:dyDescent="0.25"/>
  </sheetData>
  <mergeCells count="84">
    <mergeCell ref="B26:D26"/>
    <mergeCell ref="E26:F26"/>
    <mergeCell ref="G26:H26"/>
    <mergeCell ref="I26:J26"/>
    <mergeCell ref="P26:Q26"/>
    <mergeCell ref="B22:D22"/>
    <mergeCell ref="E22:F22"/>
    <mergeCell ref="G22:H22"/>
    <mergeCell ref="I22:J22"/>
    <mergeCell ref="P22:Q2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F34:H35"/>
    <mergeCell ref="B27:D27"/>
    <mergeCell ref="E27:F27"/>
    <mergeCell ref="G27:H27"/>
    <mergeCell ref="I27:J27"/>
    <mergeCell ref="P27:Q27"/>
    <mergeCell ref="B28:D28"/>
    <mergeCell ref="E28:F28"/>
    <mergeCell ref="G28:H28"/>
    <mergeCell ref="I28:J28"/>
    <mergeCell ref="P28:Q28"/>
  </mergeCells>
  <pageMargins left="0.7" right="0.7" top="0.75" bottom="0.75" header="0.3" footer="0.3"/>
  <pageSetup scale="53" orientation="landscape" horizontalDpi="4294967292"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topLeftCell="A31" zoomScale="66" zoomScaleNormal="66" zoomScaleSheetLayoutView="70" workbookViewId="0">
      <selection activeCell="G31" sqref="G31:H31"/>
    </sheetView>
  </sheetViews>
  <sheetFormatPr baseColWidth="10" defaultColWidth="10.875" defaultRowHeight="15.75" x14ac:dyDescent="0.25"/>
  <cols>
    <col min="1" max="1" width="14.875" customWidth="1"/>
    <col min="3" max="3" width="6.875" customWidth="1"/>
    <col min="4" max="4" width="21" customWidth="1"/>
    <col min="6" max="6" width="9.625" customWidth="1"/>
    <col min="8" max="8" width="12.875" customWidth="1"/>
    <col min="9" max="9" width="13.375" customWidth="1"/>
    <col min="10" max="10" width="11.625" customWidth="1"/>
    <col min="11" max="12" width="13.625" customWidth="1"/>
    <col min="13" max="13" width="13.375" customWidth="1"/>
    <col min="14" max="14" width="13.125" customWidth="1"/>
    <col min="15" max="15" width="12.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48" customHeight="1" x14ac:dyDescent="0.25">
      <c r="A3" s="1"/>
      <c r="B3" s="144"/>
      <c r="C3" s="144"/>
      <c r="D3" s="144"/>
      <c r="E3" s="144"/>
      <c r="F3" s="144"/>
      <c r="G3" s="144"/>
      <c r="H3" s="144"/>
      <c r="I3" s="144"/>
      <c r="J3" s="144"/>
      <c r="K3" s="144"/>
      <c r="L3" s="144"/>
      <c r="M3" s="144"/>
      <c r="N3" s="144"/>
      <c r="O3" s="144"/>
      <c r="P3" s="144"/>
      <c r="Q3" s="1"/>
    </row>
    <row r="4" spans="1:17" ht="25.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ht="15.75" customHeight="1" x14ac:dyDescent="0.25">
      <c r="A8" s="143" t="s">
        <v>0</v>
      </c>
      <c r="B8" s="143"/>
      <c r="C8" s="143"/>
      <c r="D8" s="146" t="str">
        <f>'[4]POA 1'!$AA$26</f>
        <v xml:space="preserve"> M Apoyo al proceso presupuestario y para mejorar la eficiencia institucional </v>
      </c>
      <c r="E8" s="147"/>
      <c r="F8" s="147"/>
      <c r="G8" s="147"/>
      <c r="H8" s="147"/>
      <c r="I8" s="148" t="s">
        <v>1</v>
      </c>
      <c r="J8" s="149" t="s">
        <v>51</v>
      </c>
      <c r="K8" s="149"/>
      <c r="L8" s="148" t="s">
        <v>2</v>
      </c>
      <c r="M8" s="166" t="str">
        <f>'[4]POA 1'!$C$19</f>
        <v>Programa 27; Tu identidad, Tu orgullo</v>
      </c>
      <c r="N8" s="167"/>
      <c r="O8" s="148" t="s">
        <v>3</v>
      </c>
      <c r="P8" s="146" t="s">
        <v>142</v>
      </c>
      <c r="Q8" s="147"/>
    </row>
    <row r="9" spans="1:17" ht="61.5" customHeight="1" x14ac:dyDescent="0.25">
      <c r="A9" s="143"/>
      <c r="B9" s="143"/>
      <c r="C9" s="143"/>
      <c r="D9" s="147"/>
      <c r="E9" s="147"/>
      <c r="F9" s="147"/>
      <c r="G9" s="147"/>
      <c r="H9" s="147"/>
      <c r="I9" s="148"/>
      <c r="J9" s="149"/>
      <c r="K9" s="149"/>
      <c r="L9" s="148"/>
      <c r="M9" s="168"/>
      <c r="N9" s="169"/>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10" t="s">
        <v>4</v>
      </c>
      <c r="B11" s="151" t="str">
        <f>'[4]POA 1'!$AA$23</f>
        <v xml:space="preserve">1. Gobierno </v>
      </c>
      <c r="C11" s="152"/>
      <c r="D11" s="152"/>
      <c r="E11" s="153"/>
      <c r="F11" s="10" t="s">
        <v>5</v>
      </c>
      <c r="G11" s="151" t="s">
        <v>87</v>
      </c>
      <c r="H11" s="152"/>
      <c r="I11" s="152"/>
      <c r="J11" s="152"/>
      <c r="K11" s="152"/>
      <c r="L11" s="153"/>
      <c r="M11" s="26" t="s">
        <v>6</v>
      </c>
      <c r="N11" s="151" t="s">
        <v>115</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50" t="str">
        <f>'[4]POA 1'!$C$17</f>
        <v xml:space="preserve">Eje IV: Innovación y Eficiencia en movimientos: Transformando para Avanzar </v>
      </c>
      <c r="C13" s="147"/>
      <c r="D13" s="143" t="s">
        <v>8</v>
      </c>
      <c r="E13" s="150" t="str">
        <f>'[4]POA 1'!$C$18</f>
        <v>Garantizar el registro y certificación oficial de los actos civiles y jurídicos de la ciudadanía en general asegurando la existencia legal de los mismos.</v>
      </c>
      <c r="F13" s="147"/>
      <c r="G13" s="147"/>
      <c r="H13" s="143" t="s">
        <v>9</v>
      </c>
      <c r="I13" s="150" t="str">
        <f>'[4]POA 1'!$C$20</f>
        <v xml:space="preserve">Garantizar la transversalización de acciones que promuevan una colaboración efectiva y una coordinación sólida entre las dependencias federales y estatales, consolidando un gobierno honesto al servicio de la gente </v>
      </c>
      <c r="J13" s="147"/>
      <c r="K13" s="147"/>
      <c r="L13" s="147"/>
      <c r="M13" s="148" t="s">
        <v>10</v>
      </c>
      <c r="N13" s="150" t="str">
        <f>'[4]POA 1'!$C$21</f>
        <v>1.- registrar nacimientos, matrimonios, defunciones y otros actos vivilespor la Ley. 2.- proveer certificados oficiales que acrediten los actos de registrados, a la ciudadanía que lo requiera. 3.- implementar y promover el uso de tecnologías de la informacion,para agilizar los procesos de registros y consulta. 4.- organizar programas de capacitación continua a la oficialía, con el fin de mejorar la calidad de los servicios y actualizar a los funcionarios sobre nuevas normativas. 5.- adoptar normativas que faciliten la correcta y oportuna inscripción de actos civiles. 6.- colaborar con otros instituciones gubernamentales para la integración de los registros de base de datos</v>
      </c>
      <c r="O13" s="147"/>
      <c r="P13" s="147"/>
      <c r="Q13" s="147"/>
    </row>
    <row r="14" spans="1:17" ht="19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10" t="s">
        <v>150</v>
      </c>
      <c r="M18" s="10" t="s">
        <v>18</v>
      </c>
      <c r="N18" s="148"/>
      <c r="O18" s="148"/>
      <c r="P18" s="148"/>
      <c r="Q18" s="148"/>
    </row>
    <row r="19" spans="1:18" ht="89.25" customHeight="1" x14ac:dyDescent="0.25">
      <c r="A19" s="2" t="s">
        <v>28</v>
      </c>
      <c r="B19" s="147" t="str">
        <f>[4]MIR!$B$12</f>
        <v>Garantizar que los registros de los ciudadanos se lleven a cabo en tiempo y forma, previniendo retrasos y evitando registros fuera de plazo.</v>
      </c>
      <c r="C19" s="147"/>
      <c r="D19" s="147"/>
      <c r="E19" s="147" t="str">
        <f>[4]MIR!$C$12</f>
        <v>Indice de Cumplimiento de Registros Gratuits</v>
      </c>
      <c r="F19" s="147"/>
      <c r="G19" s="147" t="str">
        <f>[5]MIR!$D$12</f>
        <v>Indice de Cumplimiento de Registros Gratuitos = (No. Registros realizados en la semana / No. De registros solicitados en la semana) x 100</v>
      </c>
      <c r="H19" s="147"/>
      <c r="I19" s="157" t="str">
        <f>[5]MIR!$E$12</f>
        <v>Folios de Registros gratuitos</v>
      </c>
      <c r="J19" s="147"/>
      <c r="K19" s="52" t="s">
        <v>150</v>
      </c>
      <c r="L19" s="11">
        <v>1</v>
      </c>
      <c r="M19" s="111" t="s">
        <v>220</v>
      </c>
      <c r="N19" s="112" t="s">
        <v>222</v>
      </c>
      <c r="O19" s="5">
        <v>0.25</v>
      </c>
      <c r="P19" s="157" t="s">
        <v>51</v>
      </c>
      <c r="Q19" s="147"/>
    </row>
    <row r="20" spans="1:18" ht="81.75" customHeight="1" x14ac:dyDescent="0.25">
      <c r="A20" s="2" t="s">
        <v>29</v>
      </c>
      <c r="B20" s="147" t="str">
        <f>[4]MIR!$B$13</f>
        <v xml:space="preserve">Digitalizar y optimizar los procesos de registro  para garantizar una atencion agil, rapida y maxima integridad en la validacion de los datos de los usuarios evitando la minima burocracia. </v>
      </c>
      <c r="C20" s="147"/>
      <c r="D20" s="147"/>
      <c r="E20" s="147" t="str">
        <f>[6]MIR!$C$13</f>
        <v>Total de  Servicios Brindandos</v>
      </c>
      <c r="F20" s="147"/>
      <c r="G20" s="170" t="str">
        <f>[5]MIR!$D$13</f>
        <v>Total de Servicios Brindados = Total = (numeros de servicios concluidos / numero de servicios solicitados) x 100</v>
      </c>
      <c r="H20" s="170"/>
      <c r="I20" s="157" t="str">
        <f>[5]MIR!$E$13</f>
        <v>Recibos de pago, lista de registros elaborados, hojas de defuncion entregadas a INEGI y a la Coordinacion Estatal</v>
      </c>
      <c r="J20" s="147"/>
      <c r="K20" s="52" t="s">
        <v>150</v>
      </c>
      <c r="L20" s="106">
        <v>1</v>
      </c>
      <c r="M20" s="111" t="s">
        <v>220</v>
      </c>
      <c r="N20" s="112" t="s">
        <v>222</v>
      </c>
      <c r="O20" s="5">
        <v>0.25</v>
      </c>
      <c r="P20" s="157" t="s">
        <v>51</v>
      </c>
      <c r="Q20" s="147"/>
    </row>
    <row r="21" spans="1:18" ht="78.75" customHeight="1" x14ac:dyDescent="0.25">
      <c r="A21" s="2" t="s">
        <v>61</v>
      </c>
      <c r="B21" s="147" t="str">
        <f>[4]MIR!$B$14</f>
        <v xml:space="preserve"> Personal altamente capacitado para la atencion a los usuarios.</v>
      </c>
      <c r="C21" s="147"/>
      <c r="D21" s="147"/>
      <c r="E21" s="147" t="str">
        <f>[5]MIR!$C$14</f>
        <v>Capacidad de ciudadanos atendidos</v>
      </c>
      <c r="F21" s="147"/>
      <c r="G21" s="170" t="str">
        <f>[5]MIR!$D$14</f>
        <v>Capacidad de ciudadanos atendidos = (Numeros de usuarios atendidos / No. De usuarios solicitamtes ) x 100</v>
      </c>
      <c r="H21" s="170"/>
      <c r="I21" s="157" t="str">
        <f>[5]MIR!$E$14</f>
        <v>Fotografias</v>
      </c>
      <c r="J21" s="147"/>
      <c r="K21" s="52" t="s">
        <v>150</v>
      </c>
      <c r="L21" s="106">
        <v>1</v>
      </c>
      <c r="M21" s="111" t="s">
        <v>220</v>
      </c>
      <c r="N21" s="112" t="s">
        <v>222</v>
      </c>
      <c r="O21" s="5">
        <v>0.25</v>
      </c>
      <c r="P21" s="157" t="s">
        <v>51</v>
      </c>
      <c r="Q21" s="147"/>
    </row>
    <row r="22" spans="1:18" ht="99" customHeight="1" x14ac:dyDescent="0.25">
      <c r="A22" s="2" t="s">
        <v>62</v>
      </c>
      <c r="B22" s="171" t="str">
        <f>[4]MIR!$B$19</f>
        <v xml:space="preserve">Solicitar una clave mas del (SID) en la coordinación Estatal para el personal </v>
      </c>
      <c r="C22" s="173"/>
      <c r="D22" s="172"/>
      <c r="E22" s="171" t="str">
        <f>[6]MIR!$C$16</f>
        <v>Numeros de Claves Obtenidad</v>
      </c>
      <c r="F22" s="172"/>
      <c r="G22" s="171" t="str">
        <f>[6]MIR!$D$16</f>
        <v>No. De claves del SID = ( no. De claves obtenidas/ numero de claves solicitadas) x 100</v>
      </c>
      <c r="H22" s="172"/>
      <c r="I22" s="171" t="str">
        <f>[6]MIR!$E$16</f>
        <v>Servidores del SID</v>
      </c>
      <c r="J22" s="172"/>
      <c r="K22" s="52" t="s">
        <v>150</v>
      </c>
      <c r="L22" s="106">
        <v>1</v>
      </c>
      <c r="M22" s="94" t="s">
        <v>220</v>
      </c>
      <c r="N22" s="112" t="s">
        <v>222</v>
      </c>
      <c r="O22" s="5">
        <v>0.25</v>
      </c>
      <c r="P22" s="157" t="s">
        <v>51</v>
      </c>
      <c r="Q22" s="147"/>
    </row>
    <row r="23" spans="1:18" ht="73.5" customHeight="1" x14ac:dyDescent="0.25">
      <c r="A23" s="2" t="s">
        <v>84</v>
      </c>
      <c r="B23" s="147" t="str">
        <f>[4]MIR!$B$22</f>
        <v xml:space="preserve">Asesoria especializada a los usuarios para ir a realizar sus tramites a la coordinacion Estatal </v>
      </c>
      <c r="C23" s="147"/>
      <c r="D23" s="147"/>
      <c r="E23" s="147" t="str">
        <f>[6]MIR!$C$19</f>
        <v>Indicide de Asesorias a los Usuarios</v>
      </c>
      <c r="F23" s="147"/>
      <c r="G23" s="147" t="str">
        <f>[6]MIR!$D$19</f>
        <v>Indice de asesorias a los usuarios= ( No. De asesorias brindadas/ No. De asesorias solicitadas) x 100</v>
      </c>
      <c r="H23" s="147"/>
      <c r="I23" s="162" t="str">
        <f t="shared" ref="I23" si="0">$I$21</f>
        <v>Fotografias</v>
      </c>
      <c r="J23" s="163"/>
      <c r="K23" s="52" t="s">
        <v>150</v>
      </c>
      <c r="L23" s="106">
        <v>1</v>
      </c>
      <c r="M23" s="111" t="s">
        <v>220</v>
      </c>
      <c r="N23" s="112" t="s">
        <v>222</v>
      </c>
      <c r="O23" s="5">
        <v>0.25</v>
      </c>
      <c r="P23" s="157" t="s">
        <v>51</v>
      </c>
      <c r="Q23" s="147"/>
    </row>
    <row r="24" spans="1:18" ht="24" customHeight="1" x14ac:dyDescent="0.25">
      <c r="A24" s="155" t="s">
        <v>30</v>
      </c>
      <c r="B24" s="155"/>
      <c r="C24" s="155"/>
      <c r="D24" s="155"/>
      <c r="E24" s="155"/>
      <c r="F24" s="155"/>
      <c r="G24" s="155"/>
      <c r="H24" s="155"/>
      <c r="I24" s="155"/>
      <c r="J24" s="155"/>
      <c r="K24" s="155"/>
      <c r="L24" s="155"/>
      <c r="M24" s="155"/>
      <c r="N24" s="155"/>
      <c r="O24" s="155"/>
      <c r="P24" s="155"/>
      <c r="Q24" s="155"/>
    </row>
    <row r="25" spans="1:18" ht="108" customHeight="1" x14ac:dyDescent="0.25">
      <c r="A25" s="3" t="s">
        <v>68</v>
      </c>
      <c r="B25" s="147" t="str">
        <f>[4]MIR!$B$15</f>
        <v>Vigilar que las Oficialías del Registro Civil desempeñen sus funciones conforme a lo establecido en la Ley 495.</v>
      </c>
      <c r="C25" s="147"/>
      <c r="D25" s="147"/>
      <c r="E25" s="147" t="str">
        <f>[7]MIR!$C$15</f>
        <v>Actividades de supervisión realizadas</v>
      </c>
      <c r="F25" s="147"/>
      <c r="G25" s="147" t="str">
        <f>[7]MIR!$D$15</f>
        <v>(No. de supervisiones realizadas / No. de supervisiones programadas) x 100</v>
      </c>
      <c r="H25" s="147"/>
      <c r="I25" s="157" t="str">
        <f>[7]MIR!$E$15</f>
        <v>Informes de supervisión, fotografías</v>
      </c>
      <c r="J25" s="147"/>
      <c r="K25" s="52" t="s">
        <v>150</v>
      </c>
      <c r="L25" s="57">
        <v>1</v>
      </c>
      <c r="M25" s="111" t="s">
        <v>220</v>
      </c>
      <c r="N25" s="112" t="s">
        <v>222</v>
      </c>
      <c r="O25" s="5">
        <v>0.25</v>
      </c>
      <c r="P25" s="157" t="s">
        <v>51</v>
      </c>
      <c r="Q25" s="147"/>
      <c r="R25" t="s">
        <v>33</v>
      </c>
    </row>
    <row r="26" spans="1:18" ht="92.25" customHeight="1" x14ac:dyDescent="0.25">
      <c r="A26" s="3" t="s">
        <v>64</v>
      </c>
      <c r="B26" s="147" t="str">
        <f>[4]MIR!$B$16</f>
        <v>Solicitar a la agencia fiscal los insumos necesarios para el adecuado funcionamiento de las oficialías, tales como formatos de asentamiento y hojas valoradas.</v>
      </c>
      <c r="C26" s="147"/>
      <c r="D26" s="147"/>
      <c r="E26" s="160" t="str">
        <f>[7]MIR!$C$16</f>
        <v>Porcentaje de ingresos registrados conforme a la tarifa autorizada</v>
      </c>
      <c r="F26" s="161"/>
      <c r="G26" s="147" t="str">
        <f>[7]MIR!$D$16</f>
        <v>(No. de ingresos registrados correctamente / Total de ingresos percibidos) x 100</v>
      </c>
      <c r="H26" s="147"/>
      <c r="I26" s="157" t="str">
        <f>[7]MIR!$E$16</f>
        <v>Reportes contables, recibos de pago</v>
      </c>
      <c r="J26" s="147"/>
      <c r="K26" s="52" t="s">
        <v>150</v>
      </c>
      <c r="L26" s="106">
        <v>1</v>
      </c>
      <c r="M26" s="111" t="s">
        <v>220</v>
      </c>
      <c r="N26" s="112" t="s">
        <v>222</v>
      </c>
      <c r="O26" s="5">
        <v>0.25</v>
      </c>
      <c r="P26" s="157" t="s">
        <v>51</v>
      </c>
      <c r="Q26" s="147"/>
    </row>
    <row r="27" spans="1:18" ht="75.75" customHeight="1" x14ac:dyDescent="0.25">
      <c r="A27" s="3" t="s">
        <v>65</v>
      </c>
      <c r="B27" s="160" t="str">
        <f>[4]MIR!$B$17</f>
        <v>Efectuar visitas periódicas a las oficialías del municipio para verificar su correcto desempeño.</v>
      </c>
      <c r="C27" s="164"/>
      <c r="D27" s="161"/>
      <c r="E27" s="160" t="str">
        <f>[7]MIR!$C$17</f>
        <v>Porcentaje de oficialías visitadas</v>
      </c>
      <c r="F27" s="161"/>
      <c r="G27" s="160" t="str">
        <f>[7]MIR!$D$17</f>
        <v>(No. de oficialías visitadas / Total de oficialías programadas para visitar) x 100</v>
      </c>
      <c r="H27" s="161"/>
      <c r="I27" s="162" t="str">
        <f>[7]MIR!$E$17</f>
        <v>Fotografías, informes de visita</v>
      </c>
      <c r="J27" s="163"/>
      <c r="K27" s="52" t="s">
        <v>150</v>
      </c>
      <c r="L27" s="106">
        <v>1</v>
      </c>
      <c r="M27" s="111" t="s">
        <v>220</v>
      </c>
      <c r="N27" s="112" t="s">
        <v>222</v>
      </c>
      <c r="O27" s="5">
        <v>0.25</v>
      </c>
      <c r="P27" s="157" t="s">
        <v>51</v>
      </c>
      <c r="Q27" s="147"/>
    </row>
    <row r="28" spans="1:18" ht="75.75" customHeight="1" x14ac:dyDescent="0.25">
      <c r="A28" s="3" t="s">
        <v>89</v>
      </c>
      <c r="B28" s="160" t="str">
        <f>[4]MIR!$B$18</f>
        <v>Colaborar en campañas de rectificación y aclaraciones administrativas.</v>
      </c>
      <c r="C28" s="164"/>
      <c r="D28" s="161"/>
      <c r="E28" s="160" t="str">
        <f>[4]MIR!$C$18</f>
        <v>Porcentaje de cursos tomados en el año</v>
      </c>
      <c r="F28" s="161"/>
      <c r="G28" s="160" t="str">
        <f>[4]MIR!$D$18</f>
        <v>Porcentaje de cursos tomados al año = (No. De cursos tomados al año/ No de cursos programados en el año) x 100</v>
      </c>
      <c r="H28" s="161"/>
      <c r="I28" s="162" t="str">
        <f t="shared" ref="I28" si="1">$I$31</f>
        <v>Fotografias</v>
      </c>
      <c r="J28" s="163"/>
      <c r="K28" s="52" t="s">
        <v>150</v>
      </c>
      <c r="L28" s="106">
        <v>1</v>
      </c>
      <c r="M28" s="111" t="s">
        <v>220</v>
      </c>
      <c r="N28" s="112" t="s">
        <v>222</v>
      </c>
      <c r="O28" s="5">
        <v>0.25</v>
      </c>
      <c r="P28" s="157" t="s">
        <v>51</v>
      </c>
      <c r="Q28" s="147"/>
    </row>
    <row r="29" spans="1:18" ht="87" customHeight="1" x14ac:dyDescent="0.25">
      <c r="A29" s="3" t="s">
        <v>67</v>
      </c>
      <c r="B29" s="160" t="str">
        <f>[4]MIR!$B$20</f>
        <v>Rendir informes mensuales al supervisor de la Coordinación Técnica Estatal del Registro Civil.</v>
      </c>
      <c r="C29" s="164"/>
      <c r="D29" s="161"/>
      <c r="E29" s="160" t="str">
        <f>[7]MIR!$C$20</f>
        <v>Indice de impresiones de Actas de Registro</v>
      </c>
      <c r="F29" s="161"/>
      <c r="G29" s="160" t="str">
        <f>[7]MIR!$D$20</f>
        <v>Indice de impresiones de actas = ( no de actas impresas a la semana / numeros de busquedas de actas impresas a la semana ) x 100</v>
      </c>
      <c r="H29" s="161"/>
      <c r="I29" s="162" t="str">
        <f>[7]MIR!$E$20</f>
        <v>Recibos de pago, Fotografias</v>
      </c>
      <c r="J29" s="163"/>
      <c r="K29" s="52" t="s">
        <v>150</v>
      </c>
      <c r="L29" s="106">
        <v>1</v>
      </c>
      <c r="M29" s="111" t="s">
        <v>220</v>
      </c>
      <c r="N29" s="112" t="s">
        <v>222</v>
      </c>
      <c r="O29" s="5">
        <v>0.25</v>
      </c>
      <c r="P29" s="157" t="s">
        <v>51</v>
      </c>
      <c r="Q29" s="147"/>
    </row>
    <row r="30" spans="1:18" ht="75.75" customHeight="1" x14ac:dyDescent="0.25">
      <c r="A30" s="3" t="s">
        <v>77</v>
      </c>
      <c r="B30" s="160" t="str">
        <f>[4]MIR!$B$21</f>
        <v>Instruir a los auxiliares administrativos en el manejo del sistema SID.</v>
      </c>
      <c r="C30" s="164"/>
      <c r="D30" s="161"/>
      <c r="E30" s="160" t="str">
        <f>[7]MIR!$C$21</f>
        <v>Indice de impresión de constancias de registros</v>
      </c>
      <c r="F30" s="161"/>
      <c r="G30" s="160" t="str">
        <f>[4]MIR!$D$21</f>
        <v>Indice de Impresionde Cosntancias = ( indice de impresio realizadas / Indice de constancias solicitadas) x 100</v>
      </c>
      <c r="H30" s="161"/>
      <c r="I30" s="162" t="str">
        <f>[7]MIR!$E$20</f>
        <v>Recibos de pago, Fotografias</v>
      </c>
      <c r="J30" s="163"/>
      <c r="K30" s="52" t="s">
        <v>150</v>
      </c>
      <c r="L30" s="106">
        <v>1</v>
      </c>
      <c r="M30" s="111" t="s">
        <v>220</v>
      </c>
      <c r="N30" s="112" t="s">
        <v>222</v>
      </c>
      <c r="O30" s="5">
        <v>0.25</v>
      </c>
      <c r="P30" s="157" t="s">
        <v>51</v>
      </c>
      <c r="Q30" s="147"/>
    </row>
    <row r="31" spans="1:18" ht="120" customHeight="1" x14ac:dyDescent="0.25">
      <c r="A31" s="3" t="s">
        <v>85</v>
      </c>
      <c r="B31" s="160" t="str">
        <f>[4]MIR!$B$23</f>
        <v>Gestionar campañas de registros gratuitos, asi como capañas de correciones</v>
      </c>
      <c r="C31" s="164"/>
      <c r="D31" s="161"/>
      <c r="E31" s="147" t="str">
        <f>[7]MIR!$C$23</f>
        <v>Indices de campañas programadas al año</v>
      </c>
      <c r="F31" s="147"/>
      <c r="G31" s="147" t="str">
        <f>[7]MIR!$D$23</f>
        <v>Indices de campañas realizadas = ( No. De campañas gratuitas realizadas al año/ Numero de Campañas programadas al año) x 100</v>
      </c>
      <c r="H31" s="147"/>
      <c r="I31" s="147" t="str">
        <f>[6]MIR!$E$20</f>
        <v>Fotografias</v>
      </c>
      <c r="J31" s="147"/>
      <c r="K31" s="52" t="s">
        <v>150</v>
      </c>
      <c r="L31" s="106">
        <v>1</v>
      </c>
      <c r="M31" s="111" t="s">
        <v>220</v>
      </c>
      <c r="N31" s="112" t="s">
        <v>222</v>
      </c>
      <c r="O31" s="5">
        <v>0.25</v>
      </c>
      <c r="P31" s="157" t="s">
        <v>51</v>
      </c>
      <c r="Q31" s="147"/>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F37" s="165"/>
      <c r="G37" s="165"/>
      <c r="H37" s="165"/>
      <c r="I37" s="1"/>
      <c r="J37" s="1"/>
      <c r="K37" s="1"/>
      <c r="L37" s="1"/>
      <c r="M37" s="1"/>
      <c r="N37" s="1"/>
      <c r="O37" s="1"/>
      <c r="P37" s="1"/>
      <c r="Q37" s="1"/>
    </row>
    <row r="38" spans="1:17" x14ac:dyDescent="0.25">
      <c r="A38" s="1"/>
      <c r="B38" s="1"/>
      <c r="C38" s="1"/>
      <c r="D38" s="1"/>
      <c r="E38" s="1"/>
      <c r="F38" s="165"/>
      <c r="G38" s="165"/>
      <c r="H38" s="165"/>
      <c r="I38" s="1"/>
      <c r="J38" s="1"/>
      <c r="K38" s="1"/>
      <c r="L38" s="1"/>
      <c r="M38" s="1"/>
      <c r="N38" s="1"/>
      <c r="O38" s="1"/>
      <c r="P38" s="1"/>
      <c r="Q38" s="1"/>
    </row>
    <row r="39" spans="1:17" x14ac:dyDescent="0.25">
      <c r="A39" s="1"/>
      <c r="B39" s="1"/>
      <c r="C39" s="1"/>
      <c r="D39" s="1"/>
      <c r="E39" s="1"/>
      <c r="F39" s="1"/>
      <c r="G39" s="1"/>
      <c r="H39" s="1"/>
      <c r="I39" s="1"/>
      <c r="J39" s="1"/>
      <c r="K39" s="1"/>
      <c r="L39" s="1"/>
      <c r="M39" s="1"/>
      <c r="N39" s="1"/>
      <c r="O39" s="1"/>
      <c r="P39" s="1"/>
      <c r="Q39" s="1"/>
    </row>
    <row r="40" spans="1:17" s="1" customFormat="1" x14ac:dyDescent="0.25">
      <c r="F40"/>
    </row>
    <row r="41" spans="1:17" s="1" customFormat="1" ht="101.25" customHeight="1" x14ac:dyDescent="0.25"/>
    <row r="42" spans="1:17" s="1" customFormat="1" x14ac:dyDescent="0.25"/>
    <row r="43" spans="1:17" x14ac:dyDescent="0.25">
      <c r="A43" s="1"/>
      <c r="B43" s="1"/>
      <c r="C43" s="1"/>
      <c r="D43" s="1"/>
      <c r="E43" s="1"/>
      <c r="F43" s="1"/>
      <c r="G43" s="1"/>
      <c r="H43" s="1"/>
      <c r="I43" s="1"/>
      <c r="J43" s="1"/>
      <c r="K43" s="1"/>
      <c r="L43" s="1"/>
      <c r="M43" s="1"/>
      <c r="N43" s="1"/>
      <c r="O43" s="1"/>
      <c r="P43" s="1"/>
      <c r="Q43" s="1"/>
    </row>
  </sheetData>
  <mergeCells count="99">
    <mergeCell ref="P22:Q22"/>
    <mergeCell ref="I22:J22"/>
    <mergeCell ref="G22:H22"/>
    <mergeCell ref="E22:F22"/>
    <mergeCell ref="B22:D22"/>
    <mergeCell ref="F37:H38"/>
    <mergeCell ref="B26:D26"/>
    <mergeCell ref="E26:F26"/>
    <mergeCell ref="G26:H26"/>
    <mergeCell ref="I26:J26"/>
    <mergeCell ref="B28:D28"/>
    <mergeCell ref="E28:F28"/>
    <mergeCell ref="G28:H28"/>
    <mergeCell ref="I28:J28"/>
    <mergeCell ref="B29:D29"/>
    <mergeCell ref="B30:D30"/>
    <mergeCell ref="E29:F29"/>
    <mergeCell ref="E30:F30"/>
    <mergeCell ref="G29:H29"/>
    <mergeCell ref="G30:H30"/>
    <mergeCell ref="I29:J29"/>
    <mergeCell ref="P26:Q26"/>
    <mergeCell ref="B31:D31"/>
    <mergeCell ref="E31:F31"/>
    <mergeCell ref="G31:H31"/>
    <mergeCell ref="I31:J31"/>
    <mergeCell ref="P31:Q31"/>
    <mergeCell ref="B27:D27"/>
    <mergeCell ref="E27:F27"/>
    <mergeCell ref="G27:H27"/>
    <mergeCell ref="I27:J27"/>
    <mergeCell ref="P27:Q27"/>
    <mergeCell ref="P28:Q28"/>
    <mergeCell ref="I30:J30"/>
    <mergeCell ref="P29:Q29"/>
    <mergeCell ref="P30:Q30"/>
    <mergeCell ref="A24:Q24"/>
    <mergeCell ref="B25:D25"/>
    <mergeCell ref="E25:F25"/>
    <mergeCell ref="G25:H25"/>
    <mergeCell ref="I25:J25"/>
    <mergeCell ref="P25:Q25"/>
    <mergeCell ref="B21:D21"/>
    <mergeCell ref="E21:F21"/>
    <mergeCell ref="G21:H21"/>
    <mergeCell ref="I21:J21"/>
    <mergeCell ref="P21:Q21"/>
    <mergeCell ref="B23:D23"/>
    <mergeCell ref="E23:F23"/>
    <mergeCell ref="G23:H23"/>
    <mergeCell ref="I23:J23"/>
    <mergeCell ref="P23:Q23"/>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 right="0.7" top="0.75" bottom="0.75" header="0.3" footer="0.3"/>
  <pageSetup scale="5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30" zoomScale="71" zoomScaleNormal="71" zoomScaleSheetLayoutView="70" workbookViewId="0">
      <selection activeCell="O26" sqref="O26"/>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'[46]POA (2)'!$AA$26</f>
        <v xml:space="preserve">E Prestacion de Servicos Públicos </v>
      </c>
      <c r="E8" s="147"/>
      <c r="F8" s="147"/>
      <c r="G8" s="147"/>
      <c r="H8" s="147"/>
      <c r="I8" s="148" t="s">
        <v>1</v>
      </c>
      <c r="J8" s="149" t="s">
        <v>176</v>
      </c>
      <c r="K8" s="149"/>
      <c r="L8" s="148" t="s">
        <v>2</v>
      </c>
      <c r="M8" s="176" t="str">
        <f>'[46]POA (2)'!$C$19</f>
        <v>13. Gestión Integral de Servicios Públicos</v>
      </c>
      <c r="N8" s="147"/>
      <c r="O8" s="148" t="s">
        <v>3</v>
      </c>
      <c r="P8" s="176" t="s">
        <v>157</v>
      </c>
      <c r="Q8" s="147"/>
    </row>
    <row r="9" spans="1:17" ht="40.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6.25" customHeight="1" x14ac:dyDescent="0.25">
      <c r="A11" s="66" t="s">
        <v>4</v>
      </c>
      <c r="B11" s="179" t="str">
        <f>'[46]POA (2)'!$AA$23</f>
        <v xml:space="preserve">2. Desarrollo Social </v>
      </c>
      <c r="C11" s="152"/>
      <c r="D11" s="152"/>
      <c r="E11" s="153"/>
      <c r="F11" s="66" t="s">
        <v>5</v>
      </c>
      <c r="G11" s="179" t="str">
        <f>'[46]POA (2)'!$AA$24</f>
        <v xml:space="preserve">2.2. Vivienda y Servicios  a la comunidad </v>
      </c>
      <c r="H11" s="152"/>
      <c r="I11" s="152"/>
      <c r="J11" s="152"/>
      <c r="K11" s="152"/>
      <c r="L11" s="153"/>
      <c r="M11" s="26" t="s">
        <v>6</v>
      </c>
      <c r="N11" s="179" t="str">
        <f>'[46]POA (2)'!$AA$25</f>
        <v xml:space="preserve">2.2.6. Servicos Comunales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'[46]POA (2)'!$C$17</f>
        <v>EJE II Desarrollo 
Competitivo y 
Sostenible para el 
Progreso</v>
      </c>
      <c r="C13" s="147"/>
      <c r="D13" s="143" t="s">
        <v>8</v>
      </c>
      <c r="E13" s="176" t="str">
        <f>'[46]POA (2)'!$C$18</f>
        <v>Garantizar la prestacion de los servicios publicos de forma eficiente, segura y sustentable promoviendo el bienestar y calidad de vida mediante el acceso universal y equitativo de los servicios.</v>
      </c>
      <c r="F13" s="178"/>
      <c r="G13" s="178"/>
      <c r="H13" s="143" t="s">
        <v>9</v>
      </c>
      <c r="I13" s="176" t="str">
        <f>'[46]POA (2)'!$C$20</f>
        <v>Vincular mecanismo de colaboracion interinstitucional para el desarrollo de infraestructura que impulsen la vocacion productiva del Municipio, garantizando la proteccion y sostenibilidad del medio ambiente.</v>
      </c>
      <c r="J13" s="147"/>
      <c r="K13" s="147"/>
      <c r="L13" s="147"/>
      <c r="M13" s="148" t="s">
        <v>10</v>
      </c>
      <c r="N13" s="177" t="str">
        <f>'[46]POA (2)'!$C$21</f>
        <v>13.33 Mantener un registro actualizado en el panteón, para la administración de los lotes y tumbas, asignando espacios acordes a los reglamentos establecidos.            
 13.34 Gestionar los permisos necesarios para realizar inhumaciones, exhumaciones o cualquier otra actividad relacionada con los panteones.                                         
13.35 Realizar el mantenimiento físico y estructural a las instalaciones del panteón.    
13.36 Asegurar que las áreas del panteón estén limpias y ordenadas, brindando un servicio de calidad a la población. 
13.37 Mantener las áreas limpias del panteón para promover actividades festivas, como: Dia de muertos, Dia de las madres, Dia del padre, entre otros.                        
13.38 Implementar medidas de control y prevención de plagas, que afecten la higiene e imagen del panteón.</v>
      </c>
      <c r="O13" s="147"/>
      <c r="P13" s="147"/>
      <c r="Q13" s="147"/>
    </row>
    <row r="14" spans="1:17" ht="291.7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84" customHeight="1" x14ac:dyDescent="0.25">
      <c r="A19" s="2" t="s">
        <v>28</v>
      </c>
      <c r="B19" s="147" t="str">
        <f>[47]MIR!$B$12</f>
        <v>Apreciación favorable de la población hacia los panteones de la cabecera municipal.</v>
      </c>
      <c r="C19" s="147"/>
      <c r="D19" s="147"/>
      <c r="E19" s="147" t="str">
        <f>[46]MIR!$C$12</f>
        <v>Porcentaje de ciudadania con buena percepcion</v>
      </c>
      <c r="F19" s="147"/>
      <c r="G19" s="147" t="str">
        <f>[46]MIR!$D$12</f>
        <v>(No. De personas con buena percepcion/No. De personas encuestadas*100) PCBP= NPBP/NPE*100</v>
      </c>
      <c r="H19" s="147"/>
      <c r="I19" s="157" t="str">
        <f>[46]MIR!$E$12</f>
        <v>Encuestas</v>
      </c>
      <c r="J19" s="147"/>
      <c r="K19" s="55" t="s">
        <v>150</v>
      </c>
      <c r="L19" s="68">
        <v>1</v>
      </c>
      <c r="M19" s="121" t="s">
        <v>220</v>
      </c>
      <c r="N19" s="122" t="s">
        <v>223</v>
      </c>
      <c r="O19" s="5">
        <v>0.25</v>
      </c>
      <c r="P19" s="176" t="s">
        <v>176</v>
      </c>
      <c r="Q19" s="147"/>
    </row>
    <row r="20" spans="1:18" ht="92.25" customHeight="1" x14ac:dyDescent="0.25">
      <c r="A20" s="2" t="s">
        <v>29</v>
      </c>
      <c r="B20" s="147" t="str">
        <f>[47]MIR!$B$13</f>
        <v>Condiciones adecuadas de infraestructura y manejo correcto de las instalaciones en los panteones de Zumpango del Río.</v>
      </c>
      <c r="C20" s="147"/>
      <c r="D20" s="147"/>
      <c r="E20" s="147" t="str">
        <f>[46]MIR!$C$13</f>
        <v>Indice de obras realizadas</v>
      </c>
      <c r="F20" s="147"/>
      <c r="G20" s="147" t="str">
        <f>[46]MIR!$D$13</f>
        <v>(No. De obras realizadas/ Total de obras programadas*100) IOR=NOR/TOP*100</v>
      </c>
      <c r="H20" s="147"/>
      <c r="I20" s="157" t="str">
        <f>[46]MIR!$E$13</f>
        <v>Reporte de obras</v>
      </c>
      <c r="J20" s="147"/>
      <c r="K20" s="55" t="s">
        <v>150</v>
      </c>
      <c r="L20" s="106">
        <v>1</v>
      </c>
      <c r="M20" s="121" t="s">
        <v>220</v>
      </c>
      <c r="N20" s="122" t="s">
        <v>223</v>
      </c>
      <c r="O20" s="5">
        <v>0.25</v>
      </c>
      <c r="P20" s="176" t="s">
        <v>176</v>
      </c>
      <c r="Q20" s="147"/>
    </row>
    <row r="21" spans="1:18" ht="81" customHeight="1" x14ac:dyDescent="0.25">
      <c r="A21" s="2" t="s">
        <v>61</v>
      </c>
      <c r="B21" s="147" t="str">
        <f>[47]MIR!$B$14</f>
        <v>Lograr que las instalaciones se encuentren en buen estado.</v>
      </c>
      <c r="C21" s="147"/>
      <c r="D21" s="147"/>
      <c r="E21" s="147" t="str">
        <f>[46]MIR!$C$14</f>
        <v>Porcentaje de personal equipado</v>
      </c>
      <c r="F21" s="147"/>
      <c r="G21" s="147" t="str">
        <f>[46]MIR!$D$14</f>
        <v>(No. De personal equipado/Total de personal*100) PPE=NPE/TP*100</v>
      </c>
      <c r="H21" s="147"/>
      <c r="I21" s="157" t="str">
        <f>[46]MIR!$E$14</f>
        <v>Entrega de material</v>
      </c>
      <c r="J21" s="147"/>
      <c r="K21" s="55" t="s">
        <v>150</v>
      </c>
      <c r="L21" s="106">
        <v>1</v>
      </c>
      <c r="M21" s="121" t="s">
        <v>220</v>
      </c>
      <c r="N21" s="122" t="s">
        <v>223</v>
      </c>
      <c r="O21" s="5">
        <v>0.25</v>
      </c>
      <c r="P21" s="176" t="s">
        <v>176</v>
      </c>
      <c r="Q21" s="147"/>
    </row>
    <row r="22" spans="1:18" ht="84" customHeight="1" x14ac:dyDescent="0.25">
      <c r="A22" s="2" t="s">
        <v>62</v>
      </c>
      <c r="B22" s="160" t="str">
        <f>B26</f>
        <v>Realizar campañas de limpiezas y descacharrizacion en los panteones municipales, para eliminar criaderos de mosquitos transmisores del dengue, zika y chikunguya, y logrando tener instalaciones limpias para la ciudadanía.</v>
      </c>
      <c r="C22" s="164"/>
      <c r="D22" s="161"/>
      <c r="E22" s="160" t="str">
        <f>[46]MIR!$C$17</f>
        <v>Porcentaje del buen uso.</v>
      </c>
      <c r="F22" s="161"/>
      <c r="G22" s="160" t="str">
        <f>[46]MIR!$D$17</f>
        <v>(No. De personas con aceptacion al buen uso/ No. De personas encuentadas*100) PBU=NPABU/NPE*100</v>
      </c>
      <c r="H22" s="161"/>
      <c r="I22" s="162" t="str">
        <f>[46]MIR!$E$17</f>
        <v>Encuestas</v>
      </c>
      <c r="J22" s="163"/>
      <c r="K22" s="55" t="s">
        <v>150</v>
      </c>
      <c r="L22" s="106">
        <v>1</v>
      </c>
      <c r="M22" s="121" t="s">
        <v>220</v>
      </c>
      <c r="N22" s="122" t="s">
        <v>223</v>
      </c>
      <c r="O22" s="5">
        <v>0.25</v>
      </c>
      <c r="P22" s="176" t="s">
        <v>176</v>
      </c>
      <c r="Q22" s="147"/>
    </row>
    <row r="23" spans="1:18" ht="73.5" customHeight="1" x14ac:dyDescent="0.25">
      <c r="A23" s="2" t="s">
        <v>84</v>
      </c>
      <c r="B23" s="147" t="str">
        <f>[47]MIR!$B$19</f>
        <v>Conseguir que la ciudadanos realicen inhumaciones en el nuevo panteon.</v>
      </c>
      <c r="C23" s="147"/>
      <c r="D23" s="147"/>
      <c r="E23" s="147" t="str">
        <f>[46]MIR!$C$19</f>
        <v>porcentaje de aceptacion de la ciudadania.</v>
      </c>
      <c r="F23" s="147"/>
      <c r="G23" s="147" t="str">
        <f>[46]MIR!$D$19</f>
        <v>no. De personas con aceptacion del panteon nuevo / no de personas encuestadas*100</v>
      </c>
      <c r="H23" s="147"/>
      <c r="I23" s="157" t="str">
        <f t="shared" ref="I23" si="0">$I$22</f>
        <v>Encuestas</v>
      </c>
      <c r="J23" s="147"/>
      <c r="K23" s="55" t="s">
        <v>150</v>
      </c>
      <c r="L23" s="106">
        <v>1</v>
      </c>
      <c r="M23" s="121" t="s">
        <v>220</v>
      </c>
      <c r="N23" s="122" t="s">
        <v>223</v>
      </c>
      <c r="O23" s="5">
        <v>0.25</v>
      </c>
      <c r="P23" s="176" t="s">
        <v>176</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61.5" customHeight="1" x14ac:dyDescent="0.25">
      <c r="A25" s="3" t="s">
        <v>68</v>
      </c>
      <c r="B25" s="147" t="str">
        <f>[47]MIR!$B$15</f>
        <v>Capacitacion de limpiezas de panteones.</v>
      </c>
      <c r="C25" s="147"/>
      <c r="D25" s="147"/>
      <c r="E25" s="147" t="str">
        <f>[47]MIR!$C$15</f>
        <v>Porcentaje de capacitaciones</v>
      </c>
      <c r="F25" s="147"/>
      <c r="G25" s="147" t="str">
        <f>[46]MIR!$D$15</f>
        <v>(No. De jornadas realizadas/Total de jornadas programadas*100)</v>
      </c>
      <c r="H25" s="147"/>
      <c r="I25" s="157" t="str">
        <f>[46]MIR!$E$15</f>
        <v xml:space="preserve">Reporte de jornadas </v>
      </c>
      <c r="J25" s="147"/>
      <c r="K25" s="55" t="s">
        <v>150</v>
      </c>
      <c r="L25" s="123" t="s">
        <v>230</v>
      </c>
      <c r="M25" s="123" t="s">
        <v>220</v>
      </c>
      <c r="N25" s="124" t="s">
        <v>223</v>
      </c>
      <c r="O25" s="5">
        <v>0.25</v>
      </c>
      <c r="P25" s="176" t="s">
        <v>176</v>
      </c>
      <c r="Q25" s="147"/>
    </row>
    <row r="26" spans="1:18" ht="101.25" customHeight="1" x14ac:dyDescent="0.25">
      <c r="A26" s="3" t="s">
        <v>64</v>
      </c>
      <c r="B26" s="147" t="str">
        <f>[47]MIR!$B$16</f>
        <v>Realizar campañas de limpiezas y descacharrizacion en los panteones municipales, para eliminar criaderos de mosquitos transmisores del dengue, zika y chikunguya, y logrando tener instalaciones limpias para la ciudadanía.</v>
      </c>
      <c r="C26" s="147"/>
      <c r="D26" s="147"/>
      <c r="E26" s="147" t="str">
        <f>[47]MIR!$C$16</f>
        <v>Jornadas realizadas</v>
      </c>
      <c r="F26" s="147"/>
      <c r="G26" s="147" t="str">
        <f>[47]MIR!$D$16</f>
        <v>(No. De jornadas realizadas/Total de jornadas programadas*100)</v>
      </c>
      <c r="H26" s="147"/>
      <c r="I26" s="157" t="str">
        <f>[47]MIR!$E$16</f>
        <v xml:space="preserve">Reporte de jornadas </v>
      </c>
      <c r="J26" s="147"/>
      <c r="K26" s="55" t="s">
        <v>150</v>
      </c>
      <c r="L26" s="106">
        <v>1</v>
      </c>
      <c r="M26" s="123" t="s">
        <v>220</v>
      </c>
      <c r="N26" s="124" t="s">
        <v>223</v>
      </c>
      <c r="O26" s="5">
        <v>0.25</v>
      </c>
      <c r="P26" s="176" t="s">
        <v>176</v>
      </c>
      <c r="Q26" s="147"/>
      <c r="R26" t="s">
        <v>33</v>
      </c>
    </row>
    <row r="27" spans="1:18" ht="78.75" customHeight="1" x14ac:dyDescent="0.25">
      <c r="A27" s="3" t="s">
        <v>67</v>
      </c>
      <c r="B27" s="160" t="str">
        <f>[47]MIR!$B$18</f>
        <v>Campañas de Concientizar a la ciudadania, y lograr que valore las instalaciones de los panteones municipales.</v>
      </c>
      <c r="C27" s="164"/>
      <c r="D27" s="161"/>
      <c r="E27" s="160" t="str">
        <f>[47]MIR!$C$18</f>
        <v>Porcentaje de campañas realizadas</v>
      </c>
      <c r="F27" s="161"/>
      <c r="G27" s="160" t="str">
        <f>[47]MIR!$D$18</f>
        <v>(No. De campañas realizadas/No.Total de campañas programadas*100) PCR=NCR/NTCP*100</v>
      </c>
      <c r="H27" s="161"/>
      <c r="I27" s="162" t="str">
        <f>[46]MIR!$E$18</f>
        <v>Campañas</v>
      </c>
      <c r="J27" s="163"/>
      <c r="K27" s="55" t="s">
        <v>150</v>
      </c>
      <c r="L27" s="106">
        <v>1</v>
      </c>
      <c r="M27" s="123" t="s">
        <v>220</v>
      </c>
      <c r="N27" s="124" t="s">
        <v>223</v>
      </c>
      <c r="O27" s="5">
        <v>0.25</v>
      </c>
      <c r="P27" s="176" t="s">
        <v>176</v>
      </c>
      <c r="Q27" s="147"/>
    </row>
    <row r="28" spans="1:18" ht="66" customHeight="1" x14ac:dyDescent="0.25">
      <c r="A28" s="3" t="s">
        <v>85</v>
      </c>
      <c r="B28" s="125" t="str">
        <f>[47]MIR!$B$20</f>
        <v>Remodelacion de las instalaciones de los panteones de la cabecera municipal</v>
      </c>
      <c r="C28" s="125"/>
      <c r="D28" s="125"/>
      <c r="E28" s="147" t="str">
        <f>[47]MIR!$C$20</f>
        <v>porcentaje de avances de remodelación</v>
      </c>
      <c r="F28" s="147"/>
      <c r="G28" s="147" t="str">
        <f>[47]MIR!$D$20</f>
        <v>no de avance de remodelacion / no de avance programado * 100</v>
      </c>
      <c r="H28" s="147"/>
      <c r="I28" s="147" t="str">
        <f>[47]MIR!$E$20</f>
        <v>reporte de obra</v>
      </c>
      <c r="J28" s="147"/>
      <c r="K28" s="55" t="s">
        <v>150</v>
      </c>
      <c r="L28" s="106">
        <v>1</v>
      </c>
      <c r="M28" s="123" t="s">
        <v>220</v>
      </c>
      <c r="N28" s="124" t="s">
        <v>223</v>
      </c>
      <c r="O28" s="5">
        <v>0.25</v>
      </c>
      <c r="P28" s="176" t="s">
        <v>176</v>
      </c>
      <c r="Q28" s="147"/>
    </row>
    <row r="29" spans="1:18" ht="90" customHeight="1" x14ac:dyDescent="0.25">
      <c r="A29" s="3" t="s">
        <v>195</v>
      </c>
      <c r="B29" s="147" t="str">
        <f>[47]MIR!$B$21</f>
        <v>Realizar arreglos decorativos de los panteon municipal para las festiviades de dia de muertos</v>
      </c>
      <c r="C29" s="147"/>
      <c r="D29" s="147"/>
      <c r="E29" s="147" t="str">
        <f>[47]MIR!$C$21</f>
        <v xml:space="preserve">porcentaje de  actividades realizadas </v>
      </c>
      <c r="F29" s="147"/>
      <c r="G29" s="147" t="str">
        <f>[47]MIR!$D$21</f>
        <v>No. De activiades realizadas/No. Total de activiades programadas*100) PAR=NAR/NTAP*100</v>
      </c>
      <c r="H29" s="147"/>
      <c r="I29" s="147" t="str">
        <f>[47]MIR!$E$21</f>
        <v>Reporte de activiades</v>
      </c>
      <c r="J29" s="147"/>
      <c r="K29" s="55" t="s">
        <v>150</v>
      </c>
      <c r="L29" s="106">
        <v>1</v>
      </c>
      <c r="M29" s="123" t="s">
        <v>220</v>
      </c>
      <c r="N29" s="124" t="s">
        <v>223</v>
      </c>
      <c r="O29" s="5">
        <v>0.25</v>
      </c>
      <c r="P29" s="176" t="s">
        <v>176</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65"/>
      <c r="G32" s="165"/>
      <c r="H32" s="165"/>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G35" s="1"/>
      <c r="H35" s="1"/>
      <c r="I35" s="1"/>
      <c r="J35" s="1"/>
      <c r="K35" s="1"/>
      <c r="L35" s="1"/>
      <c r="M35" s="1"/>
      <c r="N35" s="1"/>
      <c r="O35" s="1"/>
      <c r="P35" s="1"/>
      <c r="Q35" s="1"/>
    </row>
    <row r="36" spans="1:17" s="1" customFormat="1" ht="258.75" customHeight="1" x14ac:dyDescent="0.25"/>
    <row r="37" spans="1:17" s="1" customFormat="1" x14ac:dyDescent="0.25"/>
    <row r="38" spans="1:17" s="1" customFormat="1" x14ac:dyDescent="0.25"/>
    <row r="39" spans="1:17" ht="147.75" customHeight="1" x14ac:dyDescent="0.25"/>
  </sheetData>
  <mergeCells count="88">
    <mergeCell ref="E22:F22"/>
    <mergeCell ref="A24:Q24"/>
    <mergeCell ref="B25:D25"/>
    <mergeCell ref="E25:F25"/>
    <mergeCell ref="G25:H25"/>
    <mergeCell ref="I25:J25"/>
    <mergeCell ref="P25:Q25"/>
    <mergeCell ref="B22:D22"/>
    <mergeCell ref="B23:D23"/>
    <mergeCell ref="E23:F23"/>
    <mergeCell ref="I29:J29"/>
    <mergeCell ref="P29:Q29"/>
    <mergeCell ref="P22:Q22"/>
    <mergeCell ref="I22:J22"/>
    <mergeCell ref="G22:H22"/>
    <mergeCell ref="P28:Q28"/>
    <mergeCell ref="P26:Q26"/>
    <mergeCell ref="G23:H23"/>
    <mergeCell ref="I23:J23"/>
    <mergeCell ref="P23:Q23"/>
    <mergeCell ref="P27:Q27"/>
    <mergeCell ref="I26:J26"/>
    <mergeCell ref="I28:J28"/>
    <mergeCell ref="I27:J27"/>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1:D21"/>
    <mergeCell ref="E21:F21"/>
    <mergeCell ref="G21:H21"/>
    <mergeCell ref="I21:J21"/>
    <mergeCell ref="P21:Q21"/>
    <mergeCell ref="B29:D29"/>
    <mergeCell ref="F32:H33"/>
    <mergeCell ref="B26:D26"/>
    <mergeCell ref="E26:F26"/>
    <mergeCell ref="G26:H26"/>
    <mergeCell ref="E28:F28"/>
    <mergeCell ref="G28:H28"/>
    <mergeCell ref="B27:D27"/>
    <mergeCell ref="E27:F27"/>
    <mergeCell ref="G27:H27"/>
    <mergeCell ref="E29:F29"/>
    <mergeCell ref="G29:H29"/>
  </mergeCells>
  <pageMargins left="0.7" right="0.7" top="0.75" bottom="0.75" header="0.3" footer="0.3"/>
  <pageSetup scale="53" orientation="landscape" horizontalDpi="4294967292"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7" zoomScale="71" zoomScaleNormal="71" zoomScaleSheetLayoutView="70" workbookViewId="0">
      <selection activeCell="G27" sqref="G27:H27"/>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ht="15.75" customHeight="1" x14ac:dyDescent="0.25">
      <c r="A8" s="143" t="s">
        <v>0</v>
      </c>
      <c r="B8" s="143"/>
      <c r="C8" s="143"/>
      <c r="D8" s="251" t="str">
        <f>'[48]POA (2)'!$AA$26</f>
        <v xml:space="preserve">E Prestacion de Servicos Públicos </v>
      </c>
      <c r="E8" s="252"/>
      <c r="F8" s="252"/>
      <c r="G8" s="252"/>
      <c r="H8" s="253"/>
      <c r="I8" s="148" t="s">
        <v>1</v>
      </c>
      <c r="J8" s="149" t="s">
        <v>178</v>
      </c>
      <c r="K8" s="149"/>
      <c r="L8" s="148" t="s">
        <v>2</v>
      </c>
      <c r="M8" s="176" t="str">
        <f>'[48]POA (2)'!$C$19</f>
        <v xml:space="preserve">13.  Gestion in tegral de servicios publicos </v>
      </c>
      <c r="N8" s="147"/>
      <c r="O8" s="148" t="s">
        <v>3</v>
      </c>
      <c r="P8" s="176" t="s">
        <v>157</v>
      </c>
      <c r="Q8" s="147"/>
    </row>
    <row r="9" spans="1:17" ht="61.5" customHeight="1" x14ac:dyDescent="0.25">
      <c r="A9" s="143"/>
      <c r="B9" s="143"/>
      <c r="C9" s="143"/>
      <c r="D9" s="254"/>
      <c r="E9" s="255"/>
      <c r="F9" s="255"/>
      <c r="G9" s="255"/>
      <c r="H9" s="256"/>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tr">
        <f>'[48]POA (2)'!$AA$23</f>
        <v xml:space="preserve">2. Desarrollo Social </v>
      </c>
      <c r="C11" s="152"/>
      <c r="D11" s="152"/>
      <c r="E11" s="153"/>
      <c r="F11" s="66" t="s">
        <v>5</v>
      </c>
      <c r="G11" s="179" t="str">
        <f>'[48]POA (2)'!$AA$24</f>
        <v xml:space="preserve">2.2. Vivienda y Servicios  a la comunidad </v>
      </c>
      <c r="H11" s="152"/>
      <c r="I11" s="152"/>
      <c r="J11" s="152"/>
      <c r="K11" s="152"/>
      <c r="L11" s="153"/>
      <c r="M11" s="26" t="s">
        <v>6</v>
      </c>
      <c r="N11" s="179" t="str">
        <f>'[48]POA (2)'!$AA$25</f>
        <v xml:space="preserve">2.2.6. Servicos Comunales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'[48]POA (2)'!$C$17</f>
        <v xml:space="preserve"> Eje ll desarrollo competitivo y sostenible para el progreso </v>
      </c>
      <c r="C13" s="147"/>
      <c r="D13" s="143" t="s">
        <v>8</v>
      </c>
      <c r="E13" s="176" t="str">
        <f>'[48]POA (2)'!$C$18</f>
        <v xml:space="preserve"> Garantizar la prestacion de los servicios publicos de forma eficiente, segura y sostenible promoviendo el bienestar y calidad de vida mediante el acceso universal y equitativo de los servicios </v>
      </c>
      <c r="F13" s="178"/>
      <c r="G13" s="178"/>
      <c r="H13" s="143" t="s">
        <v>9</v>
      </c>
      <c r="I13" s="176" t="str">
        <f>'[48]POA (2)'!$C$20</f>
        <v xml:space="preserve">Vincular mecanismos de colaboracion interinstitucional para el desarrollo de infraestructura que impulsen la vocacion productiva del Municipio, garantizando la proteccion de sostenibilidad del medio ambiente. </v>
      </c>
      <c r="J13" s="147"/>
      <c r="K13" s="147"/>
      <c r="L13" s="147"/>
      <c r="M13" s="148" t="s">
        <v>10</v>
      </c>
      <c r="N13" s="177" t="str">
        <f>'[48]POA (2)'!$C$21</f>
        <v xml:space="preserve">13.28 garantizar que el mercado se mantenga limpio y en optimas condiciones, para una distribucion y acceso adecuado. 13.32 supervisar el cumplimiento de las normas sanitarias e higienicas en el mercado, para evitar focos de contaminacion </v>
      </c>
      <c r="O13" s="147"/>
      <c r="P13" s="147"/>
      <c r="Q13" s="147"/>
    </row>
    <row r="14" spans="1:17" ht="102.7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6" customHeight="1" x14ac:dyDescent="0.25">
      <c r="A19" s="2" t="s">
        <v>28</v>
      </c>
      <c r="B19" s="147" t="str">
        <f>[49]MIR!$B$12</f>
        <v>Fortalecimiento de la productividad laboral mediante el estímulo al consumo local y la promoción del empleo.</v>
      </c>
      <c r="C19" s="147"/>
      <c r="D19" s="147"/>
      <c r="E19" s="147" t="str">
        <f>[48]MIR!$C$12</f>
        <v>aumento en la economia local</v>
      </c>
      <c r="F19" s="147"/>
      <c r="G19" s="147" t="str">
        <f>[48]MIR!$D$12</f>
        <v xml:space="preserve">'aumento en la economia local= (nivel de empleo / población activa) * 100 </v>
      </c>
      <c r="H19" s="147"/>
      <c r="I19" s="157" t="str">
        <f>[48]MIR!$E$12</f>
        <v>Registro de empleo y productividad</v>
      </c>
      <c r="J19" s="147"/>
      <c r="K19" s="55" t="s">
        <v>150</v>
      </c>
      <c r="L19" s="70">
        <v>1</v>
      </c>
      <c r="M19" s="123" t="s">
        <v>220</v>
      </c>
      <c r="N19" s="124" t="s">
        <v>223</v>
      </c>
      <c r="O19" s="5">
        <v>0.25</v>
      </c>
      <c r="P19" s="176" t="str">
        <f t="shared" ref="P19:P22" si="0">$J$8</f>
        <v>DIRECCIÓN DE MERCADO.</v>
      </c>
      <c r="Q19" s="147"/>
    </row>
    <row r="20" spans="1:18" ht="98.25" customHeight="1" x14ac:dyDescent="0.25">
      <c r="A20" s="2" t="s">
        <v>29</v>
      </c>
      <c r="B20" s="147" t="str">
        <f>[49]MIR!$B$13</f>
        <v>Se dispone de una gran variedad de productos de calidad en el mercado municipal.</v>
      </c>
      <c r="C20" s="147"/>
      <c r="D20" s="147"/>
      <c r="E20" s="147" t="str">
        <f>[48]MIR!$C$13</f>
        <v xml:space="preserve">productos de calidad </v>
      </c>
      <c r="F20" s="147"/>
      <c r="G20" s="147" t="str">
        <f>[48]MIR!$D$13</f>
        <v>productos de calidad= (productos con certificación / total de productos) * 100</v>
      </c>
      <c r="H20" s="147"/>
      <c r="I20" s="157" t="str">
        <f>[48]MIR!$E$13</f>
        <v>Auditorías de calidad y encuestas de satisfacción</v>
      </c>
      <c r="J20" s="147"/>
      <c r="K20" s="55" t="s">
        <v>150</v>
      </c>
      <c r="L20" s="70">
        <v>1</v>
      </c>
      <c r="M20" s="123" t="s">
        <v>220</v>
      </c>
      <c r="N20" s="124" t="s">
        <v>223</v>
      </c>
      <c r="O20" s="5">
        <v>0.25</v>
      </c>
      <c r="P20" s="176" t="str">
        <f t="shared" si="0"/>
        <v>DIRECCIÓN DE MERCADO.</v>
      </c>
      <c r="Q20" s="147"/>
    </row>
    <row r="21" spans="1:18" ht="95.25" customHeight="1" x14ac:dyDescent="0.25">
      <c r="A21" s="2" t="s">
        <v>61</v>
      </c>
      <c r="B21" s="147" t="str">
        <f>[49]MIR!$B$14</f>
        <v>Se dispone de lineamientos correctos en los pasillos y accesos de las diferentes áreas del Mercado Municipal.</v>
      </c>
      <c r="C21" s="147"/>
      <c r="D21" s="147"/>
      <c r="E21" s="147" t="str">
        <f>[48]MIR!$C$14</f>
        <v xml:space="preserve"> lineamiento de locales </v>
      </c>
      <c r="F21" s="147"/>
      <c r="G21" s="147" t="str">
        <f>[48]MIR!$D$14</f>
        <v xml:space="preserve"> lineamiento de locales = (locales alineados / total de locales) * 100</v>
      </c>
      <c r="H21" s="147"/>
      <c r="I21" s="157" t="str">
        <f>[48]MIR!$E$14</f>
        <v>Informes de operativos de ordenamiento</v>
      </c>
      <c r="J21" s="147"/>
      <c r="K21" s="55" t="s">
        <v>150</v>
      </c>
      <c r="L21" s="70">
        <v>1</v>
      </c>
      <c r="M21" s="123" t="s">
        <v>220</v>
      </c>
      <c r="N21" s="124" t="s">
        <v>223</v>
      </c>
      <c r="O21" s="5">
        <v>0.25</v>
      </c>
      <c r="P21" s="176" t="str">
        <f t="shared" si="0"/>
        <v>DIRECCIÓN DE MERCADO.</v>
      </c>
      <c r="Q21" s="147"/>
    </row>
    <row r="22" spans="1:18" ht="109.5" customHeight="1" x14ac:dyDescent="0.25">
      <c r="A22" s="2" t="s">
        <v>62</v>
      </c>
      <c r="B22" s="147" t="str">
        <f>[49]MIR!$B$18</f>
        <v>Se llevan a cabo trabajos de mantenimiento correctivo de manera anticipada en el mercado.</v>
      </c>
      <c r="C22" s="147"/>
      <c r="D22" s="147"/>
      <c r="E22" s="147" t="str">
        <f>[49]MIR!$C$18</f>
        <v xml:space="preserve">Buena imagen de las instalaciones </v>
      </c>
      <c r="F22" s="147"/>
      <c r="G22" s="147" t="str">
        <f>[48]MIR!$D$18</f>
        <v>Buena imagen de las instalaciones =(instalaciones en buen estado / total de instalaciones) * 100</v>
      </c>
      <c r="H22" s="147"/>
      <c r="I22" s="157" t="str">
        <f>[48]MIR!$E$18</f>
        <v>Informes técnicos de mantenimiento</v>
      </c>
      <c r="J22" s="147"/>
      <c r="K22" s="55" t="s">
        <v>150</v>
      </c>
      <c r="L22" s="70">
        <v>1</v>
      </c>
      <c r="M22" s="123" t="s">
        <v>220</v>
      </c>
      <c r="N22" s="124" t="s">
        <v>223</v>
      </c>
      <c r="O22" s="5">
        <v>0.25</v>
      </c>
      <c r="P22" s="176" t="str">
        <f t="shared" si="0"/>
        <v>DIRECCIÓN DE MERCADO.</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124.5" customHeight="1" x14ac:dyDescent="0.25">
      <c r="A24" s="3" t="s">
        <v>68</v>
      </c>
      <c r="B24" s="147" t="str">
        <f>[49]MIR!$B$15</f>
        <v xml:space="preserve">Autorizacion del Reglamento Interno del Mercado Municipal "Ricardo Rodriguez Rendon" </v>
      </c>
      <c r="C24" s="147"/>
      <c r="D24" s="147"/>
      <c r="E24" s="147" t="str">
        <f>[48]MIR!$C$15</f>
        <v xml:space="preserve">reglamento interno </v>
      </c>
      <c r="F24" s="147"/>
      <c r="G24" s="147" t="str">
        <f>[48]MIR!$D$15</f>
        <v>reglamento interno= (reglamento actualizado / reglamento requerido) * 100</v>
      </c>
      <c r="H24" s="147"/>
      <c r="I24" s="157" t="str">
        <f>[48]MIR!$E$15</f>
        <v>Publicación oficial del reglamento actualizado</v>
      </c>
      <c r="J24" s="147"/>
      <c r="K24" s="55" t="s">
        <v>150</v>
      </c>
      <c r="L24" s="68">
        <v>1</v>
      </c>
      <c r="M24" s="123" t="s">
        <v>220</v>
      </c>
      <c r="N24" s="124" t="s">
        <v>223</v>
      </c>
      <c r="O24" s="5">
        <v>0.25</v>
      </c>
      <c r="P24" s="157" t="str">
        <f t="shared" ref="P24:P27" si="1">$P$22</f>
        <v>DIRECCIÓN DE MERCADO.</v>
      </c>
      <c r="Q24" s="147"/>
    </row>
    <row r="25" spans="1:18" ht="111" customHeight="1" x14ac:dyDescent="0.25">
      <c r="A25" s="3" t="s">
        <v>64</v>
      </c>
      <c r="B25" s="147" t="str">
        <f>[49]MIR!$B$16</f>
        <v>Fumigacion y limpieza general en los pasillos del Mercado Muninicipal</v>
      </c>
      <c r="C25" s="147"/>
      <c r="D25" s="147"/>
      <c r="E25" s="147" t="str">
        <f>[48]MIR!$C$16</f>
        <v xml:space="preserve">areas limpias </v>
      </c>
      <c r="F25" s="147"/>
      <c r="G25" s="147" t="str">
        <f>[48]MIR!$D$16</f>
        <v>areas limpias= '(áreas limpias / áreas totales) * 100</v>
      </c>
      <c r="H25" s="147"/>
      <c r="I25" s="157" t="str">
        <f>[48]MIR!$E$16</f>
        <v>Inspecciones sanitarias y reportes de limpieza</v>
      </c>
      <c r="J25" s="147"/>
      <c r="K25" s="55" t="s">
        <v>150</v>
      </c>
      <c r="L25" s="106">
        <v>1</v>
      </c>
      <c r="M25" s="123" t="s">
        <v>220</v>
      </c>
      <c r="N25" s="124" t="s">
        <v>223</v>
      </c>
      <c r="O25" s="5">
        <v>0.25</v>
      </c>
      <c r="P25" s="157" t="str">
        <f t="shared" si="1"/>
        <v>DIRECCIÓN DE MERCADO.</v>
      </c>
      <c r="Q25" s="147"/>
      <c r="R25" t="s">
        <v>33</v>
      </c>
    </row>
    <row r="26" spans="1:18" ht="103.5" customHeight="1" x14ac:dyDescent="0.25">
      <c r="A26" s="3" t="s">
        <v>65</v>
      </c>
      <c r="B26" s="160" t="str">
        <f>[49]MIR!$B$17</f>
        <v>concientizar a los comerciantes  sobre el cuidado y limieza de las instalaciones del mercado municipal</v>
      </c>
      <c r="C26" s="164"/>
      <c r="D26" s="161"/>
      <c r="E26" s="160" t="str">
        <f>[48]MIR!$C$17</f>
        <v xml:space="preserve">Campaña de Higiene y salud </v>
      </c>
      <c r="F26" s="161"/>
      <c r="G26" s="160" t="str">
        <f>[48]MIR!$D$17</f>
        <v>Campaña de Higiene y salud= (población capacitada / población total) * 100</v>
      </c>
      <c r="H26" s="161"/>
      <c r="I26" s="162" t="str">
        <f>[48]MIR!$E$17</f>
        <v>Registros de asistencia a capacitaciones y materiales de difusión</v>
      </c>
      <c r="J26" s="163"/>
      <c r="K26" s="55" t="s">
        <v>150</v>
      </c>
      <c r="L26" s="106">
        <v>1</v>
      </c>
      <c r="M26" s="123" t="s">
        <v>220</v>
      </c>
      <c r="N26" s="124" t="s">
        <v>223</v>
      </c>
      <c r="O26" s="5">
        <v>0.25</v>
      </c>
      <c r="P26" s="157" t="str">
        <f t="shared" si="1"/>
        <v>DIRECCIÓN DE MERCADO.</v>
      </c>
      <c r="Q26" s="147"/>
    </row>
    <row r="27" spans="1:18" ht="102.75" customHeight="1" x14ac:dyDescent="0.25">
      <c r="A27" s="3" t="s">
        <v>67</v>
      </c>
      <c r="B27" s="147" t="str">
        <f>[49]MIR!$B$19</f>
        <v xml:space="preserve">atender oportunamente las necesidades que se presenten en  las instalaciones del Mercado Municipal </v>
      </c>
      <c r="C27" s="147"/>
      <c r="D27" s="147"/>
      <c r="E27" s="147" t="str">
        <f>[48]MIR!$C$19</f>
        <v xml:space="preserve">verificacion de las instalaciones </v>
      </c>
      <c r="F27" s="147"/>
      <c r="G27" s="147" t="str">
        <f>[48]MIR!$D$19</f>
        <v>verificacion de las instalaciones =(solicitudes atendidas / solicitudes recibidas) * 100</v>
      </c>
      <c r="H27" s="147"/>
      <c r="I27" s="147" t="str">
        <f>[48]MIR!$E$19</f>
        <v>Reportes de atención y seguimiento de incidencias</v>
      </c>
      <c r="J27" s="147"/>
      <c r="K27" s="55" t="s">
        <v>150</v>
      </c>
      <c r="L27" s="106">
        <v>1</v>
      </c>
      <c r="M27" s="123" t="s">
        <v>220</v>
      </c>
      <c r="N27" s="124" t="s">
        <v>223</v>
      </c>
      <c r="O27" s="5">
        <v>0.25</v>
      </c>
      <c r="P27" s="157" t="str">
        <f t="shared" si="1"/>
        <v>DIRECCIÓN DE MERCADO.</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ht="51.75" customHeight="1" x14ac:dyDescent="0.25"/>
    <row r="38" spans="1:17" s="1" customFormat="1" x14ac:dyDescent="0.25"/>
    <row r="39" spans="1:17" s="1" customFormat="1" x14ac:dyDescent="0.25"/>
  </sheetData>
  <mergeCells count="7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2:D22"/>
    <mergeCell ref="E22:F22"/>
    <mergeCell ref="G22:H22"/>
    <mergeCell ref="I22:J22"/>
    <mergeCell ref="P22:Q22"/>
    <mergeCell ref="B21:D21"/>
    <mergeCell ref="E21:F21"/>
    <mergeCell ref="G21:H21"/>
    <mergeCell ref="I21:J21"/>
    <mergeCell ref="P21:Q21"/>
    <mergeCell ref="A23:Q23"/>
    <mergeCell ref="B24:D24"/>
    <mergeCell ref="E24:F24"/>
    <mergeCell ref="G24:H24"/>
    <mergeCell ref="I24:J24"/>
    <mergeCell ref="P24:Q24"/>
    <mergeCell ref="P27:Q27"/>
    <mergeCell ref="F33:H34"/>
    <mergeCell ref="B25:D25"/>
    <mergeCell ref="E25:F25"/>
    <mergeCell ref="G25:H25"/>
    <mergeCell ref="I25:J25"/>
    <mergeCell ref="B27:D27"/>
    <mergeCell ref="E27:F27"/>
    <mergeCell ref="G27:H27"/>
    <mergeCell ref="I27:J27"/>
    <mergeCell ref="P25:Q25"/>
    <mergeCell ref="B26:D26"/>
    <mergeCell ref="E26:F26"/>
    <mergeCell ref="G26:H26"/>
    <mergeCell ref="I26:J26"/>
    <mergeCell ref="P26:Q26"/>
  </mergeCells>
  <pageMargins left="0.7" right="0.7" top="0.75" bottom="0.75" header="0.3" footer="0.3"/>
  <pageSetup scale="53" orientation="landscape" horizontalDpi="4294967292"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topLeftCell="A29" zoomScale="71" zoomScaleNormal="71" zoomScaleSheetLayoutView="70" workbookViewId="0">
      <selection activeCell="K29" sqref="K29"/>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9" x14ac:dyDescent="0.25">
      <c r="A1" s="1"/>
      <c r="B1" s="1"/>
      <c r="C1" s="1"/>
      <c r="D1" s="1"/>
      <c r="E1" s="1"/>
      <c r="F1" s="1"/>
      <c r="G1" s="1"/>
      <c r="H1" s="1"/>
      <c r="I1" s="1"/>
      <c r="J1" s="1"/>
      <c r="K1" s="1"/>
      <c r="L1" s="1"/>
      <c r="M1" s="1"/>
      <c r="N1" s="1"/>
      <c r="O1" s="1"/>
      <c r="P1" s="1"/>
      <c r="Q1" s="1"/>
      <c r="S1" t="s">
        <v>188</v>
      </c>
    </row>
    <row r="2" spans="1:19" x14ac:dyDescent="0.25">
      <c r="A2" s="1"/>
      <c r="B2" s="144"/>
      <c r="C2" s="144"/>
      <c r="D2" s="144"/>
      <c r="E2" s="144"/>
      <c r="F2" s="144"/>
      <c r="G2" s="144"/>
      <c r="H2" s="144"/>
      <c r="I2" s="144"/>
      <c r="J2" s="144"/>
      <c r="K2" s="144"/>
      <c r="L2" s="144"/>
      <c r="M2" s="144"/>
      <c r="N2" s="144"/>
      <c r="O2" s="144"/>
      <c r="P2" s="144"/>
      <c r="Q2" s="1"/>
    </row>
    <row r="3" spans="1:19" x14ac:dyDescent="0.25">
      <c r="A3" s="1"/>
      <c r="B3" s="144"/>
      <c r="C3" s="144"/>
      <c r="D3" s="144"/>
      <c r="E3" s="144"/>
      <c r="F3" s="144"/>
      <c r="G3" s="144"/>
      <c r="H3" s="144"/>
      <c r="I3" s="144"/>
      <c r="J3" s="144"/>
      <c r="K3" s="144"/>
      <c r="L3" s="144"/>
      <c r="M3" s="144"/>
      <c r="N3" s="144"/>
      <c r="O3" s="144"/>
      <c r="P3" s="144"/>
      <c r="Q3" s="1"/>
    </row>
    <row r="4" spans="1:19" ht="70.5" customHeight="1" x14ac:dyDescent="0.25">
      <c r="A4" s="1"/>
      <c r="B4" s="144"/>
      <c r="C4" s="144"/>
      <c r="D4" s="144"/>
      <c r="E4" s="144"/>
      <c r="F4" s="144"/>
      <c r="G4" s="144"/>
      <c r="H4" s="144"/>
      <c r="I4" s="144"/>
      <c r="J4" s="144"/>
      <c r="K4" s="144"/>
      <c r="L4" s="144"/>
      <c r="M4" s="144"/>
      <c r="N4" s="144"/>
      <c r="O4" s="144"/>
      <c r="P4" s="144"/>
      <c r="Q4" s="1"/>
    </row>
    <row r="5" spans="1:19" ht="23.25" customHeight="1" x14ac:dyDescent="0.25">
      <c r="A5" s="1"/>
      <c r="B5" s="145" t="s">
        <v>219</v>
      </c>
      <c r="C5" s="145"/>
      <c r="D5" s="145"/>
      <c r="E5" s="145"/>
      <c r="F5" s="145"/>
      <c r="G5" s="145"/>
      <c r="H5" s="145"/>
      <c r="I5" s="145"/>
      <c r="J5" s="145"/>
      <c r="K5" s="145"/>
      <c r="L5" s="145"/>
      <c r="M5" s="145"/>
      <c r="N5" s="145"/>
      <c r="O5" s="145"/>
      <c r="P5" s="145"/>
      <c r="Q5" s="1"/>
    </row>
    <row r="6" spans="1:19" ht="9.75" customHeight="1" x14ac:dyDescent="0.25">
      <c r="A6" s="1"/>
      <c r="B6" s="1"/>
      <c r="C6" s="1"/>
      <c r="D6" s="1"/>
      <c r="E6" s="1"/>
      <c r="F6" s="1"/>
      <c r="G6" s="1"/>
      <c r="H6" s="1"/>
      <c r="I6" s="1"/>
      <c r="J6" s="1"/>
      <c r="K6" s="1"/>
      <c r="L6" s="1"/>
      <c r="M6" s="1"/>
      <c r="N6" s="1"/>
      <c r="O6" s="1"/>
      <c r="P6" s="1"/>
      <c r="Q6" s="1"/>
    </row>
    <row r="7" spans="1:19" x14ac:dyDescent="0.25">
      <c r="A7" s="143" t="s">
        <v>26</v>
      </c>
      <c r="B7" s="143"/>
      <c r="C7" s="143"/>
      <c r="D7" s="143"/>
      <c r="E7" s="143"/>
      <c r="F7" s="143"/>
      <c r="G7" s="143"/>
      <c r="H7" s="143"/>
      <c r="I7" s="143"/>
      <c r="J7" s="143"/>
      <c r="K7" s="143"/>
      <c r="L7" s="143"/>
      <c r="M7" s="143"/>
      <c r="N7" s="143"/>
      <c r="O7" s="143"/>
      <c r="P7" s="143"/>
      <c r="Q7" s="143"/>
    </row>
    <row r="8" spans="1:19" x14ac:dyDescent="0.25">
      <c r="A8" s="143" t="s">
        <v>0</v>
      </c>
      <c r="B8" s="143"/>
      <c r="C8" s="143"/>
      <c r="D8" s="146" t="str">
        <f>'[50]POA1 (2)'!$AA$26</f>
        <v xml:space="preserve">E Prestacion de Servicios Publicos </v>
      </c>
      <c r="E8" s="147"/>
      <c r="F8" s="147"/>
      <c r="G8" s="147"/>
      <c r="H8" s="147"/>
      <c r="I8" s="148" t="s">
        <v>1</v>
      </c>
      <c r="J8" s="149" t="s">
        <v>180</v>
      </c>
      <c r="K8" s="149"/>
      <c r="L8" s="148" t="s">
        <v>2</v>
      </c>
      <c r="M8" s="176" t="str">
        <f>'[50]POA1 (2)'!$C$19</f>
        <v xml:space="preserve">PROGRAMA 13 GESTION INTEGRAL DE SERVICIOS PUBLICOS </v>
      </c>
      <c r="N8" s="147"/>
      <c r="O8" s="148" t="s">
        <v>3</v>
      </c>
      <c r="P8" s="176" t="s">
        <v>157</v>
      </c>
      <c r="Q8" s="147"/>
    </row>
    <row r="9" spans="1:19" ht="61.5" customHeight="1" x14ac:dyDescent="0.25">
      <c r="A9" s="143"/>
      <c r="B9" s="143"/>
      <c r="C9" s="143"/>
      <c r="D9" s="147"/>
      <c r="E9" s="147"/>
      <c r="F9" s="147"/>
      <c r="G9" s="147"/>
      <c r="H9" s="147"/>
      <c r="I9" s="148"/>
      <c r="J9" s="149"/>
      <c r="K9" s="149"/>
      <c r="L9" s="148"/>
      <c r="M9" s="147"/>
      <c r="N9" s="147"/>
      <c r="O9" s="148"/>
      <c r="P9" s="147"/>
      <c r="Q9" s="147"/>
    </row>
    <row r="10" spans="1:19" x14ac:dyDescent="0.25">
      <c r="A10" s="143" t="s">
        <v>27</v>
      </c>
      <c r="B10" s="143"/>
      <c r="C10" s="143"/>
      <c r="D10" s="143"/>
      <c r="E10" s="143"/>
      <c r="F10" s="143"/>
      <c r="G10" s="143"/>
      <c r="H10" s="143"/>
      <c r="I10" s="143"/>
      <c r="J10" s="143"/>
      <c r="K10" s="143"/>
      <c r="L10" s="143"/>
      <c r="M10" s="143"/>
      <c r="N10" s="143"/>
      <c r="O10" s="143"/>
      <c r="P10" s="143"/>
      <c r="Q10" s="143"/>
    </row>
    <row r="11" spans="1:19" ht="36" customHeight="1" x14ac:dyDescent="0.25">
      <c r="A11" s="66" t="s">
        <v>4</v>
      </c>
      <c r="B11" s="179" t="s">
        <v>158</v>
      </c>
      <c r="C11" s="152"/>
      <c r="D11" s="152"/>
      <c r="E11" s="153"/>
      <c r="F11" s="66" t="s">
        <v>5</v>
      </c>
      <c r="G11" s="179" t="str">
        <f>'[50]POA1 (2)'!$AA$24</f>
        <v xml:space="preserve">2.2. Vivienda y Servicios a la Comunidad </v>
      </c>
      <c r="H11" s="152"/>
      <c r="I11" s="152"/>
      <c r="J11" s="152"/>
      <c r="K11" s="152"/>
      <c r="L11" s="153"/>
      <c r="M11" s="26" t="s">
        <v>6</v>
      </c>
      <c r="N11" s="179" t="str">
        <f>'[50]POA1 (2)'!$AA$25</f>
        <v xml:space="preserve">2.2. Servicios comunales </v>
      </c>
      <c r="O11" s="152"/>
      <c r="P11" s="152"/>
      <c r="Q11" s="153"/>
    </row>
    <row r="12" spans="1:19" x14ac:dyDescent="0.25">
      <c r="A12" s="143" t="s">
        <v>25</v>
      </c>
      <c r="B12" s="143"/>
      <c r="C12" s="143"/>
      <c r="D12" s="143"/>
      <c r="E12" s="143"/>
      <c r="F12" s="143"/>
      <c r="G12" s="143"/>
      <c r="H12" s="143"/>
      <c r="I12" s="143"/>
      <c r="J12" s="143"/>
      <c r="K12" s="143"/>
      <c r="L12" s="143"/>
      <c r="M12" s="143"/>
      <c r="N12" s="143"/>
      <c r="O12" s="143"/>
      <c r="P12" s="143"/>
      <c r="Q12" s="143"/>
    </row>
    <row r="13" spans="1:19" x14ac:dyDescent="0.25">
      <c r="A13" s="148" t="s">
        <v>7</v>
      </c>
      <c r="B13" s="176" t="str">
        <f>'[50]POA1 (2)'!$C$17</f>
        <v xml:space="preserve">Eje 2 : Desarrollo competitivo y sostenible para el progreso  </v>
      </c>
      <c r="C13" s="147"/>
      <c r="D13" s="143" t="s">
        <v>8</v>
      </c>
      <c r="E13" s="176" t="str">
        <f>'[50]POA1 (2)'!$C$18</f>
        <v xml:space="preserve">Garantizar la presentacion de los servicios publicos de forma eficiente ,segura y sustentable promoviendo el bienestar y calidad de vida mediante el acceso universal y equitativo de los servicios </v>
      </c>
      <c r="F13" s="178"/>
      <c r="G13" s="178"/>
      <c r="H13" s="143" t="s">
        <v>9</v>
      </c>
      <c r="I13" s="176" t="str">
        <f>'[50]POA1 (2)'!$C$20</f>
        <v xml:space="preserve">vincular mecanismos de colaboracion interintitucoinal para el desarrollo de infraestrutura que impulse la voacion productiva del municipio, garantizando la proteccion y sostenibilidad  del medio ambiente. </v>
      </c>
      <c r="J13" s="147"/>
      <c r="K13" s="147"/>
      <c r="L13" s="147"/>
      <c r="M13" s="148" t="s">
        <v>10</v>
      </c>
      <c r="N13" s="177" t="str">
        <f>'[50]POA1 (2)'!$C$21</f>
        <v xml:space="preserve">                                                                                                                                                                                                                                                                                        planificar las rutas de recolecion de residuos solidos ,optimizando las frecuentes y ampliando la cobertuta .13.2 coordinar los servicios de recolecion de residuos solidos,de forma continua ,puntual y con los recursos nesecarios:personal operativo ,vehiculos y equipo 13.3 garantizar que los residuos sean destinados hasta su disposicion final en el relleno sanitario ,cumpliendo con la normatividad ambiental 13.4 coordinar la limpieza de las calles ,plazas,parques y espacios publicos manteniendo un etorno limpio y ordenado13.5promover campañas de sensibilizacion para fomentar la reduccion reutilizacion y reciclaje de residuos solidos 13.6 fomentar la separacion de residuos solidos en el hogar y lugares publicos ,´para una mejor distribucion de los contenedores de basura 13.7 realizar inpecciones periodicas en las zonas de recolecion de basura ,para verificar los espacios publicos  </v>
      </c>
      <c r="O13" s="147"/>
      <c r="P13" s="147"/>
      <c r="Q13" s="147"/>
    </row>
    <row r="14" spans="1:19" ht="306.75" customHeight="1" x14ac:dyDescent="0.25">
      <c r="A14" s="148"/>
      <c r="B14" s="147"/>
      <c r="C14" s="147"/>
      <c r="D14" s="143"/>
      <c r="E14" s="178"/>
      <c r="F14" s="178"/>
      <c r="G14" s="178"/>
      <c r="H14" s="143"/>
      <c r="I14" s="147"/>
      <c r="J14" s="147"/>
      <c r="K14" s="147"/>
      <c r="L14" s="147"/>
      <c r="M14" s="148"/>
      <c r="N14" s="147"/>
      <c r="O14" s="147"/>
      <c r="P14" s="147"/>
      <c r="Q14" s="147"/>
    </row>
    <row r="15" spans="1:19" x14ac:dyDescent="0.25">
      <c r="A15" s="155" t="s">
        <v>24</v>
      </c>
      <c r="B15" s="155"/>
      <c r="C15" s="155"/>
      <c r="D15" s="155"/>
      <c r="E15" s="155"/>
      <c r="F15" s="155"/>
      <c r="G15" s="155"/>
      <c r="H15" s="155"/>
      <c r="I15" s="155"/>
      <c r="J15" s="155"/>
      <c r="K15" s="155"/>
      <c r="L15" s="155"/>
      <c r="M15" s="155"/>
      <c r="N15" s="155"/>
      <c r="O15" s="155"/>
      <c r="P15" s="155"/>
      <c r="Q15" s="155"/>
    </row>
    <row r="16" spans="1:19"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87.75" customHeight="1" x14ac:dyDescent="0.25">
      <c r="A19" s="2" t="s">
        <v>28</v>
      </c>
      <c r="B19" s="147" t="str">
        <f>[51]MIR!$B$12</f>
        <v>Fortalecer el bienestar social y mejorar las condiciones de salud de la población del municipio de Eduardo Neri.</v>
      </c>
      <c r="C19" s="147"/>
      <c r="D19" s="147"/>
      <c r="E19" s="147" t="str">
        <f>[51]MIR!$C$12</f>
        <v xml:space="preserve">      porcentaje de bienestar social y salud </v>
      </c>
      <c r="F19" s="147"/>
      <c r="G19" s="147" t="str">
        <f>[50]MIR!$D$12</f>
        <v>no.de porcentaje de bienestar social y salud /no.de porcentaje de bienestar social y salud *100</v>
      </c>
      <c r="H19" s="147"/>
      <c r="I19" s="157" t="str">
        <f>[50]MIR!$E$12</f>
        <v xml:space="preserve">reporte de salud </v>
      </c>
      <c r="J19" s="147"/>
      <c r="K19" s="55" t="s">
        <v>150</v>
      </c>
      <c r="L19" s="68">
        <v>1</v>
      </c>
      <c r="M19" s="123" t="s">
        <v>220</v>
      </c>
      <c r="N19" s="124" t="s">
        <v>223</v>
      </c>
      <c r="O19" s="5">
        <v>0.25</v>
      </c>
      <c r="P19" s="176" t="str">
        <f t="shared" ref="P19:P29" si="0">$J$8</f>
        <v>DIRECCIÓN DE LIMPIA.</v>
      </c>
      <c r="Q19" s="147"/>
    </row>
    <row r="20" spans="1:18" ht="82.5" customHeight="1" x14ac:dyDescent="0.25">
      <c r="A20" s="2" t="s">
        <v>29</v>
      </c>
      <c r="B20" s="147" t="str">
        <f>[51]MIR!$B$13</f>
        <v>Reducir la contaminación del suelo ocasionada por residuos sólidos urbanos en el municipio de Eduardo Neri.</v>
      </c>
      <c r="C20" s="147"/>
      <c r="D20" s="147"/>
      <c r="E20" s="147" t="str">
        <f>[50]MIR!$C$13</f>
        <v xml:space="preserve">porcentanje de mortalidad infantil por baja contaminacion de suelo </v>
      </c>
      <c r="F20" s="147"/>
      <c r="G20" s="147" t="str">
        <f>[50]MIR!$D$13</f>
        <v xml:space="preserve">no.De mortalidad infatil por baja contaminacion de suelo /no.de mortalidad  </v>
      </c>
      <c r="H20" s="147"/>
      <c r="I20" s="157" t="str">
        <f>[50]MIR!$E$13</f>
        <v xml:space="preserve">reporte de salud </v>
      </c>
      <c r="J20" s="147"/>
      <c r="K20" s="55" t="s">
        <v>150</v>
      </c>
      <c r="L20" s="106">
        <v>1</v>
      </c>
      <c r="M20" s="123" t="s">
        <v>220</v>
      </c>
      <c r="N20" s="124" t="s">
        <v>223</v>
      </c>
      <c r="O20" s="5">
        <v>0.25</v>
      </c>
      <c r="P20" s="176" t="str">
        <f t="shared" si="0"/>
        <v>DIRECCIÓN DE LIMPIA.</v>
      </c>
      <c r="Q20" s="147"/>
    </row>
    <row r="21" spans="1:18" ht="78.75" customHeight="1" x14ac:dyDescent="0.25">
      <c r="A21" s="2" t="s">
        <v>61</v>
      </c>
      <c r="B21" s="147" t="str">
        <f>[51]MIR!$B$14</f>
        <v xml:space="preserve">disminución de enfermedades infecciosas y respiratorias </v>
      </c>
      <c r="C21" s="147"/>
      <c r="D21" s="147"/>
      <c r="E21" s="147" t="str">
        <f>[51]MIR!$C$14</f>
        <v>porcentaje de disminución de enfermedades</v>
      </c>
      <c r="F21" s="147"/>
      <c r="G21" s="147" t="str">
        <f>[50]MIR!$D$14</f>
        <v xml:space="preserve">(no. De enfermedades disminuidas/no. De ciudadanos*100) </v>
      </c>
      <c r="H21" s="147"/>
      <c r="I21" s="157" t="str">
        <f>[50]MIR!$E$14</f>
        <v>reportes de salud</v>
      </c>
      <c r="J21" s="147"/>
      <c r="K21" s="55" t="s">
        <v>150</v>
      </c>
      <c r="L21" s="106">
        <v>1</v>
      </c>
      <c r="M21" s="123" t="s">
        <v>220</v>
      </c>
      <c r="N21" s="124" t="s">
        <v>223</v>
      </c>
      <c r="O21" s="5">
        <v>0.25</v>
      </c>
      <c r="P21" s="176" t="str">
        <f t="shared" si="0"/>
        <v>DIRECCIÓN DE LIMPIA.</v>
      </c>
      <c r="Q21" s="147"/>
    </row>
    <row r="22" spans="1:18" ht="115.5" customHeight="1" x14ac:dyDescent="0.25">
      <c r="A22" s="2" t="s">
        <v>62</v>
      </c>
      <c r="B22" s="171" t="str">
        <f>[50]MIR!$B$17</f>
        <v xml:space="preserve">educacion ambiental por parte de los cuidadanos para el destino final de los residuos urbanos </v>
      </c>
      <c r="C22" s="173"/>
      <c r="D22" s="172"/>
      <c r="E22" s="260" t="str">
        <f>[50]MIR!$C$17</f>
        <v xml:space="preserve">porcentaje de calles sucias por parte de los cuidadanos </v>
      </c>
      <c r="F22" s="261"/>
      <c r="G22" s="260" t="str">
        <f>[50]MIR!$D$17</f>
        <v>no.de calles sucias por parte de los cuidadanos /no. Numeros de calles sucias *100</v>
      </c>
      <c r="H22" s="261"/>
      <c r="I22" s="171" t="str">
        <f>[50]MIR!$E$20</f>
        <v>evidencia fotografica</v>
      </c>
      <c r="J22" s="172"/>
      <c r="K22" s="55" t="s">
        <v>150</v>
      </c>
      <c r="L22" s="106">
        <v>1</v>
      </c>
      <c r="M22" s="123" t="s">
        <v>220</v>
      </c>
      <c r="N22" s="124" t="s">
        <v>223</v>
      </c>
      <c r="O22" s="5">
        <v>0.25</v>
      </c>
      <c r="P22" s="176" t="str">
        <f t="shared" si="0"/>
        <v>DIRECCIÓN DE LIMPIA.</v>
      </c>
      <c r="Q22" s="147"/>
    </row>
    <row r="23" spans="1:18" ht="111.75" customHeight="1" x14ac:dyDescent="0.25">
      <c r="A23" s="2" t="s">
        <v>84</v>
      </c>
      <c r="B23" s="147" t="str">
        <f>[50]MIR!$B$20</f>
        <v>personal capacitado para la separacion, recoleccion y transporte de residuos solidos</v>
      </c>
      <c r="C23" s="147"/>
      <c r="D23" s="147"/>
      <c r="E23" s="147" t="str">
        <f>[50]MIR!$C$20</f>
        <v xml:space="preserve">porcentaje de recolecion de residuos solidos </v>
      </c>
      <c r="F23" s="147"/>
      <c r="G23" s="147" t="str">
        <f>[50]MIR!$D$20</f>
        <v xml:space="preserve">no.de recolecion de residuos solidos /no. De recoleccion </v>
      </c>
      <c r="H23" s="147"/>
      <c r="I23" s="157" t="str">
        <f>[50]MIR!$E$20</f>
        <v>evidencia fotografica</v>
      </c>
      <c r="J23" s="147"/>
      <c r="K23" s="55" t="s">
        <v>150</v>
      </c>
      <c r="L23" s="106">
        <v>1</v>
      </c>
      <c r="M23" s="123" t="s">
        <v>220</v>
      </c>
      <c r="N23" s="124" t="s">
        <v>223</v>
      </c>
      <c r="O23" s="5">
        <v>0.25</v>
      </c>
      <c r="P23" s="176" t="str">
        <f t="shared" si="0"/>
        <v>DIRECCIÓN DE LIMPIA.</v>
      </c>
      <c r="Q23" s="147"/>
    </row>
    <row r="24" spans="1:18" ht="21.75" customHeight="1" x14ac:dyDescent="0.25">
      <c r="A24" s="155" t="s">
        <v>30</v>
      </c>
      <c r="B24" s="155"/>
      <c r="C24" s="155"/>
      <c r="D24" s="155"/>
      <c r="E24" s="155"/>
      <c r="F24" s="155"/>
      <c r="G24" s="155"/>
      <c r="H24" s="155"/>
      <c r="I24" s="155"/>
      <c r="J24" s="155"/>
      <c r="K24" s="155"/>
      <c r="L24" s="155"/>
      <c r="M24" s="155"/>
      <c r="N24" s="155"/>
      <c r="O24" s="155"/>
      <c r="P24" s="155"/>
      <c r="Q24" s="155"/>
    </row>
    <row r="25" spans="1:18" ht="111" customHeight="1" x14ac:dyDescent="0.25">
      <c r="A25" s="126" t="str">
        <f>$A$26</f>
        <v>Actividad 1.2</v>
      </c>
      <c r="B25" s="257" t="str">
        <f>[51]MIR!$B$15</f>
        <v>Llevar a cabo jornadas de limpieza y saneamiento en tiraderos clandestinos de basura.</v>
      </c>
      <c r="C25" s="258"/>
      <c r="D25" s="259"/>
      <c r="E25" s="257" t="str">
        <f>[51]MIR!$C$15</f>
        <v>porcentaje de limpieza de tiraderos clandestinos</v>
      </c>
      <c r="F25" s="259"/>
      <c r="G25" s="257" t="str">
        <f>[51]MIR!$D$15</f>
        <v>no. Limpieza de tiraderos clandestinos/no. De limpieza de tiraderos programados*100</v>
      </c>
      <c r="H25" s="259"/>
      <c r="I25" s="257" t="str">
        <f>[51]MIR!$E$15</f>
        <v>evidencia fotografica</v>
      </c>
      <c r="J25" s="259"/>
      <c r="K25" s="127" t="s">
        <v>150</v>
      </c>
      <c r="L25" s="127">
        <v>1</v>
      </c>
      <c r="M25" s="127" t="s">
        <v>220</v>
      </c>
      <c r="N25" s="127" t="s">
        <v>223</v>
      </c>
      <c r="O25" s="128">
        <v>0.25</v>
      </c>
      <c r="P25" s="257" t="str">
        <f t="shared" ref="P25" si="1">$P$26</f>
        <v>DIRECCIÓN DE LIMPIA.</v>
      </c>
      <c r="Q25" s="259"/>
      <c r="R25" t="s">
        <v>33</v>
      </c>
    </row>
    <row r="26" spans="1:18" ht="90" customHeight="1" x14ac:dyDescent="0.25">
      <c r="A26" s="126" t="s">
        <v>64</v>
      </c>
      <c r="B26" s="147" t="str">
        <f>[51]MIR!$B$16</f>
        <v>Implementar campañas permanentes de descacharrización para prevenir focos de contaminación y enfermedades.</v>
      </c>
      <c r="C26" s="147"/>
      <c r="D26" s="147"/>
      <c r="E26" s="147" t="str">
        <f>[50]MIR!$C$16</f>
        <v xml:space="preserve">porcentaje de campañas de descacharrizacion </v>
      </c>
      <c r="F26" s="147"/>
      <c r="G26" s="147" t="str">
        <f>[51]MIR!$D$16</f>
        <v>no. De  campañas de descacharizacion de residuos solidos /no. De campañas programados programados*100</v>
      </c>
      <c r="H26" s="147"/>
      <c r="I26" s="157" t="str">
        <f>[50]MIR!$E$16</f>
        <v xml:space="preserve">evidencias fotograficas </v>
      </c>
      <c r="J26" s="147"/>
      <c r="K26" s="55" t="s">
        <v>150</v>
      </c>
      <c r="L26" s="68">
        <v>1</v>
      </c>
      <c r="M26" s="123" t="s">
        <v>220</v>
      </c>
      <c r="N26" s="124" t="s">
        <v>223</v>
      </c>
      <c r="O26" s="5">
        <v>0.25</v>
      </c>
      <c r="P26" s="176" t="str">
        <f t="shared" si="0"/>
        <v>DIRECCIÓN DE LIMPIA.</v>
      </c>
      <c r="Q26" s="147"/>
    </row>
    <row r="27" spans="1:18" ht="72.75" customHeight="1" x14ac:dyDescent="0.25">
      <c r="A27" s="3" t="s">
        <v>67</v>
      </c>
      <c r="B27" s="147" t="str">
        <f>[51]MIR!$B$18</f>
        <v>Realizar labores de limpieza y mantenimiento en el relleno sanitario municipal.</v>
      </c>
      <c r="C27" s="147"/>
      <c r="D27" s="147"/>
      <c r="E27" s="147" t="str">
        <f>[50]MIR!$C$18</f>
        <v xml:space="preserve">porcentaje de limpieza en el relleno sanitario </v>
      </c>
      <c r="F27" s="147"/>
      <c r="G27" s="147" t="str">
        <f>[50]MIR!$D$18</f>
        <v>no.de limpieza en el rellleno /no.de limpieza *100</v>
      </c>
      <c r="H27" s="147"/>
      <c r="I27" s="157" t="str">
        <f>[50]MIR!$E$18</f>
        <v xml:space="preserve">evidencias fotograficas </v>
      </c>
      <c r="J27" s="147"/>
      <c r="K27" s="55" t="s">
        <v>150</v>
      </c>
      <c r="L27" s="106">
        <v>1</v>
      </c>
      <c r="M27" s="123" t="s">
        <v>220</v>
      </c>
      <c r="N27" s="124" t="s">
        <v>223</v>
      </c>
      <c r="O27" s="5">
        <v>0.25</v>
      </c>
      <c r="P27" s="176" t="str">
        <f t="shared" si="0"/>
        <v>DIRECCIÓN DE LIMPIA.</v>
      </c>
      <c r="Q27" s="147"/>
    </row>
    <row r="28" spans="1:18" ht="71.25" customHeight="1" x14ac:dyDescent="0.25">
      <c r="A28" s="3" t="s">
        <v>77</v>
      </c>
      <c r="B28" s="160" t="str">
        <f>[51]MIR!$B$19</f>
        <v>Garantizar la recolección oportuna y eficiente de los residuos sólidos en todo el municipio.</v>
      </c>
      <c r="C28" s="164"/>
      <c r="D28" s="161"/>
      <c r="E28" s="160" t="str">
        <f>[50]MIR!$C$19</f>
        <v xml:space="preserve">porcentaje de limpieza  de calles  principáles </v>
      </c>
      <c r="F28" s="161"/>
      <c r="G28" s="160" t="str">
        <f>[50]MIR!$D$19</f>
        <v>no.de limpieza de calles  /no.de calles limpias  *100</v>
      </c>
      <c r="H28" s="161"/>
      <c r="I28" s="162" t="str">
        <f>[50]MIR!$E$18</f>
        <v xml:space="preserve">evidencias fotograficas </v>
      </c>
      <c r="J28" s="163"/>
      <c r="K28" s="55" t="s">
        <v>150</v>
      </c>
      <c r="L28" s="106">
        <v>1</v>
      </c>
      <c r="M28" s="123" t="s">
        <v>220</v>
      </c>
      <c r="N28" s="124" t="s">
        <v>223</v>
      </c>
      <c r="O28" s="5">
        <v>0.25</v>
      </c>
      <c r="P28" s="176" t="str">
        <f t="shared" si="0"/>
        <v>DIRECCIÓN DE LIMPIA.</v>
      </c>
      <c r="Q28" s="147"/>
    </row>
    <row r="29" spans="1:18" ht="84" customHeight="1" x14ac:dyDescent="0.25">
      <c r="A29" s="3" t="s">
        <v>85</v>
      </c>
      <c r="B29" s="147" t="str">
        <f>[51]MIR!$B$30</f>
        <v>Efectuar la limpieza continua de las principales calles de la cabecera municipal para conservar una buena imagen urbana.</v>
      </c>
      <c r="C29" s="147"/>
      <c r="D29" s="147"/>
      <c r="E29" s="147" t="str">
        <f>[51]MIR!$C$30</f>
        <v xml:space="preserve">porcentaje de calles limpias </v>
      </c>
      <c r="F29" s="147"/>
      <c r="G29" s="147" t="str">
        <f>[51]MIR!$D$30</f>
        <v xml:space="preserve">no.de calles principales limpias/no.calles de la cabecera  </v>
      </c>
      <c r="H29" s="147"/>
      <c r="I29" s="147" t="str">
        <f>[50]MIR!$E$18</f>
        <v xml:space="preserve">evidencias fotograficas </v>
      </c>
      <c r="J29" s="147"/>
      <c r="K29" s="55" t="s">
        <v>150</v>
      </c>
      <c r="L29" s="106">
        <v>1</v>
      </c>
      <c r="M29" s="123" t="s">
        <v>220</v>
      </c>
      <c r="N29" s="124" t="s">
        <v>223</v>
      </c>
      <c r="O29" s="5">
        <v>0.25</v>
      </c>
      <c r="P29" s="176" t="str">
        <f t="shared" si="0"/>
        <v>DIRECCIÓN DE LIMPIA.</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65"/>
      <c r="G36" s="165"/>
      <c r="H36" s="165"/>
      <c r="I36" s="1"/>
      <c r="J36" s="1"/>
      <c r="K36" s="1"/>
      <c r="L36" s="1"/>
      <c r="M36" s="1"/>
      <c r="N36" s="1"/>
      <c r="O36" s="1"/>
      <c r="P36" s="1"/>
      <c r="Q36" s="1"/>
    </row>
    <row r="37" spans="1:17" s="1" customFormat="1" x14ac:dyDescent="0.25"/>
    <row r="38" spans="1:17" s="1" customFormat="1" x14ac:dyDescent="0.25">
      <c r="F38"/>
    </row>
    <row r="39" spans="1:17" s="1" customFormat="1" x14ac:dyDescent="0.25"/>
    <row r="40" spans="1:17" x14ac:dyDescent="0.25">
      <c r="A40" s="1"/>
      <c r="B40" s="1"/>
      <c r="C40" s="1"/>
      <c r="D40" s="1"/>
      <c r="E40" s="1"/>
      <c r="F40" s="1"/>
      <c r="G40" s="1"/>
      <c r="H40" s="1"/>
      <c r="I40" s="1"/>
      <c r="J40" s="1"/>
      <c r="K40" s="1"/>
      <c r="L40" s="1"/>
      <c r="M40" s="1"/>
      <c r="N40" s="1"/>
      <c r="O40" s="1"/>
      <c r="P40" s="1"/>
      <c r="Q40" s="1"/>
    </row>
    <row r="41" spans="1:17" ht="39.75" customHeight="1" x14ac:dyDescent="0.25">
      <c r="A41" s="1"/>
      <c r="B41" s="1"/>
      <c r="C41" s="1"/>
      <c r="D41" s="1"/>
      <c r="E41" s="1"/>
      <c r="F41" s="1"/>
      <c r="G41" s="1"/>
      <c r="H41" s="1"/>
      <c r="I41" s="1"/>
      <c r="J41" s="1"/>
      <c r="K41" s="1"/>
      <c r="L41" s="1"/>
      <c r="M41" s="1"/>
      <c r="N41" s="1"/>
      <c r="O41" s="1"/>
      <c r="P41" s="1"/>
      <c r="Q41" s="1"/>
    </row>
    <row r="42" spans="1:17" ht="129" customHeight="1" x14ac:dyDescent="0.25"/>
  </sheetData>
  <mergeCells count="89">
    <mergeCell ref="P22:Q22"/>
    <mergeCell ref="I22:J22"/>
    <mergeCell ref="G22:H22"/>
    <mergeCell ref="E22:F22"/>
    <mergeCell ref="B22:D2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6:D26"/>
    <mergeCell ref="E26:F26"/>
    <mergeCell ref="G26:H26"/>
    <mergeCell ref="I26:J26"/>
    <mergeCell ref="P26:Q26"/>
    <mergeCell ref="B25:D25"/>
    <mergeCell ref="E25:F25"/>
    <mergeCell ref="G25:H25"/>
    <mergeCell ref="I25:J25"/>
    <mergeCell ref="P25:Q25"/>
    <mergeCell ref="P29:Q29"/>
    <mergeCell ref="F35:H36"/>
    <mergeCell ref="B27:D27"/>
    <mergeCell ref="E27:F27"/>
    <mergeCell ref="G27:H27"/>
    <mergeCell ref="I27:J27"/>
    <mergeCell ref="B29:D29"/>
    <mergeCell ref="E29:F29"/>
    <mergeCell ref="G29:H29"/>
    <mergeCell ref="I29:J29"/>
    <mergeCell ref="P27:Q27"/>
    <mergeCell ref="B28:D28"/>
    <mergeCell ref="E28:F28"/>
    <mergeCell ref="G28:H28"/>
    <mergeCell ref="I28:J28"/>
    <mergeCell ref="P28:Q28"/>
  </mergeCells>
  <pageMargins left="0.7" right="0.7" top="0.75" bottom="0.75" header="0.3" footer="0.3"/>
  <pageSetup scale="53" orientation="landscape" horizontalDpi="4294967292"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9" zoomScale="71" zoomScaleNormal="71" zoomScaleSheetLayoutView="70" workbookViewId="0">
      <selection activeCell="B29" sqref="B29:D29"/>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'[52]POA (2)'!$AA$26</f>
        <v xml:space="preserve">E Prestacion de Servicios Publicos </v>
      </c>
      <c r="E8" s="147"/>
      <c r="F8" s="147"/>
      <c r="G8" s="147"/>
      <c r="H8" s="147"/>
      <c r="I8" s="148" t="s">
        <v>1</v>
      </c>
      <c r="J8" s="149" t="s">
        <v>170</v>
      </c>
      <c r="K8" s="149"/>
      <c r="L8" s="148" t="s">
        <v>2</v>
      </c>
      <c r="M8" s="176" t="str">
        <f>'[52]POA (2)'!$C$19</f>
        <v>Programa 13: Gestion Integral de Servicios Publicos</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tr">
        <f>'[52]POA (2)'!$AA$23</f>
        <v xml:space="preserve">2. Desarrollo Social </v>
      </c>
      <c r="C11" s="152"/>
      <c r="D11" s="152"/>
      <c r="E11" s="153"/>
      <c r="F11" s="66" t="s">
        <v>5</v>
      </c>
      <c r="G11" s="179" t="str">
        <f>'[52]POA (2)'!$AA$24</f>
        <v xml:space="preserve">2.2. Vivienda y Servicios a la Comunidad </v>
      </c>
      <c r="H11" s="152"/>
      <c r="I11" s="152"/>
      <c r="J11" s="152"/>
      <c r="K11" s="152"/>
      <c r="L11" s="153"/>
      <c r="M11" s="26" t="s">
        <v>6</v>
      </c>
      <c r="N11" s="179" t="str">
        <f>'[52]POA (2)'!$AA$25</f>
        <v>2.2.4. Alumbrado Publico</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'[52]POA (2)'!$C$17</f>
        <v xml:space="preserve">EJE II : Desarrollo Competitivo y Sostenible para el Progreso </v>
      </c>
      <c r="C13" s="147"/>
      <c r="D13" s="143" t="s">
        <v>8</v>
      </c>
      <c r="E13" s="176" t="str">
        <f>'[52]POA (2)'!$C$18</f>
        <v xml:space="preserve">Garantizar la presentacion de los servicios publicos de forma eficiente ,segura y sustentable promoviendo el bienestar y calidad de vida mediante el acceso universal y equitativo de los servicios </v>
      </c>
      <c r="F13" s="178"/>
      <c r="G13" s="178"/>
      <c r="H13" s="143" t="s">
        <v>9</v>
      </c>
      <c r="I13" s="176" t="str">
        <f>'[52]POA (2)'!$C$20</f>
        <v xml:space="preserve">Vincular mecanismos de colaboracion interinstitucional para el desarrollo de infraestructura que impulsen la vocacion productiva del Municipio, garantizando la proteccion de sostenibilidad del medio ambiente. </v>
      </c>
      <c r="J13" s="147"/>
      <c r="K13" s="147"/>
      <c r="L13" s="147"/>
      <c r="M13" s="148" t="s">
        <v>10</v>
      </c>
      <c r="N13" s="177" t="str">
        <f>'[52]POA (2)'!$C$21</f>
        <v xml:space="preserve">13.8 Implementar programas de instalacion de alumbrado publico en el Municipio. 13.9 Instalar sistemas de iluminacion decorativa en espacios o eventos de interes cultural, como plazas, calles y areas recreativas 13.10 Dar mantenimiento preventivo a las luminarias 13.11Atender de manera efectiva las fallas del funcionamiento de las luminarias. 13.12 Reemplazar las luminarias obsoletas o dañadas en espacios deportivos, parques y avenidas 13.13 Implementar tegnologia eficiente en los sistemas de alumbrado publico, aumentando la durabilidad de las luminarias y reducir el consumo de electricidad. 13.14 Garantizar que el sistema de alumbrado publico contribuja a la seguridad de las areas urbanas o espacios deportivos, disminuyendo el riesgo de robos u otro delitos 13.15 Ampliar en sistema de alumbrado publico mediante proyectos de nuevas Colonias, Barrios y Comunidades. </v>
      </c>
      <c r="O13" s="147"/>
      <c r="P13" s="147"/>
      <c r="Q13" s="147"/>
    </row>
    <row r="14" spans="1:17" ht="294"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85.5" customHeight="1" x14ac:dyDescent="0.25">
      <c r="A19" s="2" t="s">
        <v>28</v>
      </c>
      <c r="B19" s="147" t="str">
        <f>[53]MIR!$B$12</f>
        <v>Incremento en la calidad de vida de los ciudadanos a través del desarrollo de espacios públicos seguros y correctamente iluminados.</v>
      </c>
      <c r="C19" s="147"/>
      <c r="D19" s="147"/>
      <c r="E19" s="147" t="str">
        <f>[52]MIR!$C$12</f>
        <v>Espacios públicos iluminados</v>
      </c>
      <c r="F19" s="147"/>
      <c r="G19" s="147" t="str">
        <f>[52]MIR!$D$12</f>
        <v>Espacios públicos iluminados= Espacios iluminados / Espacios programados * 100</v>
      </c>
      <c r="H19" s="147"/>
      <c r="I19" s="157" t="str">
        <f>[52]MIR!$E$12</f>
        <v>Reportes municipales, inspecciones</v>
      </c>
      <c r="J19" s="147"/>
      <c r="K19" s="55" t="s">
        <v>150</v>
      </c>
      <c r="L19" s="68">
        <v>1</v>
      </c>
      <c r="M19" s="123" t="s">
        <v>220</v>
      </c>
      <c r="N19" s="124" t="s">
        <v>223</v>
      </c>
      <c r="O19" s="5">
        <v>0.25</v>
      </c>
      <c r="P19" s="262" t="s">
        <v>171</v>
      </c>
      <c r="Q19" s="147"/>
    </row>
    <row r="20" spans="1:18" ht="92.25" customHeight="1" x14ac:dyDescent="0.25">
      <c r="A20" s="2" t="s">
        <v>29</v>
      </c>
      <c r="B20" s="147" t="str">
        <f>[53]MIR!$B$13</f>
        <v>Optimización del alumbrado público para fortalecer la seguridad y disminuir la incidencia de delitos en el municipio.</v>
      </c>
      <c r="C20" s="147"/>
      <c r="D20" s="147"/>
      <c r="E20" s="147" t="str">
        <f>[52]MIR!$C$13</f>
        <v>Lámparas instaladas</v>
      </c>
      <c r="F20" s="147"/>
      <c r="G20" s="147" t="str">
        <f>[52]MIR!$D$13</f>
        <v>Lámparas instaladas= Lámparas instaladas / Lámparas programadas * 100</v>
      </c>
      <c r="H20" s="147"/>
      <c r="I20" s="157" t="str">
        <f>[52]MIR!$E$13</f>
        <v>Registros de instalación</v>
      </c>
      <c r="J20" s="147"/>
      <c r="K20" s="55" t="s">
        <v>150</v>
      </c>
      <c r="L20" s="106">
        <v>1</v>
      </c>
      <c r="M20" s="123" t="s">
        <v>220</v>
      </c>
      <c r="N20" s="124" t="s">
        <v>223</v>
      </c>
      <c r="O20" s="5">
        <v>0.25</v>
      </c>
      <c r="P20" s="262" t="s">
        <v>171</v>
      </c>
      <c r="Q20" s="147"/>
    </row>
    <row r="21" spans="1:18" ht="90.75" customHeight="1" x14ac:dyDescent="0.25">
      <c r="A21" s="2" t="s">
        <v>61</v>
      </c>
      <c r="B21" s="147" t="str">
        <f>[53]MIR!$B$14</f>
        <v>Implementación de una planificación correcta en la instalación del alumbrado para maximizar la seguridad y la eficiencia.</v>
      </c>
      <c r="C21" s="147"/>
      <c r="D21" s="147"/>
      <c r="E21" s="147" t="str">
        <f>[52]MIR!$C$14</f>
        <v>Proyectos ejecutados</v>
      </c>
      <c r="F21" s="147"/>
      <c r="G21" s="147" t="str">
        <f>[52]MIR!$D$14</f>
        <v>Lámparas instaladas= Proyectos ejecutados / Proyectos planificados * 100</v>
      </c>
      <c r="H21" s="147"/>
      <c r="I21" s="157" t="str">
        <f>[52]MIR!$E$14</f>
        <v>Informes de planificación</v>
      </c>
      <c r="J21" s="147"/>
      <c r="K21" s="55" t="s">
        <v>150</v>
      </c>
      <c r="L21" s="106">
        <v>1</v>
      </c>
      <c r="M21" s="123" t="s">
        <v>220</v>
      </c>
      <c r="N21" s="124" t="s">
        <v>223</v>
      </c>
      <c r="O21" s="5">
        <v>0.25</v>
      </c>
      <c r="P21" s="262" t="s">
        <v>171</v>
      </c>
      <c r="Q21" s="147"/>
    </row>
    <row r="22" spans="1:18" ht="90" customHeight="1" x14ac:dyDescent="0.25">
      <c r="A22" s="2" t="s">
        <v>62</v>
      </c>
      <c r="B22" s="160" t="str">
        <f>[53]MIR!$B$17</f>
        <v>Impulso a la participación de los ciudadanos en la administración y cuidado de los espacios públicos.</v>
      </c>
      <c r="C22" s="164"/>
      <c r="D22" s="161"/>
      <c r="E22" s="160" t="str">
        <f>[52]MIR!$C$17</f>
        <v>Participación ciudadana</v>
      </c>
      <c r="F22" s="161"/>
      <c r="G22" s="160" t="str">
        <f>[52]MIR!$D$17</f>
        <v>Participación ciudadana= Número de ciudadanos participantes / Número esperado * 100</v>
      </c>
      <c r="H22" s="161"/>
      <c r="I22" s="162" t="str">
        <f>[52]MIR!$E$17</f>
        <v>Actas de reuniones, encuestas</v>
      </c>
      <c r="J22" s="163"/>
      <c r="K22" s="91" t="s">
        <v>150</v>
      </c>
      <c r="L22" s="106">
        <v>1</v>
      </c>
      <c r="M22" s="123" t="s">
        <v>220</v>
      </c>
      <c r="N22" s="124" t="s">
        <v>223</v>
      </c>
      <c r="O22" s="5">
        <v>0.25</v>
      </c>
      <c r="P22" s="262" t="s">
        <v>171</v>
      </c>
      <c r="Q22" s="147"/>
    </row>
    <row r="23" spans="1:18" ht="89.25" customHeight="1" x14ac:dyDescent="0.25">
      <c r="A23" s="2" t="s">
        <v>84</v>
      </c>
      <c r="B23" s="147" t="str">
        <f>[53]MIR!$B$20</f>
        <v>Mejora en la eficiencia de las actividades realizadas en edificios e instalaciones de uso común.</v>
      </c>
      <c r="C23" s="147"/>
      <c r="D23" s="147"/>
      <c r="E23" s="147" t="str">
        <f>[52]MIR!$C$20</f>
        <v>Actividades optimizadas</v>
      </c>
      <c r="F23" s="147"/>
      <c r="G23" s="147" t="str">
        <f>[52]MIR!$D$20</f>
        <v>Actividades optimizadas= Actividades optimizadas / Actividades programadas * 100</v>
      </c>
      <c r="H23" s="147"/>
      <c r="I23" s="157" t="str">
        <f>[52]MIR!$E$20</f>
        <v>Informes de desempeño</v>
      </c>
      <c r="J23" s="147"/>
      <c r="K23" s="55" t="s">
        <v>150</v>
      </c>
      <c r="L23" s="106">
        <v>1</v>
      </c>
      <c r="M23" s="123" t="s">
        <v>220</v>
      </c>
      <c r="N23" s="124" t="s">
        <v>223</v>
      </c>
      <c r="O23" s="5">
        <v>0.25</v>
      </c>
      <c r="P23" s="262" t="s">
        <v>171</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01.25" customHeight="1" x14ac:dyDescent="0.25">
      <c r="A25" s="3" t="s">
        <v>68</v>
      </c>
      <c r="B25" s="147" t="str">
        <f>[53]MIR!$B$15</f>
        <v>Realización periódica de mantenimiento y reparación de las luminarias públicas para asegurar su funcionamiento seguro y eficiente.</v>
      </c>
      <c r="C25" s="147"/>
      <c r="D25" s="147"/>
      <c r="E25" s="147" t="str">
        <f>[52]MIR!$C$15</f>
        <v>Luminarias mantenidas</v>
      </c>
      <c r="F25" s="147"/>
      <c r="G25" s="147" t="str">
        <f>[52]MIR!$D$15</f>
        <v>Luminarias mantenidas= Luminarias mantenidas / Luminarias programadas * 100</v>
      </c>
      <c r="H25" s="147"/>
      <c r="I25" s="157" t="str">
        <f>[52]MIR!$E$15</f>
        <v>Reportes de mantenimiento</v>
      </c>
      <c r="J25" s="147"/>
      <c r="K25" s="55" t="s">
        <v>150</v>
      </c>
      <c r="L25" s="68">
        <v>1</v>
      </c>
      <c r="M25" s="123" t="s">
        <v>220</v>
      </c>
      <c r="N25" s="124" t="s">
        <v>223</v>
      </c>
      <c r="O25" s="5">
        <v>0.25</v>
      </c>
      <c r="P25" s="262" t="s">
        <v>171</v>
      </c>
      <c r="Q25" s="147"/>
    </row>
    <row r="26" spans="1:18" ht="90" customHeight="1" x14ac:dyDescent="0.25">
      <c r="A26" s="3" t="s">
        <v>64</v>
      </c>
      <c r="B26" s="147" t="str">
        <f>[53]MIR!$B$16</f>
        <v xml:space="preserve">Coordinarse con CFE para la ambliacion de cobertura del servicio de Alumbrado Publico </v>
      </c>
      <c r="C26" s="147"/>
      <c r="D26" s="147"/>
      <c r="E26" s="147" t="str">
        <f>[52]MIR!$C$16</f>
        <v>Convenios realizados</v>
      </c>
      <c r="F26" s="147"/>
      <c r="G26" s="147" t="str">
        <f>[52]MIR!$D$16</f>
        <v>Convenios realizados= Convenios realizados / Convenios proyectados * 100</v>
      </c>
      <c r="H26" s="147"/>
      <c r="I26" s="157" t="str">
        <f>[52]MIR!$E$16</f>
        <v>Acuerdos con CFE</v>
      </c>
      <c r="J26" s="147"/>
      <c r="K26" s="55" t="s">
        <v>150</v>
      </c>
      <c r="L26" s="106">
        <v>1</v>
      </c>
      <c r="M26" s="123" t="s">
        <v>220</v>
      </c>
      <c r="N26" s="124" t="s">
        <v>223</v>
      </c>
      <c r="O26" s="5">
        <v>0.25</v>
      </c>
      <c r="P26" s="262" t="s">
        <v>171</v>
      </c>
      <c r="Q26" s="147"/>
      <c r="R26" t="s">
        <v>33</v>
      </c>
    </row>
    <row r="27" spans="1:18" ht="85.5" customHeight="1" x14ac:dyDescent="0.25">
      <c r="A27" s="3" t="s">
        <v>67</v>
      </c>
      <c r="B27" s="147" t="str">
        <f>[53]MIR!$B$18</f>
        <v>Establecimiento de un programa de mantenimiento preventivo continuo para las instalaciones eléctricas en parques, jardines y panteones municipales.</v>
      </c>
      <c r="C27" s="147"/>
      <c r="D27" s="147"/>
      <c r="E27" s="147" t="str">
        <f>[52]MIR!$C$18</f>
        <v>Instalaciones mantenidas</v>
      </c>
      <c r="F27" s="147"/>
      <c r="G27" s="147" t="str">
        <f>[52]MIR!$D$18</f>
        <v>Instalaciones mantenidas= Instalaciones mantenidas / Instalaciones programadas * 100</v>
      </c>
      <c r="H27" s="147"/>
      <c r="I27" s="147" t="str">
        <f>[52]MIR!$E$18</f>
        <v>Reportes técnicos</v>
      </c>
      <c r="J27" s="147"/>
      <c r="K27" s="55" t="s">
        <v>150</v>
      </c>
      <c r="L27" s="106">
        <v>1</v>
      </c>
      <c r="M27" s="123" t="s">
        <v>220</v>
      </c>
      <c r="N27" s="124" t="s">
        <v>223</v>
      </c>
      <c r="O27" s="5">
        <v>0.25</v>
      </c>
      <c r="P27" s="262" t="s">
        <v>171</v>
      </c>
      <c r="Q27" s="147"/>
    </row>
    <row r="28" spans="1:18" ht="87" customHeight="1" x14ac:dyDescent="0.25">
      <c r="A28" s="3" t="s">
        <v>77</v>
      </c>
      <c r="B28" s="147" t="str">
        <f>[53]MIR!$B$19</f>
        <v>Instalar sistemas de iluminacion decorativa en espacios o eventos de interes cultural, como plazas, calles y areas recreativas</v>
      </c>
      <c r="C28" s="147"/>
      <c r="D28" s="147"/>
      <c r="E28" s="147" t="str">
        <f>[52]MIR!$C$19</f>
        <v>Eventos iluminados</v>
      </c>
      <c r="F28" s="147"/>
      <c r="G28" s="147" t="str">
        <f>[52]MIR!$D$19</f>
        <v>Eventos iluminados= Eventos con iluminación / Eventos programados * 100</v>
      </c>
      <c r="H28" s="147"/>
      <c r="I28" s="147" t="str">
        <f>[52]MIR!$E$19</f>
        <v>Informes de eventos</v>
      </c>
      <c r="J28" s="147"/>
      <c r="K28" s="55" t="s">
        <v>150</v>
      </c>
      <c r="L28" s="106">
        <v>1</v>
      </c>
      <c r="M28" s="123" t="s">
        <v>220</v>
      </c>
      <c r="N28" s="124" t="s">
        <v>223</v>
      </c>
      <c r="O28" s="5">
        <v>0.25</v>
      </c>
      <c r="P28" s="262" t="s">
        <v>171</v>
      </c>
      <c r="Q28" s="147"/>
    </row>
    <row r="29" spans="1:18" ht="81.75" customHeight="1" x14ac:dyDescent="0.25">
      <c r="A29" s="3" t="s">
        <v>85</v>
      </c>
      <c r="B29" s="147" t="str">
        <f>[53]MIR!$B$21</f>
        <v>Optimización de las condiciones de las instalaciones eléctricas en edificios e infraestructuras del sector público gubernamental.</v>
      </c>
      <c r="C29" s="147"/>
      <c r="D29" s="147"/>
      <c r="E29" s="147" t="str">
        <f>[52]MIR!$C$21</f>
        <v>Instalaciones mejoradas</v>
      </c>
      <c r="F29" s="147"/>
      <c r="G29" s="147" t="str">
        <f>[52]MIR!$D$21</f>
        <v>Instalaciones mejoradas= Instalaciones mejoradas / Instalaciones programadas * 100</v>
      </c>
      <c r="H29" s="147"/>
      <c r="I29" s="147" t="str">
        <f>[52]MIR!$E$21</f>
        <v>Auditorías eléctricas</v>
      </c>
      <c r="J29" s="147"/>
      <c r="K29" s="55" t="s">
        <v>150</v>
      </c>
      <c r="L29" s="106">
        <v>1</v>
      </c>
      <c r="M29" s="123" t="s">
        <v>220</v>
      </c>
      <c r="N29" s="124" t="s">
        <v>223</v>
      </c>
      <c r="O29" s="5">
        <v>0.25</v>
      </c>
      <c r="P29" s="262" t="s">
        <v>171</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ht="116.25" customHeight="1" x14ac:dyDescent="0.25"/>
    <row r="38" spans="1:17" s="1" customFormat="1" x14ac:dyDescent="0.25"/>
    <row r="39" spans="1:17" s="1" customFormat="1" x14ac:dyDescent="0.25"/>
    <row r="40" spans="1:17" ht="50.25" customHeight="1" x14ac:dyDescent="0.25"/>
  </sheetData>
  <mergeCells count="89">
    <mergeCell ref="B29:D29"/>
    <mergeCell ref="E29:F29"/>
    <mergeCell ref="G29:H29"/>
    <mergeCell ref="I29:J29"/>
    <mergeCell ref="P29:Q29"/>
    <mergeCell ref="B22:D22"/>
    <mergeCell ref="E22:F22"/>
    <mergeCell ref="G22:H22"/>
    <mergeCell ref="I22:J22"/>
    <mergeCell ref="P22:Q2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7:Q27"/>
    <mergeCell ref="F33:H34"/>
    <mergeCell ref="B26:D26"/>
    <mergeCell ref="E26:F26"/>
    <mergeCell ref="G26:H26"/>
    <mergeCell ref="I26:J26"/>
    <mergeCell ref="B27:D27"/>
    <mergeCell ref="E27:F27"/>
    <mergeCell ref="G27:H27"/>
    <mergeCell ref="I27:J27"/>
    <mergeCell ref="P26:Q26"/>
    <mergeCell ref="B28:D28"/>
    <mergeCell ref="E28:F28"/>
    <mergeCell ref="G28:H28"/>
    <mergeCell ref="I28:J28"/>
    <mergeCell ref="P28:Q28"/>
  </mergeCells>
  <pageMargins left="0.7" right="0.7" top="0.75" bottom="0.75" header="0.3" footer="0.3"/>
  <pageSetup scale="53" orientation="landscape" horizontalDpi="4294967292"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8" zoomScale="64" zoomScaleNormal="64" zoomScaleSheetLayoutView="70" workbookViewId="0">
      <selection activeCell="I29" sqref="I29:J29"/>
    </sheetView>
  </sheetViews>
  <sheetFormatPr baseColWidth="10" defaultColWidth="10.875" defaultRowHeight="15.75" x14ac:dyDescent="0.25"/>
  <cols>
    <col min="1" max="1" width="15.5" customWidth="1"/>
    <col min="3" max="3" width="6.875" customWidth="1"/>
    <col min="4" max="4" width="19.375" customWidth="1"/>
    <col min="6" max="6" width="11.625" customWidth="1"/>
    <col min="8" max="8" width="12.875" customWidth="1"/>
    <col min="9" max="9" width="13.375" customWidth="1"/>
    <col min="10" max="10" width="10.625" customWidth="1"/>
    <col min="11" max="11" width="14.25" customWidth="1"/>
    <col min="12" max="12" width="14.5" customWidth="1"/>
    <col min="13" max="13" width="15.125" customWidth="1"/>
    <col min="14" max="14" width="14.375" customWidth="1"/>
    <col min="15" max="15" width="11.625"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5.5" customHeight="1" x14ac:dyDescent="0.25">
      <c r="A3" s="1"/>
      <c r="B3" s="144"/>
      <c r="C3" s="144"/>
      <c r="D3" s="144"/>
      <c r="E3" s="144"/>
      <c r="F3" s="144"/>
      <c r="G3" s="144"/>
      <c r="H3" s="144"/>
      <c r="I3" s="144"/>
      <c r="J3" s="144"/>
      <c r="K3" s="144"/>
      <c r="L3" s="144"/>
      <c r="M3" s="144"/>
      <c r="N3" s="144"/>
      <c r="O3" s="144"/>
      <c r="P3" s="144"/>
      <c r="Q3" s="1"/>
    </row>
    <row r="4" spans="1:17" ht="40.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ht="15.75" customHeight="1" x14ac:dyDescent="0.25">
      <c r="A8" s="143" t="s">
        <v>0</v>
      </c>
      <c r="B8" s="143"/>
      <c r="C8" s="143"/>
      <c r="D8" s="146" t="str">
        <f>'[54]POA (2)'!$AA$26</f>
        <v xml:space="preserve">E Prestacion de Servicos Publicos </v>
      </c>
      <c r="E8" s="147"/>
      <c r="F8" s="147"/>
      <c r="G8" s="147"/>
      <c r="H8" s="147"/>
      <c r="I8" s="148" t="s">
        <v>1</v>
      </c>
      <c r="J8" s="149" t="s">
        <v>213</v>
      </c>
      <c r="K8" s="149"/>
      <c r="L8" s="148" t="s">
        <v>2</v>
      </c>
      <c r="M8" s="263" t="str">
        <f>'[54]POA (2)'!$C$19</f>
        <v xml:space="preserve">13 Gestion Integral de Servicios Publicos </v>
      </c>
      <c r="N8" s="264"/>
      <c r="O8" s="148" t="s">
        <v>3</v>
      </c>
      <c r="P8" s="146" t="s">
        <v>141</v>
      </c>
      <c r="Q8" s="147"/>
    </row>
    <row r="9" spans="1:17" ht="61.5" customHeight="1" x14ac:dyDescent="0.25">
      <c r="A9" s="143"/>
      <c r="B9" s="143"/>
      <c r="C9" s="143"/>
      <c r="D9" s="147"/>
      <c r="E9" s="147"/>
      <c r="F9" s="147"/>
      <c r="G9" s="147"/>
      <c r="H9" s="147"/>
      <c r="I9" s="148"/>
      <c r="J9" s="149"/>
      <c r="K9" s="149"/>
      <c r="L9" s="148"/>
      <c r="M9" s="265"/>
      <c r="N9" s="266"/>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151" t="str">
        <f>'[54]POA (2)'!$AA$23</f>
        <v xml:space="preserve">2.Desarrollo Social </v>
      </c>
      <c r="C11" s="152"/>
      <c r="D11" s="152"/>
      <c r="E11" s="153"/>
      <c r="F11" s="66" t="s">
        <v>5</v>
      </c>
      <c r="G11" s="267" t="s">
        <v>126</v>
      </c>
      <c r="H11" s="152"/>
      <c r="I11" s="152"/>
      <c r="J11" s="152"/>
      <c r="K11" s="152"/>
      <c r="L11" s="153"/>
      <c r="M11" s="26" t="s">
        <v>6</v>
      </c>
      <c r="N11" s="267" t="s">
        <v>127</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11" t="str">
        <f>'[54]POA (2)'!$C$17</f>
        <v>II Desarrollo Competitivo y Sostenible para el Progreso</v>
      </c>
      <c r="C13" s="147"/>
      <c r="D13" s="143" t="s">
        <v>8</v>
      </c>
      <c r="E13" s="211" t="str">
        <f>'[55]POA (2)'!$C$18</f>
        <v xml:space="preserve">Garantizar la prestación de los servicios públicos de forma eficiente, segura y sustentable promoviendo el bienestar y calidad de vida mediante el acceso universal y equitativo de los servicios </v>
      </c>
      <c r="F13" s="147"/>
      <c r="G13" s="147"/>
      <c r="H13" s="143" t="s">
        <v>9</v>
      </c>
      <c r="I13" s="211" t="str">
        <f>'[55]POA (2)'!$C$20</f>
        <v>Vincular mecanismos de colaboración interinstitucional para el desarrollo de infraestructura que impulsen la vocación producida del municipio, garantizando la protección y sostenibilidad del medio ambiente</v>
      </c>
      <c r="J13" s="147"/>
      <c r="K13" s="147"/>
      <c r="L13" s="147"/>
      <c r="M13" s="148" t="s">
        <v>10</v>
      </c>
      <c r="N13" s="211" t="str">
        <f>'[55]POA (2)'!$C$21</f>
        <v>13.17 Diseñar proyectos para la captación almacenamiento, distribución del agua potable, asegurando que toda la población tenga acceso a este servicio.  13.18 Implementar proyectos para la construcción y rehabilitación de las redes de alcantarillado, para la correcta evacuación de las aguas residuales. 13.19 Supervisar la distribución del agua mediante una programación acorde para el abastecimiento de las viviendas</v>
      </c>
      <c r="O13" s="147"/>
      <c r="P13" s="147"/>
      <c r="Q13" s="147"/>
    </row>
    <row r="14" spans="1:17" ht="147"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25.25" customHeight="1" x14ac:dyDescent="0.25">
      <c r="A19" s="2" t="s">
        <v>28</v>
      </c>
      <c r="B19" s="147" t="str">
        <f>'[55] MIR A.P '!$B$12</f>
        <v>Proporcionar a la ciudad de Zumpango del Río un servicio de agua potable eficiente, que garantice la cobertura y satisfacción de la demanda del recurso.</v>
      </c>
      <c r="C19" s="147"/>
      <c r="D19" s="147"/>
      <c r="E19" s="147" t="str">
        <f>'[54] MIR A.P '!$C$12</f>
        <v>Porcentaje de Poblacion con Acceso a Servicio de Agua</v>
      </c>
      <c r="F19" s="147"/>
      <c r="G19" s="147" t="str">
        <f>'[54] MIR A.P '!$D$12</f>
        <v>Porcentaje de Poblacion con Acceso al Agua = (Total de Población Con Servicio / Total de la Poblacion de Zumpango del Rio)*100  PBAA=(TPCS/TPZR)*100</v>
      </c>
      <c r="H19" s="147"/>
      <c r="I19" s="157" t="str">
        <f>'[54] MIR A.P '!$E$12</f>
        <v>Encuestas, Censos Oficiales, Disminucion de Quejas por la Ciudadania, reportes fotograficos</v>
      </c>
      <c r="J19" s="147"/>
      <c r="K19" s="43" t="s">
        <v>150</v>
      </c>
      <c r="L19" s="68">
        <v>1</v>
      </c>
      <c r="M19" s="123" t="s">
        <v>220</v>
      </c>
      <c r="N19" s="124" t="s">
        <v>223</v>
      </c>
      <c r="O19" s="5">
        <v>0.25</v>
      </c>
      <c r="P19" s="157" t="str">
        <f t="shared" ref="P19:P23" si="0">$J$8</f>
        <v>DIRECCION DE AGUA POTABLE Y ALCANTARILLADO.</v>
      </c>
      <c r="Q19" s="147"/>
    </row>
    <row r="20" spans="1:18" ht="105.75" customHeight="1" x14ac:dyDescent="0.25">
      <c r="A20" s="2" t="s">
        <v>29</v>
      </c>
      <c r="B20" s="147" t="str">
        <f>'[55] MIR A.P '!$B$13</f>
        <v>Optimizar la calidad y cobertura del servicio de agua entubada en la población de Zumpango del Río.</v>
      </c>
      <c r="C20" s="147"/>
      <c r="D20" s="147"/>
      <c r="E20" s="147" t="str">
        <f>'[54] MIR A.P '!$C$13</f>
        <v>Indice de Mejoras en el Servicio de Agua</v>
      </c>
      <c r="F20" s="147"/>
      <c r="G20" s="147" t="str">
        <f>'[54] MIR A.P '!$D$13</f>
        <v>Indice de Mejoras en el Servicio de Agua = (Quejas Atendidas por Deficiencias en el Servicio/ Total de Quejas Recibidas)*100  IMSA=(QADS/TQR)*100</v>
      </c>
      <c r="H20" s="147"/>
      <c r="I20" s="157" t="str">
        <f>'[54] MIR A.P '!$E$13</f>
        <v>Encuestas, Reduccion de llamadas por Deficiencias en el Servicio.</v>
      </c>
      <c r="J20" s="147"/>
      <c r="K20" s="43" t="s">
        <v>150</v>
      </c>
      <c r="L20" s="106">
        <v>1</v>
      </c>
      <c r="M20" s="123" t="s">
        <v>220</v>
      </c>
      <c r="N20" s="124" t="s">
        <v>223</v>
      </c>
      <c r="O20" s="5">
        <v>0.25</v>
      </c>
      <c r="P20" s="157" t="str">
        <f t="shared" si="0"/>
        <v>DIRECCION DE AGUA POTABLE Y ALCANTARILLADO.</v>
      </c>
      <c r="Q20" s="147"/>
    </row>
    <row r="21" spans="1:18" ht="93" customHeight="1" x14ac:dyDescent="0.25">
      <c r="A21" s="2" t="s">
        <v>61</v>
      </c>
      <c r="B21" s="147" t="str">
        <f>'[55] MIR A.P '!$B$14</f>
        <v>Implementación de un programa emergente para la atención oportuna de fugas en la red de distribución.</v>
      </c>
      <c r="C21" s="147"/>
      <c r="D21" s="147"/>
      <c r="E21" s="147" t="str">
        <f>'[54] MIR A.P '!$C$14</f>
        <v xml:space="preserve">Tasa de Fugas en la red de distribucion </v>
      </c>
      <c r="F21" s="147"/>
      <c r="G21" s="147" t="str">
        <f>'[54] MIR A.P '!$D$14</f>
        <v>Tasa de Fugas en la Red = ( Numero de Fugas Atendidas / Total de Fugas en Red de Distribución)*100   = TGR=(NFA/TFRD)*100</v>
      </c>
      <c r="H21" s="147"/>
      <c r="I21" s="157" t="str">
        <f>'[54] MIR A.P '!$E$14</f>
        <v>Reportes de avances, Difusion en medios remotos, Fotografias, reportes de atencion a fugas</v>
      </c>
      <c r="J21" s="147"/>
      <c r="K21" s="43" t="s">
        <v>150</v>
      </c>
      <c r="L21" s="106">
        <v>1</v>
      </c>
      <c r="M21" s="123" t="s">
        <v>220</v>
      </c>
      <c r="N21" s="124" t="s">
        <v>223</v>
      </c>
      <c r="O21" s="5">
        <v>0.25</v>
      </c>
      <c r="P21" s="157" t="str">
        <f t="shared" si="0"/>
        <v>DIRECCION DE AGUA POTABLE Y ALCANTARILLADO.</v>
      </c>
      <c r="Q21" s="147"/>
    </row>
    <row r="22" spans="1:18" ht="105" customHeight="1" x14ac:dyDescent="0.25">
      <c r="A22" s="2" t="s">
        <v>62</v>
      </c>
      <c r="B22" s="160" t="str">
        <f>'[55] MIR A.P '!$B$16</f>
        <v>Rehabilitación de la infraestructura existente en condiciones inoperantes, sustitución de válvulas en mal estado y ampliación de la red en zonas que carecen de tubería.</v>
      </c>
      <c r="C22" s="164"/>
      <c r="D22" s="161"/>
      <c r="E22" s="160" t="str">
        <f>'[54] MIR A.P '!$C$16</f>
        <v xml:space="preserve">Tasa de Infraestructura Existente </v>
      </c>
      <c r="F22" s="161"/>
      <c r="G22" s="160" t="str">
        <f>'[54] MIR A.P '!$D$16</f>
        <v>Tasa de Infraestructura Existente = ( Porcentaje de Cobertura Ampliada / Porcentaje de Cobertura Total)*100 = TIE = (PCA/PCT)*100</v>
      </c>
      <c r="H22" s="161"/>
      <c r="I22" s="162" t="str">
        <f>'[54] MIR A.P '!$E$16</f>
        <v>Encuestas oficiales, Reportes de avances, Difusion en medios remotos, Fotografias</v>
      </c>
      <c r="J22" s="163"/>
      <c r="K22" s="90" t="s">
        <v>150</v>
      </c>
      <c r="L22" s="106">
        <v>1</v>
      </c>
      <c r="M22" s="123" t="s">
        <v>220</v>
      </c>
      <c r="N22" s="124" t="s">
        <v>223</v>
      </c>
      <c r="O22" s="5">
        <v>0.25</v>
      </c>
      <c r="P22" s="157" t="str">
        <f t="shared" si="0"/>
        <v>DIRECCION DE AGUA POTABLE Y ALCANTARILLADO.</v>
      </c>
      <c r="Q22" s="147"/>
    </row>
    <row r="23" spans="1:18" ht="111.75" customHeight="1" x14ac:dyDescent="0.25">
      <c r="A23" s="2" t="s">
        <v>84</v>
      </c>
      <c r="B23" s="147" t="str">
        <f>'[55] MIR A.P '!$B$19</f>
        <v>Establecimiento de un esquema de distribución conforme a los sectores hidrométricos existentes, así como la identificación de nuevas fuentes de abastecimiento para incrementar el caudal disponible.</v>
      </c>
      <c r="C23" s="147"/>
      <c r="D23" s="147"/>
      <c r="E23" s="147" t="str">
        <f>'[54] MIR A.P '!$C$19</f>
        <v>Porcentaje de Quejas por Servicio Deficiente</v>
      </c>
      <c r="F23" s="147"/>
      <c r="G23" s="147" t="str">
        <f>'[54] MIR A.P '!$D$19</f>
        <v>Porcentaje de Quejas por Servicio Deficiente = (Sectores Irrigados cada Quince Dias / Total de Sectores Hidrometricos)*100  = PQSD=(SIQD/TSH)*100</v>
      </c>
      <c r="H23" s="147"/>
      <c r="I23" s="157" t="str">
        <f>'[54] MIR A.P '!$E$19</f>
        <v>Reportes Fotograficos, Encuentas, llamadas telefonicas a usuarios sobre satisfaccion del servicio</v>
      </c>
      <c r="J23" s="147"/>
      <c r="K23" s="43" t="s">
        <v>150</v>
      </c>
      <c r="L23" s="68">
        <v>1</v>
      </c>
      <c r="M23" s="123" t="s">
        <v>220</v>
      </c>
      <c r="N23" s="124" t="s">
        <v>223</v>
      </c>
      <c r="O23" s="5">
        <v>0.25</v>
      </c>
      <c r="P23" s="157" t="str">
        <f t="shared" si="0"/>
        <v>DIRECCION DE AGUA POTABLE Y ALCANTARILLADO.</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93.75" customHeight="1" x14ac:dyDescent="0.25">
      <c r="A25" s="3" t="s">
        <v>68</v>
      </c>
      <c r="B25" s="147" t="str">
        <f>'[55] MIR A.P '!$B$15</f>
        <v>Atención y reparación de fugas en la red de distribución de agua.</v>
      </c>
      <c r="C25" s="147"/>
      <c r="D25" s="147"/>
      <c r="E25" s="147" t="str">
        <f>'[54] MIR A.P '!$C$15</f>
        <v>Indice de Fugas reparadas</v>
      </c>
      <c r="F25" s="147"/>
      <c r="G25" s="147" t="str">
        <f>'[54] MIR A.P '!$D$15</f>
        <v>Indice de Fugas Reparadas = Numero de Fugas Reparadas al Mes / Total de Fugas en la Red de Distribucion)*100      IFR= (NFRM/TFRD)*100</v>
      </c>
      <c r="H25" s="147"/>
      <c r="I25" s="157" t="str">
        <f>'[55] MIR A.P '!$E$15</f>
        <v>Reportes de avances, Difusión en medios remotos, Fotografías</v>
      </c>
      <c r="J25" s="147"/>
      <c r="K25" s="51" t="s">
        <v>150</v>
      </c>
      <c r="L25" s="68">
        <v>1</v>
      </c>
      <c r="M25" s="129" t="s">
        <v>220</v>
      </c>
      <c r="N25" s="130" t="s">
        <v>223</v>
      </c>
      <c r="O25" s="5">
        <v>0.25</v>
      </c>
      <c r="P25" s="157" t="str">
        <f t="shared" ref="P25:P29" si="1">$P$23</f>
        <v>DIRECCION DE AGUA POTABLE Y ALCANTARILLADO.</v>
      </c>
      <c r="Q25" s="147"/>
    </row>
    <row r="26" spans="1:18" ht="91.5" customHeight="1" x14ac:dyDescent="0.25">
      <c r="A26" s="3" t="s">
        <v>67</v>
      </c>
      <c r="B26" s="147" t="str">
        <f>'[55] MIR A.P '!$B$17</f>
        <v>Ejecución de mantenimiento preventivo y correctivo en tuberías y válvulas de la red de distribución.</v>
      </c>
      <c r="C26" s="147"/>
      <c r="D26" s="147"/>
      <c r="E26" s="147" t="str">
        <f>'[54] MIR A.P '!$C$17</f>
        <v>Indice de Incremento de Cobertura</v>
      </c>
      <c r="F26" s="147"/>
      <c r="G26" s="147" t="str">
        <f>'[54] MIR A.P '!$D$17</f>
        <v>Indice de Incremento de Cobertura = Colonias Atendidas con Infraestructura Nueva / Total de Colonias de la Ciudad)*100   IIC=(CAIN/TCC)*100</v>
      </c>
      <c r="H26" s="147"/>
      <c r="I26" s="157" t="str">
        <f>'[54] MIR A.P '!$E$17</f>
        <v>Reporte de campo, Diagnostico a detalle de infraestructura en mal estado, Reporte ciudadano</v>
      </c>
      <c r="J26" s="147"/>
      <c r="K26" s="51" t="s">
        <v>150</v>
      </c>
      <c r="L26" s="106">
        <v>1</v>
      </c>
      <c r="M26" s="129" t="s">
        <v>220</v>
      </c>
      <c r="N26" s="130" t="s">
        <v>223</v>
      </c>
      <c r="O26" s="5">
        <v>0.25</v>
      </c>
      <c r="P26" s="157" t="str">
        <f t="shared" si="1"/>
        <v>DIRECCION DE AGUA POTABLE Y ALCANTARILLADO.</v>
      </c>
      <c r="Q26" s="147"/>
      <c r="R26" t="s">
        <v>33</v>
      </c>
    </row>
    <row r="27" spans="1:18" ht="92.25" customHeight="1" x14ac:dyDescent="0.25">
      <c r="A27" s="3" t="s">
        <v>77</v>
      </c>
      <c r="B27" s="160" t="str">
        <f>'[55] MIR A.P '!$B$18</f>
        <v>Instalación de nueva infraestructura de tubería en colonias que carecen del servicio.</v>
      </c>
      <c r="C27" s="164"/>
      <c r="D27" s="161"/>
      <c r="E27" s="160" t="str">
        <f>'[54] MIR A.P '!$C$18</f>
        <v>Indice de Incremento de Cobertura</v>
      </c>
      <c r="F27" s="161"/>
      <c r="G27" s="160" t="str">
        <f>'[54] MIR A.P '!$D$18</f>
        <v>Indice de Incremento de Cobertura = Colonias Atendidas con Infraestructura Nueva / Total de Colonias de la Ciudad)*100   IIC=(CAIN/TCC)*100</v>
      </c>
      <c r="H27" s="161"/>
      <c r="I27" s="162" t="str">
        <f>'[54] MIR A.P '!$E$18</f>
        <v>Encuestas oficiales, Reportes de avances, Difusion en medios remotos, Fotografias</v>
      </c>
      <c r="J27" s="163"/>
      <c r="K27" s="51" t="s">
        <v>150</v>
      </c>
      <c r="L27" s="106">
        <v>1</v>
      </c>
      <c r="M27" s="129" t="s">
        <v>220</v>
      </c>
      <c r="N27" s="130" t="s">
        <v>223</v>
      </c>
      <c r="O27" s="5">
        <v>0.25</v>
      </c>
      <c r="P27" s="157" t="str">
        <f t="shared" si="1"/>
        <v>DIRECCION DE AGUA POTABLE Y ALCANTARILLADO.</v>
      </c>
      <c r="Q27" s="147"/>
    </row>
    <row r="28" spans="1:18" ht="129" customHeight="1" x14ac:dyDescent="0.25">
      <c r="A28" s="3" t="s">
        <v>85</v>
      </c>
      <c r="B28" s="147" t="str">
        <f>'[55] MIR A.P '!$B$20</f>
        <v>Realización de estudios geofísicos para identificar nuevas fuentes de abastecimiento que permitan incrementar el caudal disponible.</v>
      </c>
      <c r="C28" s="147"/>
      <c r="D28" s="147"/>
      <c r="E28" s="147" t="str">
        <f>'[54] MIR A.P '!$C$20</f>
        <v>Incremento de Caudal Disponible para Distribuir</v>
      </c>
      <c r="F28" s="147"/>
      <c r="G28" s="147" t="str">
        <f>'[54] MIR A.P '!$D$20</f>
        <v>Incremento de Caudal Disponible para Distribuir = (Gasto Actual en Fuentes de Abastecimiento / Gasto Total Anual Proyectado)*100   =  ICDD=(GAFA/GTAP)*100</v>
      </c>
      <c r="H28" s="147"/>
      <c r="I28" s="147" t="str">
        <f>'[54] MIR A.P '!$E$20</f>
        <v xml:space="preserve">Medicion de caudal en pozos, Calculo de Gasto disponible  </v>
      </c>
      <c r="J28" s="147"/>
      <c r="K28" s="51" t="s">
        <v>150</v>
      </c>
      <c r="L28" s="106">
        <v>1</v>
      </c>
      <c r="M28" s="129" t="s">
        <v>220</v>
      </c>
      <c r="N28" s="130" t="s">
        <v>223</v>
      </c>
      <c r="O28" s="5">
        <v>0.25</v>
      </c>
      <c r="P28" s="157" t="str">
        <f t="shared" si="1"/>
        <v>DIRECCION DE AGUA POTABLE Y ALCANTARILLADO.</v>
      </c>
      <c r="Q28" s="147"/>
    </row>
    <row r="29" spans="1:18" ht="102.75" customHeight="1" x14ac:dyDescent="0.25">
      <c r="A29" s="3" t="s">
        <v>195</v>
      </c>
      <c r="B29" s="147" t="str">
        <f>'[55] MIR A.P '!$B$21</f>
        <v>Implementación de un esquema de distribución que permita la operación organizada de todos los sectores de la red de distribución.</v>
      </c>
      <c r="C29" s="147"/>
      <c r="D29" s="147"/>
      <c r="E29" s="147" t="str">
        <f>'[54] MIR A.P '!$C$21</f>
        <v xml:space="preserve">Porcentaje de sectores en operación por tandeo </v>
      </c>
      <c r="F29" s="147"/>
      <c r="G29" s="147" t="str">
        <f>'[54] MIR A.P '!$D$21</f>
        <v>Porcentaje de Sectores por Tandeo = (Sectores en Operacion / Total de Numero de Sectores de la Poblacion)*100   =  PST=(SO/TNSP)*100</v>
      </c>
      <c r="H29" s="147"/>
      <c r="I29" s="147" t="str">
        <f>'[54] MIR A.P '!$E$21</f>
        <v>Reportes de distribucion</v>
      </c>
      <c r="J29" s="147"/>
      <c r="K29" s="51" t="s">
        <v>150</v>
      </c>
      <c r="L29" s="106">
        <v>1</v>
      </c>
      <c r="M29" s="129" t="s">
        <v>220</v>
      </c>
      <c r="N29" s="130" t="s">
        <v>223</v>
      </c>
      <c r="O29" s="131">
        <v>0.25</v>
      </c>
      <c r="P29" s="157" t="str">
        <f t="shared" si="1"/>
        <v>DIRECCION DE AGUA POTABLE Y ALCANTARILLADO.</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ht="61.5" customHeight="1" x14ac:dyDescent="0.25"/>
    <row r="39" spans="1:17" s="1" customFormat="1" x14ac:dyDescent="0.25"/>
    <row r="40" spans="1:17" s="1" customFormat="1" x14ac:dyDescent="0.25"/>
  </sheetData>
  <mergeCells count="8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E23:F23"/>
    <mergeCell ref="G23:H23"/>
    <mergeCell ref="I23:J23"/>
    <mergeCell ref="P23:Q23"/>
    <mergeCell ref="P22:Q22"/>
    <mergeCell ref="B21:D21"/>
    <mergeCell ref="E21:F21"/>
    <mergeCell ref="G21:H21"/>
    <mergeCell ref="I21:J21"/>
    <mergeCell ref="P21:Q21"/>
    <mergeCell ref="F34:H35"/>
    <mergeCell ref="B26:D26"/>
    <mergeCell ref="E26:F26"/>
    <mergeCell ref="G26:H26"/>
    <mergeCell ref="I26:J26"/>
    <mergeCell ref="B28:D28"/>
    <mergeCell ref="E28:F28"/>
    <mergeCell ref="G28:H28"/>
    <mergeCell ref="I28:J28"/>
    <mergeCell ref="B27:D27"/>
    <mergeCell ref="E27:F27"/>
    <mergeCell ref="G27:H27"/>
    <mergeCell ref="I27:J27"/>
    <mergeCell ref="B29:D29"/>
    <mergeCell ref="E29:F29"/>
    <mergeCell ref="G29:H29"/>
    <mergeCell ref="I29:J29"/>
    <mergeCell ref="P29:Q29"/>
    <mergeCell ref="B22:D22"/>
    <mergeCell ref="E22:F22"/>
    <mergeCell ref="G22:H22"/>
    <mergeCell ref="I22:J22"/>
    <mergeCell ref="P28:Q28"/>
    <mergeCell ref="P26:Q26"/>
    <mergeCell ref="P27:Q27"/>
    <mergeCell ref="A24:Q24"/>
    <mergeCell ref="B25:D25"/>
    <mergeCell ref="E25:F25"/>
    <mergeCell ref="G25:H25"/>
    <mergeCell ref="I25:J25"/>
    <mergeCell ref="P25:Q25"/>
    <mergeCell ref="B23:D23"/>
  </mergeCells>
  <pageMargins left="0.7" right="0.7" top="0.75" bottom="0.75" header="0.3" footer="0.3"/>
  <pageSetup scale="53" orientation="landscape" horizont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topLeftCell="A16" zoomScale="68" zoomScaleNormal="68" zoomScaleSheetLayoutView="70" workbookViewId="0">
      <selection activeCell="L18" sqref="L18"/>
    </sheetView>
  </sheetViews>
  <sheetFormatPr baseColWidth="10" defaultColWidth="10.875" defaultRowHeight="15.75" x14ac:dyDescent="0.25"/>
  <cols>
    <col min="1" max="1" width="13.75" customWidth="1"/>
    <col min="3" max="3" width="6.875" customWidth="1"/>
    <col min="4" max="4" width="25" customWidth="1"/>
    <col min="6" max="6" width="9.25" customWidth="1"/>
    <col min="8" max="8" width="12.875" customWidth="1"/>
    <col min="9" max="9" width="13.375" customWidth="1"/>
    <col min="10" max="10" width="13.5" customWidth="1"/>
    <col min="11" max="11" width="12.125" customWidth="1"/>
    <col min="12" max="12" width="10" customWidth="1"/>
    <col min="13" max="13" width="13.875" customWidth="1"/>
    <col min="14" max="14" width="12.875" customWidth="1"/>
    <col min="15" max="15" width="11" customWidth="1"/>
    <col min="17" max="17" width="8.875" customWidth="1"/>
  </cols>
  <sheetData>
    <row r="1" spans="1:17" x14ac:dyDescent="0.25">
      <c r="A1" s="1"/>
      <c r="B1" s="1"/>
      <c r="C1" s="1" t="e">
        <f>'[56]19.-DERECCIÓN GENERAL DE DESARR'!C1</f>
        <v>#REF!</v>
      </c>
      <c r="D1" s="1"/>
      <c r="E1" s="1"/>
      <c r="F1" s="1"/>
      <c r="G1" s="1"/>
      <c r="H1" s="1"/>
      <c r="I1" s="1"/>
      <c r="J1" s="1"/>
      <c r="K1" s="1"/>
      <c r="L1" s="1"/>
      <c r="M1" s="1"/>
      <c r="N1" s="1" t="e">
        <f>'[56]19.-DERECCIÓN GENERAL DE DESARR'!N1</f>
        <v>#REF!</v>
      </c>
      <c r="O1" s="1"/>
      <c r="P1" s="1"/>
      <c r="Q1" s="1"/>
    </row>
    <row r="2" spans="1:17" ht="31.5" customHeight="1" x14ac:dyDescent="0.25">
      <c r="A2" s="1"/>
      <c r="B2" s="144" t="e">
        <f>'[56]19.-DERECCIÓN GENERAL DE DESARR'!B2</f>
        <v>#REF!</v>
      </c>
      <c r="C2" s="144"/>
      <c r="D2" s="144"/>
      <c r="E2" s="144"/>
      <c r="F2" s="144"/>
      <c r="G2" s="144"/>
      <c r="H2" s="144"/>
      <c r="I2" s="144"/>
      <c r="J2" s="144"/>
      <c r="K2" s="144"/>
      <c r="L2" s="144"/>
      <c r="M2" s="144"/>
      <c r="N2" s="144"/>
      <c r="O2" s="144"/>
      <c r="P2" s="144"/>
      <c r="Q2" s="1"/>
    </row>
    <row r="3" spans="1:17" ht="45.75" customHeight="1" x14ac:dyDescent="0.25">
      <c r="A3" s="1"/>
      <c r="B3" s="144"/>
      <c r="C3" s="144"/>
      <c r="D3" s="144"/>
      <c r="E3" s="144"/>
      <c r="F3" s="144"/>
      <c r="G3" s="144"/>
      <c r="H3" s="144"/>
      <c r="I3" s="144"/>
      <c r="J3" s="144"/>
      <c r="K3" s="144"/>
      <c r="L3" s="144"/>
      <c r="M3" s="144"/>
      <c r="N3" s="144"/>
      <c r="O3" s="144"/>
      <c r="P3" s="144"/>
      <c r="Q3" s="1"/>
    </row>
    <row r="4" spans="1:17" ht="40.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231</v>
      </c>
      <c r="C5" s="145"/>
      <c r="D5" s="145"/>
      <c r="E5" s="145"/>
      <c r="F5" s="145"/>
      <c r="G5" s="145"/>
      <c r="H5" s="145"/>
      <c r="I5" s="145"/>
      <c r="J5" s="145"/>
      <c r="K5" s="145"/>
      <c r="L5" s="145"/>
      <c r="M5" s="145"/>
      <c r="N5" s="145"/>
      <c r="O5" s="145"/>
      <c r="P5" s="145"/>
      <c r="Q5" s="1"/>
    </row>
    <row r="6" spans="1:17" ht="15.75" hidden="1" customHeight="1" x14ac:dyDescent="0.25">
      <c r="A6" s="1" t="e">
        <f>'[56]19.-DERECCIÓN GENERAL DE DESARR'!A6</f>
        <v>#REF!</v>
      </c>
      <c r="B6" s="1" t="e">
        <f>'[56]19.-DERECCIÓN GENERAL DE DESARR'!B6</f>
        <v>#REF!</v>
      </c>
      <c r="C6" s="1" t="e">
        <f>'[56]19.-DERECCIÓN GENERAL DE DESARR'!C6</f>
        <v>#REF!</v>
      </c>
      <c r="D6" s="1" t="e">
        <f>'[56]19.-DERECCIÓN GENERAL DE DESARR'!D6</f>
        <v>#REF!</v>
      </c>
      <c r="E6" s="1" t="e">
        <f>'[56]19.-DERECCIÓN GENERAL DE DESARR'!E6</f>
        <v>#REF!</v>
      </c>
      <c r="F6" s="1" t="e">
        <f>'[56]19.-DERECCIÓN GENERAL DE DESARR'!F6</f>
        <v>#REF!</v>
      </c>
      <c r="G6" s="1" t="e">
        <f>'[56]19.-DERECCIÓN GENERAL DE DESARR'!G6</f>
        <v>#REF!</v>
      </c>
      <c r="H6" s="1" t="e">
        <f>'[56]19.-DERECCIÓN GENERAL DE DESARR'!H6</f>
        <v>#REF!</v>
      </c>
      <c r="I6" s="1" t="e">
        <f>'[56]19.-DERECCIÓN GENERAL DE DESARR'!I6</f>
        <v>#REF!</v>
      </c>
      <c r="J6" s="1" t="e">
        <f>'[56]19.-DERECCIÓN GENERAL DE DESARR'!J6</f>
        <v>#REF!</v>
      </c>
      <c r="K6" s="1" t="e">
        <f>'[56]19.-DERECCIÓN GENERAL DE DESARR'!K6</f>
        <v>#REF!</v>
      </c>
      <c r="L6" s="1" t="e">
        <f>'[56]19.-DERECCIÓN GENERAL DE DESARR'!L6</f>
        <v>#REF!</v>
      </c>
      <c r="M6" s="1" t="e">
        <f>'[56]19.-DERECCIÓN GENERAL DE DESARR'!M6</f>
        <v>#REF!</v>
      </c>
      <c r="N6" s="1" t="e">
        <f>'[56]19.-DERECCIÓN GENERAL DE DESARR'!N6</f>
        <v>#REF!</v>
      </c>
      <c r="O6" s="1" t="e">
        <f>'[56]19.-DERECCIÓN GENERAL DE DESARR'!O6</f>
        <v>#REF!</v>
      </c>
      <c r="P6" s="1" t="e">
        <f>'[56]19.-DERECCIÓN GENERAL DE DESARR'!P6</f>
        <v>#REF!</v>
      </c>
      <c r="Q6" s="1" t="e">
        <f>'[56]19.-DERECCIÓN GENERAL DE DESARR'!Q6</f>
        <v>#REF!</v>
      </c>
    </row>
    <row r="7" spans="1:17" x14ac:dyDescent="0.25">
      <c r="A7" s="282" t="str">
        <f>'[56]19.-DERECCIÓN GENERAL DE DESARR'!A7</f>
        <v>CLASIFICACIÓN PROGRAMÁTICA</v>
      </c>
      <c r="B7" s="306"/>
      <c r="C7" s="306"/>
      <c r="D7" s="306"/>
      <c r="E7" s="306"/>
      <c r="F7" s="306"/>
      <c r="G7" s="306"/>
      <c r="H7" s="306"/>
      <c r="I7" s="306"/>
      <c r="J7" s="306"/>
      <c r="K7" s="306"/>
      <c r="L7" s="306"/>
      <c r="M7" s="306"/>
      <c r="N7" s="306"/>
      <c r="O7" s="306"/>
      <c r="P7" s="306"/>
      <c r="Q7" s="283"/>
    </row>
    <row r="8" spans="1:17" ht="15.75" customHeight="1" x14ac:dyDescent="0.25">
      <c r="A8" s="276" t="str">
        <f>'[56]19.-DERECCIÓN GENERAL DE DESARR'!A8</f>
        <v>Programa Presupuestario:</v>
      </c>
      <c r="B8" s="291"/>
      <c r="C8" s="277"/>
      <c r="D8" s="307" t="str">
        <f>'[57]POA '!$AA$26</f>
        <v>E. Prestación de Servicios Públicos</v>
      </c>
      <c r="E8" s="308"/>
      <c r="F8" s="308"/>
      <c r="G8" s="308"/>
      <c r="H8" s="309"/>
      <c r="I8" s="280" t="str">
        <f>'[56]19.-DERECCIÓN GENERAL DE DESARR'!I8</f>
        <v>Unidad Responsable:</v>
      </c>
      <c r="J8" s="313" t="s">
        <v>184</v>
      </c>
      <c r="K8" s="314"/>
      <c r="L8" s="280" t="str">
        <f>'[56]19.-DERECCIÓN GENERAL DE DESARR'!L8</f>
        <v>Programa:</v>
      </c>
      <c r="M8" s="307" t="str">
        <f>'[57]POA '!$C$19</f>
        <v>Programa 12. Sostenibilidad y Modernización.</v>
      </c>
      <c r="N8" s="309"/>
      <c r="O8" s="280" t="str">
        <f>'[56]19.-DERECCIÓN GENERAL DE DESARR'!O8</f>
        <v>Subprograma:</v>
      </c>
      <c r="P8" s="307" t="str">
        <f>'[56]19.-DERECCIÓN GENERAL DE DESARR'!P8</f>
        <v>Infraestructura Social para el Desarrollo</v>
      </c>
      <c r="Q8" s="309"/>
    </row>
    <row r="9" spans="1:17" ht="61.5" customHeight="1" x14ac:dyDescent="0.25">
      <c r="A9" s="278"/>
      <c r="B9" s="295"/>
      <c r="C9" s="279"/>
      <c r="D9" s="310"/>
      <c r="E9" s="311"/>
      <c r="F9" s="311"/>
      <c r="G9" s="311"/>
      <c r="H9" s="312"/>
      <c r="I9" s="281"/>
      <c r="J9" s="315"/>
      <c r="K9" s="316"/>
      <c r="L9" s="281"/>
      <c r="M9" s="310"/>
      <c r="N9" s="312"/>
      <c r="O9" s="281"/>
      <c r="P9" s="310"/>
      <c r="Q9" s="312"/>
    </row>
    <row r="10" spans="1:17" x14ac:dyDescent="0.25">
      <c r="A10" s="282" t="str">
        <f>'[56]19.-DERECCIÓN GENERAL DE DESARR'!A10</f>
        <v>CLASIFICACIÓN FUNCIONAL</v>
      </c>
      <c r="B10" s="306"/>
      <c r="C10" s="306"/>
      <c r="D10" s="306"/>
      <c r="E10" s="306"/>
      <c r="F10" s="306"/>
      <c r="G10" s="306"/>
      <c r="H10" s="306"/>
      <c r="I10" s="306"/>
      <c r="J10" s="306"/>
      <c r="K10" s="306"/>
      <c r="L10" s="306"/>
      <c r="M10" s="306"/>
      <c r="N10" s="306"/>
      <c r="O10" s="306"/>
      <c r="P10" s="306"/>
      <c r="Q10" s="283"/>
    </row>
    <row r="11" spans="1:17" ht="29.1" customHeight="1" x14ac:dyDescent="0.25">
      <c r="A11" s="66" t="str">
        <f>'[56]19.-DERECCIÓN GENERAL DE DESARR'!A11</f>
        <v>Finalidad:</v>
      </c>
      <c r="B11" s="151" t="str">
        <f>'[56]19.-DERECCIÓN GENERAL DE DESARR'!B11</f>
        <v>1. Gobierno</v>
      </c>
      <c r="C11" s="317"/>
      <c r="D11" s="317"/>
      <c r="E11" s="318"/>
      <c r="F11" s="66" t="str">
        <f>'[56]19.-DERECCIÓN GENERAL DE DESARR'!F11</f>
        <v>Función:</v>
      </c>
      <c r="G11" s="151" t="str">
        <f>'[57]POA '!$AA$24</f>
        <v>1.5 Asuntos financieros y hacendarios</v>
      </c>
      <c r="H11" s="317"/>
      <c r="I11" s="317"/>
      <c r="J11" s="317"/>
      <c r="K11" s="317"/>
      <c r="L11" s="318"/>
      <c r="M11" s="26" t="str">
        <f>'[56]19.-DERECCIÓN GENERAL DE DESARR'!M11</f>
        <v>Subfunción:</v>
      </c>
      <c r="N11" s="151" t="str">
        <f>'[57]POA '!$AA$25</f>
        <v>1.5.1 Asuntos Financieros</v>
      </c>
      <c r="O11" s="317"/>
      <c r="P11" s="317"/>
      <c r="Q11" s="318"/>
    </row>
    <row r="12" spans="1:17" x14ac:dyDescent="0.25">
      <c r="A12" s="282" t="str">
        <f>'[56]19.-DERECCIÓN GENERAL DE DESARR'!A12</f>
        <v>PLAN MUNICIPAL DE DESARROLLO</v>
      </c>
      <c r="B12" s="306"/>
      <c r="C12" s="306"/>
      <c r="D12" s="306"/>
      <c r="E12" s="306"/>
      <c r="F12" s="306"/>
      <c r="G12" s="306"/>
      <c r="H12" s="306"/>
      <c r="I12" s="306"/>
      <c r="J12" s="306"/>
      <c r="K12" s="306"/>
      <c r="L12" s="306"/>
      <c r="M12" s="306"/>
      <c r="N12" s="306"/>
      <c r="O12" s="306"/>
      <c r="P12" s="306"/>
      <c r="Q12" s="283"/>
    </row>
    <row r="13" spans="1:17" ht="15.75" customHeight="1" x14ac:dyDescent="0.25">
      <c r="A13" s="280" t="str">
        <f>'[56]19.-DERECCIÓN GENERAL DE DESARR'!A13</f>
        <v>Eje Rector:</v>
      </c>
      <c r="B13" s="284" t="str">
        <f>'[57]POA '!$C$17</f>
        <v xml:space="preserve">Eje II. Desarrollo Competitivo y Sostenible para el progreso. </v>
      </c>
      <c r="C13" s="286"/>
      <c r="D13" s="304" t="str">
        <f>'[56]19.-DERECCIÓN GENERAL DE DESARR'!D13</f>
        <v>Objetivo:</v>
      </c>
      <c r="E13" s="284" t="str">
        <f>'[57]POA '!$C$18</f>
        <v>Planificar, coordinar y gestionar el crecimiento del municipio con sostenibilidad y modernización de forma ordenada y equilibrada promoviendo una mejor calidad de vida para los habitantes.</v>
      </c>
      <c r="F13" s="285"/>
      <c r="G13" s="286"/>
      <c r="H13" s="304" t="str">
        <f>'[56]19.-DERECCIÓN GENERAL DE DESARR'!H13</f>
        <v>Estrategia:</v>
      </c>
      <c r="I13" s="284" t="str">
        <f>'[57]POA '!$C$20</f>
        <v>Vincular mecaniscos de elaboración interinstitucional para el desarrollo de infraestructura que impulsen la vocación productiva del municipio, garantizando la protección y sostenibilidad del medio ambiente.</v>
      </c>
      <c r="J13" s="285"/>
      <c r="K13" s="285"/>
      <c r="L13" s="286"/>
      <c r="M13" s="280" t="str">
        <f>'[56]19.-DERECCIÓN GENERAL DE DESARR'!M13</f>
        <v>Líneas de Acción:</v>
      </c>
      <c r="N13" s="284" t="str">
        <f>'[57]POA '!$C$21</f>
        <v>12.1. Desarrollar planes estrategicos y normativos para el crecimiento ordenado del municipio.12.3. Fomentar el desarrollo de proyectos urbanos respetando el medio ambiente.12.4. Integrar espacios verdes, parques y areas recreativas en los planos urbanos, contribuyendo al bienestar de los habitantes.12.5. Promover la rehabilitación de areas urbanas deterioradas mediante programas o proyectos  de renovación de infraestructura, servicios y vivienda mejorando el grado de ubanización. 12.7 Asegurar que la población tenga acceso a los servicios basicos de agua potable, alcantarillado y electricidad.12.12 Elaborar proyectos urbanos enfocados a la infraestructura urbana y rural de gran importancia para el desarrollo del Municipio.</v>
      </c>
      <c r="O13" s="285"/>
      <c r="P13" s="285"/>
      <c r="Q13" s="286"/>
    </row>
    <row r="14" spans="1:17" ht="237" customHeight="1" x14ac:dyDescent="0.25">
      <c r="A14" s="281"/>
      <c r="B14" s="287"/>
      <c r="C14" s="289"/>
      <c r="D14" s="305"/>
      <c r="E14" s="287"/>
      <c r="F14" s="288"/>
      <c r="G14" s="289"/>
      <c r="H14" s="305"/>
      <c r="I14" s="287"/>
      <c r="J14" s="288"/>
      <c r="K14" s="288"/>
      <c r="L14" s="289"/>
      <c r="M14" s="281"/>
      <c r="N14" s="287"/>
      <c r="O14" s="288"/>
      <c r="P14" s="288"/>
      <c r="Q14" s="289"/>
    </row>
    <row r="15" spans="1:17" x14ac:dyDescent="0.25">
      <c r="A15" s="271" t="str">
        <f>'[56]19.-DERECCIÓN GENERAL DE DESARR'!A15</f>
        <v>RESULTADOS</v>
      </c>
      <c r="B15" s="272"/>
      <c r="C15" s="272"/>
      <c r="D15" s="272"/>
      <c r="E15" s="272"/>
      <c r="F15" s="272"/>
      <c r="G15" s="272"/>
      <c r="H15" s="272"/>
      <c r="I15" s="272"/>
      <c r="J15" s="272"/>
      <c r="K15" s="272"/>
      <c r="L15" s="272"/>
      <c r="M15" s="272"/>
      <c r="N15" s="272"/>
      <c r="O15" s="272"/>
      <c r="P15" s="272"/>
      <c r="Q15" s="273"/>
    </row>
    <row r="16" spans="1:17" ht="15.75" customHeight="1" x14ac:dyDescent="0.25">
      <c r="A16" s="280" t="str">
        <f>'[56]19.-DERECCIÓN GENERAL DE DESARR'!A16</f>
        <v>Lógica Vertical</v>
      </c>
      <c r="B16" s="276" t="str">
        <f>'[56]19.-DERECCIÓN GENERAL DE DESARR'!B16</f>
        <v>Resumen Narrativo</v>
      </c>
      <c r="C16" s="291"/>
      <c r="D16" s="277"/>
      <c r="E16" s="271" t="str">
        <f>'[56]19.-DERECCIÓN GENERAL DE DESARR'!E16</f>
        <v>INDICADORES ESTRATÉGICOS</v>
      </c>
      <c r="F16" s="272"/>
      <c r="G16" s="272"/>
      <c r="H16" s="272"/>
      <c r="I16" s="272"/>
      <c r="J16" s="272"/>
      <c r="K16" s="272"/>
      <c r="L16" s="272"/>
      <c r="M16" s="273"/>
      <c r="N16" s="296" t="str">
        <f>'[56]19.-DERECCIÓN GENERAL DE DESARR'!N16</f>
        <v>AVANCE</v>
      </c>
      <c r="O16" s="297"/>
      <c r="P16" s="298" t="str">
        <f>'[56]19.-DERECCIÓN GENERAL DE DESARR'!P16</f>
        <v>Responsable del Registro del Avance</v>
      </c>
      <c r="Q16" s="299"/>
    </row>
    <row r="17" spans="1:18" ht="15.95" customHeight="1" x14ac:dyDescent="0.25">
      <c r="A17" s="290"/>
      <c r="B17" s="292"/>
      <c r="C17" s="293"/>
      <c r="D17" s="294"/>
      <c r="E17" s="276" t="str">
        <f>'[56]19.-DERECCIÓN GENERAL DE DESARR'!E17</f>
        <v>Denominación</v>
      </c>
      <c r="F17" s="277"/>
      <c r="G17" s="276" t="str">
        <f>'[56]19.-DERECCIÓN GENERAL DE DESARR'!G17</f>
        <v>Método de Cálculo</v>
      </c>
      <c r="H17" s="277"/>
      <c r="I17" s="276" t="str">
        <f>'[56]19.-DERECCIÓN GENERAL DE DESARR'!I17</f>
        <v>Unidad de Medida</v>
      </c>
      <c r="J17" s="277"/>
      <c r="K17" s="280" t="str">
        <f>'[56]19.-DERECCIÓN GENERAL DE DESARR'!K17</f>
        <v>Tipo- Dimensión - Frecuencia</v>
      </c>
      <c r="L17" s="282" t="str">
        <f>'[56]19.-DERECCIÓN GENERAL DE DESARR'!L17</f>
        <v>Meta Programada</v>
      </c>
      <c r="M17" s="283"/>
      <c r="N17" s="280" t="str">
        <f>'[56]19.-DERECCIÓN GENERAL DE DESARR'!N17</f>
        <v>Realizado al período</v>
      </c>
      <c r="O17" s="280" t="str">
        <f>'[56]19.-DERECCIÓN GENERAL DE DESARR'!O17</f>
        <v>Avance % al período</v>
      </c>
      <c r="P17" s="300"/>
      <c r="Q17" s="301"/>
    </row>
    <row r="18" spans="1:18" ht="63.75" customHeight="1" x14ac:dyDescent="0.25">
      <c r="A18" s="281"/>
      <c r="B18" s="278"/>
      <c r="C18" s="295"/>
      <c r="D18" s="279"/>
      <c r="E18" s="278"/>
      <c r="F18" s="279"/>
      <c r="G18" s="278"/>
      <c r="H18" s="279"/>
      <c r="I18" s="278"/>
      <c r="J18" s="279"/>
      <c r="K18" s="281"/>
      <c r="L18" s="67" t="str">
        <f>'[56]19.-DERECCIÓN GENERAL DE DESARR'!L18</f>
        <v>Trimestral</v>
      </c>
      <c r="M18" s="67" t="str">
        <f>'[56]19.-DERECCIÓN GENERAL DE DESARR'!M18</f>
        <v>Al Período</v>
      </c>
      <c r="N18" s="281"/>
      <c r="O18" s="281"/>
      <c r="P18" s="302"/>
      <c r="Q18" s="303"/>
    </row>
    <row r="19" spans="1:18" ht="109.5" customHeight="1" x14ac:dyDescent="0.25">
      <c r="A19" s="2" t="str">
        <f>'[56]19.-DERECCIÓN GENERAL DE DESARR'!A19</f>
        <v>FIN</v>
      </c>
      <c r="B19" s="160" t="str">
        <f>[58]MIR!$B$12</f>
        <v>Favorecer la disminución del rezago en la cobertura de servicios básicos por medio de una correcta planeación y el ordenamiento urbano en el municipio de Eduardo Neri.</v>
      </c>
      <c r="C19" s="164"/>
      <c r="D19" s="161"/>
      <c r="E19" s="160" t="str">
        <f>[57]MIR!$C$12</f>
        <v xml:space="preserve">Indicador de crecimiento urbano con servicios básicos.
</v>
      </c>
      <c r="F19" s="161"/>
      <c r="G19" s="274" t="str">
        <f>[57]MIR!$D$12</f>
        <v>Crecimiento urbano con servicios básicos= (número de barrios y colonias con servicios) /número de asentamientos irregulares*100 cusb= nbcs/nai*100.</v>
      </c>
      <c r="H19" s="275"/>
      <c r="I19" s="162" t="str">
        <f>[57]MIR!$E$12</f>
        <v>Lista de barrios y colonias que existen en la cabecera municipal. Y lista de asentamientos humanos que no cuentan con servicios básicos.</v>
      </c>
      <c r="J19" s="163"/>
      <c r="K19" s="43" t="str">
        <f>'[56]19.-DERECCIÓN GENERAL DE DESARR'!K19</f>
        <v>Trimestral</v>
      </c>
      <c r="L19" s="68">
        <v>1</v>
      </c>
      <c r="M19" s="129" t="s">
        <v>220</v>
      </c>
      <c r="N19" s="130" t="s">
        <v>223</v>
      </c>
      <c r="O19" s="5">
        <v>0.25</v>
      </c>
      <c r="P19" s="162" t="str">
        <f t="shared" ref="P19:P22" si="0">$J$8</f>
        <v>DIRECCION DE DESARROLLO URBANO</v>
      </c>
      <c r="Q19" s="163"/>
    </row>
    <row r="20" spans="1:18" ht="111.75" customHeight="1" x14ac:dyDescent="0.25">
      <c r="A20" s="2" t="str">
        <f>'[56]19.-DERECCIÓN GENERAL DE DESARR'!A20</f>
        <v>Propósito</v>
      </c>
      <c r="B20" s="160" t="str">
        <f>[58]MIR!$B$13</f>
        <v xml:space="preserve">Crecimiento ordenado y sustentable de los asentamientos humanos en el municipio de Eduardo Neri.
</v>
      </c>
      <c r="C20" s="164"/>
      <c r="D20" s="161"/>
      <c r="E20" s="160" t="str">
        <f>[57]MIR!$C$13</f>
        <v xml:space="preserve">Indicador de porcentaje de actividades de regularización realizadas.
</v>
      </c>
      <c r="F20" s="161"/>
      <c r="G20" s="160" t="str">
        <f>[57]MIR!$D$13</f>
        <v>Porcentaje de actividades de regularización realizadas= (acciones realizadas) / (acciones programadas) *100 parr=ar/ap*100.</v>
      </c>
      <c r="H20" s="161"/>
      <c r="I20" s="162" t="str">
        <f>[57]MIR!$E$13</f>
        <v>Bitácora de actividades expedientes de visitas y comisiones.</v>
      </c>
      <c r="J20" s="163"/>
      <c r="K20" s="43" t="str">
        <f>'[56]19.-DERECCIÓN GENERAL DE DESARR'!K20</f>
        <v>Trimestral</v>
      </c>
      <c r="L20" s="106">
        <v>1</v>
      </c>
      <c r="M20" s="129" t="s">
        <v>220</v>
      </c>
      <c r="N20" s="130" t="s">
        <v>223</v>
      </c>
      <c r="O20" s="5">
        <v>0.25</v>
      </c>
      <c r="P20" s="162" t="str">
        <f t="shared" si="0"/>
        <v>DIRECCION DE DESARROLLO URBANO</v>
      </c>
      <c r="Q20" s="163"/>
    </row>
    <row r="21" spans="1:18" ht="96.75" customHeight="1" x14ac:dyDescent="0.25">
      <c r="A21" s="2" t="str">
        <f>'[56]19.-DERECCIÓN GENERAL DE DESARR'!A21</f>
        <v>Componente 1</v>
      </c>
      <c r="B21" s="160" t="str">
        <f>[58]MIR!$B$14</f>
        <v>Hay una práctica establecida de solicitar permisos de construcción.</v>
      </c>
      <c r="C21" s="164"/>
      <c r="D21" s="161"/>
      <c r="E21" s="160" t="str">
        <f>[57]MIR!$C$14</f>
        <v>Porcentaje de construcciones regulares.</v>
      </c>
      <c r="F21" s="161"/>
      <c r="G21" s="160" t="str">
        <f>[57]MIR!$D$14</f>
        <v>Porcentaje de construcciones regulares= construcciones regulares/construcciones irregulares* 100</v>
      </c>
      <c r="H21" s="161"/>
      <c r="I21" s="162" t="str">
        <f>[57]MIR!$E$14</f>
        <v>Notificaciones entregadas en construcciones irregulares. *licencias de construcción expedidas.</v>
      </c>
      <c r="J21" s="163"/>
      <c r="K21" s="43" t="str">
        <f>'[56]19.-DERECCIÓN GENERAL DE DESARR'!K21</f>
        <v>Trimestral</v>
      </c>
      <c r="L21" s="106">
        <v>1</v>
      </c>
      <c r="M21" s="129" t="s">
        <v>220</v>
      </c>
      <c r="N21" s="130" t="s">
        <v>223</v>
      </c>
      <c r="O21" s="5">
        <v>0.25</v>
      </c>
      <c r="P21" s="162" t="str">
        <f t="shared" si="0"/>
        <v>DIRECCION DE DESARROLLO URBANO</v>
      </c>
      <c r="Q21" s="163"/>
    </row>
    <row r="22" spans="1:18" ht="128.25" customHeight="1" x14ac:dyDescent="0.25">
      <c r="A22" s="2" t="str">
        <f>'[56]19.-DERECCIÓN GENERAL DE DESARR'!A22</f>
        <v>Componente 2</v>
      </c>
      <c r="B22" s="160" t="str">
        <f>[58]MIR!$B$18</f>
        <v>Acciones de regularización de fraccionamientos irregulares en beneficio de la ciudadanía con necesidad de vivienda.</v>
      </c>
      <c r="C22" s="164"/>
      <c r="D22" s="161"/>
      <c r="E22" s="160" t="str">
        <f>[57]MIR!$C$19</f>
        <v>Indica el porcentaje de regularización de fraccionamientos.</v>
      </c>
      <c r="F22" s="161"/>
      <c r="G22" s="160" t="str">
        <f>[57]MIR!$D$19</f>
        <v>Porcentaje de regularización de fraccionamientos= (fraccionamientos factibles a regularizar)/ (fraccionamientos irregulares)*100 prf=ffr/fi*100</v>
      </c>
      <c r="H22" s="161"/>
      <c r="I22" s="162" t="str">
        <f>[57]MIR!$E$19</f>
        <v>*Lista de fraccionamientos existentes irregulares.                           *lista de fraccionamientos factibles a regularizar.</v>
      </c>
      <c r="J22" s="163"/>
      <c r="K22" s="43" t="str">
        <f>'[56]19.-DERECCIÓN GENERAL DE DESARR'!K22</f>
        <v>Trimestral</v>
      </c>
      <c r="L22" s="106">
        <v>1</v>
      </c>
      <c r="M22" s="129" t="s">
        <v>220</v>
      </c>
      <c r="N22" s="130" t="s">
        <v>223</v>
      </c>
      <c r="O22" s="5">
        <v>0.25</v>
      </c>
      <c r="P22" s="162" t="str">
        <f t="shared" si="0"/>
        <v>DIRECCION DE DESARROLLO URBANO</v>
      </c>
      <c r="Q22" s="163"/>
    </row>
    <row r="23" spans="1:18" x14ac:dyDescent="0.25">
      <c r="A23" s="271" t="str">
        <f>'[56]19.-DERECCIÓN GENERAL DE DESARR'!A28</f>
        <v>INDICADORES DE GESTIÓN</v>
      </c>
      <c r="B23" s="272"/>
      <c r="C23" s="272"/>
      <c r="D23" s="272"/>
      <c r="E23" s="272"/>
      <c r="F23" s="272"/>
      <c r="G23" s="272"/>
      <c r="H23" s="272"/>
      <c r="I23" s="272"/>
      <c r="J23" s="272"/>
      <c r="K23" s="272"/>
      <c r="L23" s="272"/>
      <c r="M23" s="272"/>
      <c r="N23" s="272"/>
      <c r="O23" s="272"/>
      <c r="P23" s="272"/>
      <c r="Q23" s="273"/>
    </row>
    <row r="24" spans="1:18" ht="87.75" customHeight="1" x14ac:dyDescent="0.25">
      <c r="A24" s="3" t="s">
        <v>68</v>
      </c>
      <c r="B24" s="160" t="str">
        <f>[58]MIR!$B$15</f>
        <v>Brindar atención a la población en general..</v>
      </c>
      <c r="C24" s="164"/>
      <c r="D24" s="161"/>
      <c r="E24" s="160" t="str">
        <f>[58]MIR!$C$15</f>
        <v>Porcentaje de resolución de solicitudes.</v>
      </c>
      <c r="F24" s="161"/>
      <c r="G24" s="160" t="str">
        <f>[58]MIR!$D$15</f>
        <v>Porcentaje de resolución= número de solicitudes atendidas/número de solicitudes recibidas* 100</v>
      </c>
      <c r="H24" s="161"/>
      <c r="I24" s="162" t="str">
        <f>[58]MIR!$E$15</f>
        <v xml:space="preserve">*Expedientes administrativos                            * lista de solicitudes dirigidas al área de desarrollo urbano..                                                 </v>
      </c>
      <c r="J24" s="163"/>
      <c r="K24" s="43" t="str">
        <f>'[56]19.-DERECCIÓN GENERAL DE DESARR'!K29</f>
        <v>Trimestral</v>
      </c>
      <c r="L24" s="68">
        <v>1</v>
      </c>
      <c r="M24" s="129" t="s">
        <v>220</v>
      </c>
      <c r="N24" s="130" t="s">
        <v>223</v>
      </c>
      <c r="O24" s="5">
        <v>0.25</v>
      </c>
      <c r="P24" s="162" t="str">
        <f t="shared" ref="P24:P28" si="1">$J$8</f>
        <v>DIRECCION DE DESARROLLO URBANO</v>
      </c>
      <c r="Q24" s="163"/>
    </row>
    <row r="25" spans="1:18" ht="84.75" customHeight="1" x14ac:dyDescent="0.25">
      <c r="A25" s="3" t="s">
        <v>64</v>
      </c>
      <c r="B25" s="160" t="str">
        <f>[58]MIR!$B$16</f>
        <v>Elaboración y notificación de avisos en materia de construcción.</v>
      </c>
      <c r="C25" s="164"/>
      <c r="D25" s="161"/>
      <c r="E25" s="160" t="str">
        <f>[58]MIR!$C$16</f>
        <v>Notificaciones entregadas.</v>
      </c>
      <c r="F25" s="161"/>
      <c r="G25" s="160" t="str">
        <f>[58]MIR!$D$16</f>
        <v>Notificaciones entregadas= licencias expedidas/número de notificaciones*100 ne=le/ndn*100</v>
      </c>
      <c r="H25" s="161"/>
      <c r="I25" s="162" t="str">
        <f>[58]MIR!$E$16</f>
        <v>Lista de registro de notificaciones.</v>
      </c>
      <c r="J25" s="163"/>
      <c r="K25" s="43" t="str">
        <f>'[56]19.-DERECCIÓN GENERAL DE DESARR'!K30</f>
        <v>Trimestral</v>
      </c>
      <c r="L25" s="106">
        <v>1</v>
      </c>
      <c r="M25" s="129" t="s">
        <v>220</v>
      </c>
      <c r="N25" s="130" t="s">
        <v>223</v>
      </c>
      <c r="O25" s="5">
        <v>0.25</v>
      </c>
      <c r="P25" s="162" t="str">
        <f t="shared" si="1"/>
        <v>DIRECCION DE DESARROLLO URBANO</v>
      </c>
      <c r="Q25" s="163"/>
      <c r="R25" t="s">
        <v>33</v>
      </c>
    </row>
    <row r="26" spans="1:18" ht="93" customHeight="1" x14ac:dyDescent="0.25">
      <c r="A26" s="3" t="s">
        <v>65</v>
      </c>
      <c r="B26" s="160" t="str">
        <f>[58]MIR!$B$17</f>
        <v>Otorgamiento de licencias de construcción.</v>
      </c>
      <c r="C26" s="164"/>
      <c r="D26" s="161"/>
      <c r="E26" s="160" t="str">
        <f>[58]MIR!$C$17</f>
        <v>Licencias expedidas de construcción.</v>
      </c>
      <c r="F26" s="161"/>
      <c r="G26" s="160" t="str">
        <f>[58]MIR!$D$17</f>
        <v>Licencias de construcción expedidas=(licencias expedidas/numero de solicitudes)*100  lce=le/nds*100</v>
      </c>
      <c r="H26" s="161"/>
      <c r="I26" s="162" t="str">
        <f>[58]MIR!$E$17</f>
        <v>Registro interno de solicitudes.</v>
      </c>
      <c r="J26" s="163"/>
      <c r="K26" s="43" t="str">
        <f>'[56]19.-DERECCIÓN GENERAL DE DESARR'!K31</f>
        <v>Trimestral</v>
      </c>
      <c r="L26" s="106">
        <v>1</v>
      </c>
      <c r="M26" s="129" t="s">
        <v>220</v>
      </c>
      <c r="N26" s="130" t="s">
        <v>223</v>
      </c>
      <c r="O26" s="5">
        <v>0.25</v>
      </c>
      <c r="P26" s="162" t="str">
        <f t="shared" si="1"/>
        <v>DIRECCION DE DESARROLLO URBANO</v>
      </c>
      <c r="Q26" s="163"/>
    </row>
    <row r="27" spans="1:18" ht="117" customHeight="1" x14ac:dyDescent="0.25">
      <c r="A27" s="3" t="s">
        <v>67</v>
      </c>
      <c r="B27" s="160" t="str">
        <f>[58]MIR!$B$19</f>
        <v>Diagnóstico de fraccionamientos existentes para evaluar su factibilidad de regularización.</v>
      </c>
      <c r="C27" s="164"/>
      <c r="D27" s="161"/>
      <c r="E27" s="160" t="str">
        <f>[57]MIR!$C$20</f>
        <v>Indica cantidad en porcentaje de fraccionamientos identificados por día.</v>
      </c>
      <c r="F27" s="161"/>
      <c r="G27" s="160" t="str">
        <f>[57]MIR!$D$20</f>
        <v>Porcentaje de fraccionamientos identificados=fraccionamientos identificados por día/no. De fraccionamientos existentes*100</v>
      </c>
      <c r="H27" s="161"/>
      <c r="I27" s="162" t="str">
        <f>[57]MIR!$E$20</f>
        <v>* Bitácora fotográfica de visitas de reconocimiento.      * expediente.</v>
      </c>
      <c r="J27" s="163"/>
      <c r="K27" s="43" t="str">
        <f>'[56]19.-DERECCIÓN GENERAL DE DESARR'!K33</f>
        <v>Trimestral</v>
      </c>
      <c r="L27" s="106">
        <v>1</v>
      </c>
      <c r="M27" s="129" t="s">
        <v>220</v>
      </c>
      <c r="N27" s="130" t="s">
        <v>223</v>
      </c>
      <c r="O27" s="5">
        <v>0.25</v>
      </c>
      <c r="P27" s="162" t="str">
        <f t="shared" si="1"/>
        <v>DIRECCION DE DESARROLLO URBANO</v>
      </c>
      <c r="Q27" s="163"/>
    </row>
    <row r="28" spans="1:18" ht="130.5" customHeight="1" x14ac:dyDescent="0.25">
      <c r="A28" s="3" t="s">
        <v>77</v>
      </c>
      <c r="B28" s="268" t="str">
        <f>[58]MIR!$B$20</f>
        <v>Notificación a los fraccionamientos que han sido previamente identificados.</v>
      </c>
      <c r="C28" s="269"/>
      <c r="D28" s="270"/>
      <c r="E28" s="160" t="str">
        <f>[57]MIR!$C$21</f>
        <v>Indica el porcentaje de notificaciones entregadas.</v>
      </c>
      <c r="F28" s="161"/>
      <c r="G28" s="160" t="str">
        <f>[57]MIR!$D$21</f>
        <v>Porcentaje de 'notificaciones entregadas= fraccionamientos notificados/ total fraccionamientos identificados*100 ne=fn/fnn*100</v>
      </c>
      <c r="H28" s="161"/>
      <c r="I28" s="162" t="str">
        <f>[57]MIR!$E$21</f>
        <v>* lista de registro de notificaciones entregadas.   * bitácora fotográfica.</v>
      </c>
      <c r="J28" s="163"/>
      <c r="K28" s="43" t="str">
        <f>'[56]19.-DERECCIÓN GENERAL DE DESARR'!K34</f>
        <v>Trimestral</v>
      </c>
      <c r="L28" s="106">
        <v>1</v>
      </c>
      <c r="M28" s="129" t="s">
        <v>220</v>
      </c>
      <c r="N28" s="130" t="s">
        <v>223</v>
      </c>
      <c r="O28" s="5">
        <v>0.25</v>
      </c>
      <c r="P28" s="162" t="str">
        <f t="shared" si="1"/>
        <v>DIRECCION DE DESARROLLO URBANO</v>
      </c>
      <c r="Q28" s="163"/>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ht="52.5" customHeight="1" x14ac:dyDescent="0.25">
      <c r="A36" s="1"/>
      <c r="B36" s="1"/>
      <c r="C36" s="1"/>
      <c r="D36" s="1"/>
      <c r="E36" s="1"/>
      <c r="F36" s="1"/>
      <c r="G36" s="1"/>
      <c r="H36" s="1"/>
      <c r="I36" s="1"/>
      <c r="J36" s="1"/>
      <c r="K36" s="1"/>
      <c r="L36" s="1"/>
      <c r="M36" s="1"/>
      <c r="N36" s="1"/>
      <c r="O36" s="1"/>
      <c r="P36" s="1"/>
      <c r="Q36" s="1"/>
    </row>
    <row r="37" spans="1:17" ht="3.75" customHeight="1" x14ac:dyDescent="0.25">
      <c r="A37" s="1"/>
      <c r="B37" s="1"/>
      <c r="C37" s="1"/>
      <c r="D37" s="1"/>
      <c r="E37" s="1"/>
      <c r="G37" s="1"/>
      <c r="H37" s="1"/>
      <c r="I37" s="1"/>
      <c r="J37" s="1"/>
      <c r="K37" s="1"/>
      <c r="L37" s="1"/>
      <c r="M37" s="1"/>
      <c r="N37" s="1"/>
      <c r="O37" s="1"/>
      <c r="P37" s="1"/>
      <c r="Q37" s="1"/>
    </row>
    <row r="38" spans="1:17" s="1" customFormat="1" hidden="1" x14ac:dyDescent="0.25"/>
    <row r="39" spans="1:17" s="1" customFormat="1" x14ac:dyDescent="0.25"/>
    <row r="40" spans="1:17" s="1" customFormat="1" x14ac:dyDescent="0.25"/>
    <row r="41" spans="1:17" ht="233.25" customHeight="1" x14ac:dyDescent="0.25"/>
  </sheetData>
  <mergeCells count="8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A23:Q23"/>
    <mergeCell ref="B21:D21"/>
    <mergeCell ref="E21:F21"/>
    <mergeCell ref="G21:H21"/>
    <mergeCell ref="I21:J21"/>
    <mergeCell ref="P21:Q21"/>
    <mergeCell ref="B22:D22"/>
    <mergeCell ref="E22:F22"/>
    <mergeCell ref="G22:H22"/>
    <mergeCell ref="I22:J22"/>
    <mergeCell ref="P22:Q22"/>
    <mergeCell ref="B25:D25"/>
    <mergeCell ref="E25:F25"/>
    <mergeCell ref="G25:H25"/>
    <mergeCell ref="I25:J25"/>
    <mergeCell ref="P25:Q25"/>
    <mergeCell ref="B24:D24"/>
    <mergeCell ref="E24:F24"/>
    <mergeCell ref="G24:H24"/>
    <mergeCell ref="I24:J24"/>
    <mergeCell ref="P24:Q24"/>
    <mergeCell ref="B26:D26"/>
    <mergeCell ref="E26:F26"/>
    <mergeCell ref="G26:H26"/>
    <mergeCell ref="I26:J26"/>
    <mergeCell ref="P26:Q26"/>
    <mergeCell ref="P28:Q28"/>
    <mergeCell ref="B27:D27"/>
    <mergeCell ref="E27:F27"/>
    <mergeCell ref="G27:H27"/>
    <mergeCell ref="I27:J27"/>
    <mergeCell ref="P27:Q27"/>
    <mergeCell ref="F34:H35"/>
    <mergeCell ref="B28:D28"/>
    <mergeCell ref="E28:F28"/>
    <mergeCell ref="G28:H28"/>
    <mergeCell ref="I28:J28"/>
  </mergeCells>
  <pageMargins left="0.7" right="0.7" top="0.75" bottom="0.75" header="0.3" footer="0.3"/>
  <pageSetup scale="53" orientation="landscape" horizontalDpi="4294967292"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5" zoomScale="68" zoomScaleNormal="68" zoomScaleSheetLayoutView="70" workbookViewId="0">
      <selection activeCell="G26" sqref="G26:H26"/>
    </sheetView>
  </sheetViews>
  <sheetFormatPr baseColWidth="10" defaultColWidth="10.875" defaultRowHeight="15.75" x14ac:dyDescent="0.25"/>
  <cols>
    <col min="1" max="1" width="13.75" customWidth="1"/>
    <col min="3" max="3" width="6.875" customWidth="1"/>
    <col min="4" max="4" width="25" customWidth="1"/>
    <col min="6" max="6" width="9.25" customWidth="1"/>
    <col min="8" max="8" width="12.875" customWidth="1"/>
    <col min="9" max="9" width="13.375" customWidth="1"/>
    <col min="10" max="10" width="13.5" customWidth="1"/>
    <col min="11" max="11" width="12.125" customWidth="1"/>
    <col min="12" max="12" width="10" customWidth="1"/>
    <col min="13" max="13" width="13.875" customWidth="1"/>
    <col min="14" max="14" width="12.875" customWidth="1"/>
    <col min="15" max="15" width="11" customWidth="1"/>
    <col min="17" max="17" width="8.875" customWidth="1"/>
  </cols>
  <sheetData>
    <row r="1" spans="1:17" x14ac:dyDescent="0.25">
      <c r="A1" s="1"/>
      <c r="B1" s="1"/>
      <c r="C1" s="1" t="e">
        <f>'[56]19.-DERECCIÓN GENERAL DE DESARR'!C1</f>
        <v>#REF!</v>
      </c>
      <c r="D1" s="1"/>
      <c r="E1" s="1"/>
      <c r="F1" s="1"/>
      <c r="G1" s="1"/>
      <c r="H1" s="1"/>
      <c r="I1" s="1"/>
      <c r="J1" s="1"/>
      <c r="K1" s="1"/>
      <c r="L1" s="1"/>
      <c r="M1" s="1"/>
      <c r="N1" s="1" t="e">
        <f>'[56]19.-DERECCIÓN GENERAL DE DESARR'!N1</f>
        <v>#REF!</v>
      </c>
      <c r="O1" s="1"/>
      <c r="P1" s="1"/>
      <c r="Q1" s="1"/>
    </row>
    <row r="2" spans="1:17" ht="31.5" customHeight="1" x14ac:dyDescent="0.25">
      <c r="A2" s="1"/>
      <c r="B2" s="144" t="e">
        <f>'[56]19.-DERECCIÓN GENERAL DE DESARR'!B2</f>
        <v>#REF!</v>
      </c>
      <c r="C2" s="144"/>
      <c r="D2" s="144"/>
      <c r="E2" s="144"/>
      <c r="F2" s="144"/>
      <c r="G2" s="144"/>
      <c r="H2" s="144"/>
      <c r="I2" s="144"/>
      <c r="J2" s="144"/>
      <c r="K2" s="144"/>
      <c r="L2" s="144"/>
      <c r="M2" s="144"/>
      <c r="N2" s="144"/>
      <c r="O2" s="144"/>
      <c r="P2" s="144"/>
      <c r="Q2" s="1"/>
    </row>
    <row r="3" spans="1:17" ht="45.75" customHeight="1" x14ac:dyDescent="0.25">
      <c r="A3" s="1"/>
      <c r="B3" s="144"/>
      <c r="C3" s="144"/>
      <c r="D3" s="144"/>
      <c r="E3" s="144"/>
      <c r="F3" s="144"/>
      <c r="G3" s="144"/>
      <c r="H3" s="144"/>
      <c r="I3" s="144"/>
      <c r="J3" s="144"/>
      <c r="K3" s="144"/>
      <c r="L3" s="144"/>
      <c r="M3" s="144"/>
      <c r="N3" s="144"/>
      <c r="O3" s="144"/>
      <c r="P3" s="144"/>
      <c r="Q3" s="1"/>
    </row>
    <row r="4" spans="1:17" ht="46.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232</v>
      </c>
      <c r="C5" s="145"/>
      <c r="D5" s="145"/>
      <c r="E5" s="145"/>
      <c r="F5" s="145"/>
      <c r="G5" s="145"/>
      <c r="H5" s="145"/>
      <c r="I5" s="145"/>
      <c r="J5" s="145"/>
      <c r="K5" s="145"/>
      <c r="L5" s="145"/>
      <c r="M5" s="145"/>
      <c r="N5" s="145"/>
      <c r="O5" s="145"/>
      <c r="P5" s="145"/>
      <c r="Q5" s="1"/>
    </row>
    <row r="6" spans="1:17" ht="15.75" hidden="1" customHeight="1" x14ac:dyDescent="0.25">
      <c r="A6" s="1" t="e">
        <f>'[56]19.-DERECCIÓN GENERAL DE DESARR'!A6</f>
        <v>#REF!</v>
      </c>
      <c r="B6" s="1" t="e">
        <f>'[56]19.-DERECCIÓN GENERAL DE DESARR'!B6</f>
        <v>#REF!</v>
      </c>
      <c r="C6" s="1" t="e">
        <f>'[56]19.-DERECCIÓN GENERAL DE DESARR'!C6</f>
        <v>#REF!</v>
      </c>
      <c r="D6" s="1" t="e">
        <f>'[56]19.-DERECCIÓN GENERAL DE DESARR'!D6</f>
        <v>#REF!</v>
      </c>
      <c r="E6" s="1" t="e">
        <f>'[56]19.-DERECCIÓN GENERAL DE DESARR'!E6</f>
        <v>#REF!</v>
      </c>
      <c r="F6" s="1" t="e">
        <f>'[56]19.-DERECCIÓN GENERAL DE DESARR'!F6</f>
        <v>#REF!</v>
      </c>
      <c r="G6" s="1" t="e">
        <f>'[56]19.-DERECCIÓN GENERAL DE DESARR'!G6</f>
        <v>#REF!</v>
      </c>
      <c r="H6" s="1" t="e">
        <f>'[56]19.-DERECCIÓN GENERAL DE DESARR'!H6</f>
        <v>#REF!</v>
      </c>
      <c r="I6" s="1" t="e">
        <f>'[56]19.-DERECCIÓN GENERAL DE DESARR'!I6</f>
        <v>#REF!</v>
      </c>
      <c r="J6" s="1" t="e">
        <f>'[56]19.-DERECCIÓN GENERAL DE DESARR'!J6</f>
        <v>#REF!</v>
      </c>
      <c r="K6" s="1" t="e">
        <f>'[56]19.-DERECCIÓN GENERAL DE DESARR'!K6</f>
        <v>#REF!</v>
      </c>
      <c r="L6" s="1" t="e">
        <f>'[56]19.-DERECCIÓN GENERAL DE DESARR'!L6</f>
        <v>#REF!</v>
      </c>
      <c r="M6" s="1" t="e">
        <f>'[56]19.-DERECCIÓN GENERAL DE DESARR'!M6</f>
        <v>#REF!</v>
      </c>
      <c r="N6" s="1" t="e">
        <f>'[56]19.-DERECCIÓN GENERAL DE DESARR'!N6</f>
        <v>#REF!</v>
      </c>
      <c r="O6" s="1" t="e">
        <f>'[56]19.-DERECCIÓN GENERAL DE DESARR'!O6</f>
        <v>#REF!</v>
      </c>
      <c r="P6" s="1" t="e">
        <f>'[56]19.-DERECCIÓN GENERAL DE DESARR'!P6</f>
        <v>#REF!</v>
      </c>
      <c r="Q6" s="1" t="e">
        <f>'[56]19.-DERECCIÓN GENERAL DE DESARR'!Q6</f>
        <v>#REF!</v>
      </c>
    </row>
    <row r="7" spans="1:17" x14ac:dyDescent="0.25">
      <c r="A7" s="282" t="str">
        <f>'[56]19.-DERECCIÓN GENERAL DE DESARR'!A7</f>
        <v>CLASIFICACIÓN PROGRAMÁTICA</v>
      </c>
      <c r="B7" s="306"/>
      <c r="C7" s="306"/>
      <c r="D7" s="306"/>
      <c r="E7" s="306"/>
      <c r="F7" s="306"/>
      <c r="G7" s="306"/>
      <c r="H7" s="306"/>
      <c r="I7" s="306"/>
      <c r="J7" s="306"/>
      <c r="K7" s="306"/>
      <c r="L7" s="306"/>
      <c r="M7" s="306"/>
      <c r="N7" s="306"/>
      <c r="O7" s="306"/>
      <c r="P7" s="306"/>
      <c r="Q7" s="283"/>
    </row>
    <row r="8" spans="1:17" ht="15.75" customHeight="1" x14ac:dyDescent="0.25">
      <c r="A8" s="276" t="str">
        <f>'[56]19.-DERECCIÓN GENERAL DE DESARR'!A8</f>
        <v>Programa Presupuestario:</v>
      </c>
      <c r="B8" s="291"/>
      <c r="C8" s="277"/>
      <c r="D8" s="307" t="str">
        <f>[59]POA!$AA$26</f>
        <v xml:space="preserve">E Prestacion de Servicios Publicos </v>
      </c>
      <c r="E8" s="308"/>
      <c r="F8" s="308"/>
      <c r="G8" s="308"/>
      <c r="H8" s="309"/>
      <c r="I8" s="280" t="str">
        <f>'[56]19.-DERECCIÓN GENERAL DE DESARR'!I8</f>
        <v>Unidad Responsable:</v>
      </c>
      <c r="J8" s="313" t="s">
        <v>214</v>
      </c>
      <c r="K8" s="314"/>
      <c r="L8" s="280" t="str">
        <f>'[56]19.-DERECCIÓN GENERAL DE DESARR'!L8</f>
        <v>Programa:</v>
      </c>
      <c r="M8" s="307" t="str">
        <f>[59]POA!$C$19</f>
        <v>11.- Territorio Sustentable: Crecimiento con Equilibrio.</v>
      </c>
      <c r="N8" s="309"/>
      <c r="O8" s="280" t="str">
        <f>'[56]19.-DERECCIÓN GENERAL DE DESARR'!O8</f>
        <v>Subprograma:</v>
      </c>
      <c r="P8" s="307" t="str">
        <f>'[56]19.-DERECCIÓN GENERAL DE DESARR'!P8</f>
        <v>Infraestructura Social para el Desarrollo</v>
      </c>
      <c r="Q8" s="309"/>
    </row>
    <row r="9" spans="1:17" ht="61.5" customHeight="1" x14ac:dyDescent="0.25">
      <c r="A9" s="278"/>
      <c r="B9" s="295"/>
      <c r="C9" s="279"/>
      <c r="D9" s="310"/>
      <c r="E9" s="311"/>
      <c r="F9" s="311"/>
      <c r="G9" s="311"/>
      <c r="H9" s="312"/>
      <c r="I9" s="281"/>
      <c r="J9" s="315"/>
      <c r="K9" s="316"/>
      <c r="L9" s="281"/>
      <c r="M9" s="310"/>
      <c r="N9" s="312"/>
      <c r="O9" s="281"/>
      <c r="P9" s="310"/>
      <c r="Q9" s="312"/>
    </row>
    <row r="10" spans="1:17" x14ac:dyDescent="0.25">
      <c r="A10" s="282" t="str">
        <f>'[56]19.-DERECCIÓN GENERAL DE DESARR'!A10</f>
        <v>CLASIFICACIÓN FUNCIONAL</v>
      </c>
      <c r="B10" s="306"/>
      <c r="C10" s="306"/>
      <c r="D10" s="306"/>
      <c r="E10" s="306"/>
      <c r="F10" s="306"/>
      <c r="G10" s="306"/>
      <c r="H10" s="306"/>
      <c r="I10" s="306"/>
      <c r="J10" s="306"/>
      <c r="K10" s="306"/>
      <c r="L10" s="306"/>
      <c r="M10" s="306"/>
      <c r="N10" s="306"/>
      <c r="O10" s="306"/>
      <c r="P10" s="306"/>
      <c r="Q10" s="283"/>
    </row>
    <row r="11" spans="1:17" ht="29.1" customHeight="1" x14ac:dyDescent="0.25">
      <c r="A11" s="66" t="str">
        <f>'[56]19.-DERECCIÓN GENERAL DE DESARR'!A11</f>
        <v>Finalidad:</v>
      </c>
      <c r="B11" s="151" t="str">
        <f>'[56]19.-DERECCIÓN GENERAL DE DESARR'!B11</f>
        <v>1. Gobierno</v>
      </c>
      <c r="C11" s="317"/>
      <c r="D11" s="317"/>
      <c r="E11" s="318"/>
      <c r="F11" s="66" t="str">
        <f>'[56]19.-DERECCIÓN GENERAL DE DESARR'!F11</f>
        <v>Función:</v>
      </c>
      <c r="G11" s="151" t="str">
        <f>[59]POA!$AA$24</f>
        <v xml:space="preserve">1.8. Otros Servicios Generales </v>
      </c>
      <c r="H11" s="317"/>
      <c r="I11" s="317"/>
      <c r="J11" s="317"/>
      <c r="K11" s="317"/>
      <c r="L11" s="318"/>
      <c r="M11" s="26" t="str">
        <f>'[56]19.-DERECCIÓN GENERAL DE DESARR'!M11</f>
        <v>Subfunción:</v>
      </c>
      <c r="N11" s="151" t="str">
        <f>[59]POA!$AA$25</f>
        <v xml:space="preserve">1.8. Otros </v>
      </c>
      <c r="O11" s="317"/>
      <c r="P11" s="317"/>
      <c r="Q11" s="318"/>
    </row>
    <row r="12" spans="1:17" x14ac:dyDescent="0.25">
      <c r="A12" s="282" t="str">
        <f>'[56]19.-DERECCIÓN GENERAL DE DESARR'!A12</f>
        <v>PLAN MUNICIPAL DE DESARROLLO</v>
      </c>
      <c r="B12" s="306"/>
      <c r="C12" s="306"/>
      <c r="D12" s="306"/>
      <c r="E12" s="306"/>
      <c r="F12" s="306"/>
      <c r="G12" s="306"/>
      <c r="H12" s="306"/>
      <c r="I12" s="306"/>
      <c r="J12" s="306"/>
      <c r="K12" s="306"/>
      <c r="L12" s="306"/>
      <c r="M12" s="306"/>
      <c r="N12" s="306"/>
      <c r="O12" s="306"/>
      <c r="P12" s="306"/>
      <c r="Q12" s="283"/>
    </row>
    <row r="13" spans="1:17" ht="15.75" customHeight="1" x14ac:dyDescent="0.25">
      <c r="A13" s="280" t="str">
        <f>'[56]19.-DERECCIÓN GENERAL DE DESARR'!A13</f>
        <v>Eje Rector:</v>
      </c>
      <c r="B13" s="284" t="str">
        <f>[59]POA!$C$17</f>
        <v>II. Desarrollo Competitivo y Sostenible para el Progreso</v>
      </c>
      <c r="C13" s="286"/>
      <c r="D13" s="304" t="str">
        <f>'[56]19.-DERECCIÓN GENERAL DE DESARR'!D13</f>
        <v>Objetivo:</v>
      </c>
      <c r="E13" s="284" t="str">
        <f>[59]POA!$C$18</f>
        <v>Asegurar un ordenamiento territorial sutentable mediante obras de calidad en beneficio del desarrollo integral del Municipio, Aplicando politicas de gestión y seguimiento para el desarrollo eficiente en el proceso de la construcción de las Obras públicas</v>
      </c>
      <c r="F13" s="285"/>
      <c r="G13" s="286"/>
      <c r="H13" s="304" t="str">
        <f>'[56]19.-DERECCIÓN GENERAL DE DESARR'!H13</f>
        <v>Estrategia:</v>
      </c>
      <c r="I13" s="284" t="str">
        <f>[59]POA!$C$20</f>
        <v>Vincular Mecanismo de coolaboración interistitucional para el desarrollo de infraestructura que impulsen la vocación productiva del Municipio garantizando la protección y sostenibilidad del medio ambiente.</v>
      </c>
      <c r="J13" s="285"/>
      <c r="K13" s="285"/>
      <c r="L13" s="286"/>
      <c r="M13" s="280" t="str">
        <f>'[56]19.-DERECCIÓN GENERAL DE DESARR'!M13</f>
        <v>Líneas de Acción:</v>
      </c>
      <c r="N13" s="284" t="str">
        <f>[59]POA!$C$21</f>
        <v>11.8.- Analizar los costos directos e indirectos para tener mayor control del presupuesto en cada obra pública.
11.9.- Realizar estamaciones de los costos de los materiales, seleccionando los acordes a las condiciones del mercado y la disponiblidad para el desarrollo del proyeto.
11.16.- Revisar y elaborar los contratos, especificando el presupuesto, ampliación de plazo, cronogramas, entre otros aspectos tecnicos.
11.21.- Supervisar la calidad y el cumplimiento normativo de las obras desde la gectión, de inspecciones, vigilancia, ejecución y coordinacion de el OCIN garantizando la trnasparencia.</v>
      </c>
      <c r="O13" s="285"/>
      <c r="P13" s="285"/>
      <c r="Q13" s="286"/>
    </row>
    <row r="14" spans="1:17" ht="232.5" customHeight="1" x14ac:dyDescent="0.25">
      <c r="A14" s="281"/>
      <c r="B14" s="287"/>
      <c r="C14" s="289"/>
      <c r="D14" s="305"/>
      <c r="E14" s="287"/>
      <c r="F14" s="288"/>
      <c r="G14" s="289"/>
      <c r="H14" s="305"/>
      <c r="I14" s="287"/>
      <c r="J14" s="288"/>
      <c r="K14" s="288"/>
      <c r="L14" s="289"/>
      <c r="M14" s="281"/>
      <c r="N14" s="287"/>
      <c r="O14" s="288"/>
      <c r="P14" s="288"/>
      <c r="Q14" s="289"/>
    </row>
    <row r="15" spans="1:17" x14ac:dyDescent="0.25">
      <c r="A15" s="271" t="str">
        <f>'[56]19.-DERECCIÓN GENERAL DE DESARR'!A15</f>
        <v>RESULTADOS</v>
      </c>
      <c r="B15" s="272"/>
      <c r="C15" s="272"/>
      <c r="D15" s="272"/>
      <c r="E15" s="272"/>
      <c r="F15" s="272"/>
      <c r="G15" s="272"/>
      <c r="H15" s="272"/>
      <c r="I15" s="272"/>
      <c r="J15" s="272"/>
      <c r="K15" s="272"/>
      <c r="L15" s="272"/>
      <c r="M15" s="272"/>
      <c r="N15" s="272"/>
      <c r="O15" s="272"/>
      <c r="P15" s="272"/>
      <c r="Q15" s="273"/>
    </row>
    <row r="16" spans="1:17" ht="15.75" customHeight="1" x14ac:dyDescent="0.25">
      <c r="A16" s="280" t="str">
        <f>'[56]19.-DERECCIÓN GENERAL DE DESARR'!A16</f>
        <v>Lógica Vertical</v>
      </c>
      <c r="B16" s="276" t="str">
        <f>'[56]19.-DERECCIÓN GENERAL DE DESARR'!B16</f>
        <v>Resumen Narrativo</v>
      </c>
      <c r="C16" s="291"/>
      <c r="D16" s="277"/>
      <c r="E16" s="271" t="str">
        <f>'[56]19.-DERECCIÓN GENERAL DE DESARR'!E16</f>
        <v>INDICADORES ESTRATÉGICOS</v>
      </c>
      <c r="F16" s="272"/>
      <c r="G16" s="272"/>
      <c r="H16" s="272"/>
      <c r="I16" s="272"/>
      <c r="J16" s="272"/>
      <c r="K16" s="272"/>
      <c r="L16" s="272"/>
      <c r="M16" s="273"/>
      <c r="N16" s="296" t="str">
        <f>'[56]19.-DERECCIÓN GENERAL DE DESARR'!N16</f>
        <v>AVANCE</v>
      </c>
      <c r="O16" s="297"/>
      <c r="P16" s="298" t="str">
        <f>'[56]19.-DERECCIÓN GENERAL DE DESARR'!P16</f>
        <v>Responsable del Registro del Avance</v>
      </c>
      <c r="Q16" s="299"/>
    </row>
    <row r="17" spans="1:18" ht="15.95" customHeight="1" x14ac:dyDescent="0.25">
      <c r="A17" s="290"/>
      <c r="B17" s="292"/>
      <c r="C17" s="293"/>
      <c r="D17" s="294"/>
      <c r="E17" s="276" t="str">
        <f>'[56]19.-DERECCIÓN GENERAL DE DESARR'!E17</f>
        <v>Denominación</v>
      </c>
      <c r="F17" s="277"/>
      <c r="G17" s="276" t="str">
        <f>'[56]19.-DERECCIÓN GENERAL DE DESARR'!G17</f>
        <v>Método de Cálculo</v>
      </c>
      <c r="H17" s="277"/>
      <c r="I17" s="276" t="str">
        <f>'[56]19.-DERECCIÓN GENERAL DE DESARR'!I17</f>
        <v>Unidad de Medida</v>
      </c>
      <c r="J17" s="277"/>
      <c r="K17" s="280" t="str">
        <f>'[56]19.-DERECCIÓN GENERAL DE DESARR'!K17</f>
        <v>Tipo- Dimensión - Frecuencia</v>
      </c>
      <c r="L17" s="282" t="str">
        <f>'[56]19.-DERECCIÓN GENERAL DE DESARR'!L17</f>
        <v>Meta Programada</v>
      </c>
      <c r="M17" s="283"/>
      <c r="N17" s="280" t="str">
        <f>'[56]19.-DERECCIÓN GENERAL DE DESARR'!N17</f>
        <v>Realizado al período</v>
      </c>
      <c r="O17" s="280" t="str">
        <f>'[56]19.-DERECCIÓN GENERAL DE DESARR'!O17</f>
        <v>Avance % al período</v>
      </c>
      <c r="P17" s="300"/>
      <c r="Q17" s="301"/>
    </row>
    <row r="18" spans="1:18" ht="63.75" customHeight="1" x14ac:dyDescent="0.25">
      <c r="A18" s="281"/>
      <c r="B18" s="278"/>
      <c r="C18" s="295"/>
      <c r="D18" s="279"/>
      <c r="E18" s="278"/>
      <c r="F18" s="279"/>
      <c r="G18" s="278"/>
      <c r="H18" s="279"/>
      <c r="I18" s="278"/>
      <c r="J18" s="279"/>
      <c r="K18" s="281"/>
      <c r="L18" s="67" t="str">
        <f>'37.-DIRECCION DE DES. URBANO'!$L$18</f>
        <v>Trimestral</v>
      </c>
      <c r="M18" s="67" t="str">
        <f>'[56]19.-DERECCIÓN GENERAL DE DESARR'!M18</f>
        <v>Al Período</v>
      </c>
      <c r="N18" s="281"/>
      <c r="O18" s="281"/>
      <c r="P18" s="302"/>
      <c r="Q18" s="303"/>
    </row>
    <row r="19" spans="1:18" ht="113.25" customHeight="1" x14ac:dyDescent="0.25">
      <c r="A19" s="2" t="str">
        <f>'[56]19.-DERECCIÓN GENERAL DE DESARR'!A19</f>
        <v>FIN</v>
      </c>
      <c r="B19" s="160" t="str">
        <f>[60]MIR!$B$12</f>
        <v>Desarrollo de obras públicas de calidad, orientadas a cumplir con las expectativas de la población en cuanto a funcionalidad y bienestar, mediante una supervisión eficiente de los procesos constructivos.</v>
      </c>
      <c r="C19" s="164"/>
      <c r="D19" s="161"/>
      <c r="E19" s="160" t="str">
        <f>[59]MIR!$C$12</f>
        <v>Numero de Obras de calidad ejecutadas</v>
      </c>
      <c r="F19" s="161"/>
      <c r="G19" s="274" t="str">
        <f>[59]MIR!$D$12</f>
        <v>NOCE= (Numero de obras de calidad realizadas/numero de obras de calidad programadas*100) NOCR/NOCP*100</v>
      </c>
      <c r="H19" s="275"/>
      <c r="I19" s="162" t="str">
        <f>[59]MIR!$E$12</f>
        <v>Expediente tecnico de la obra, evidencia fotografica</v>
      </c>
      <c r="J19" s="163"/>
      <c r="K19" s="43" t="str">
        <f>'[56]19.-DERECCIÓN GENERAL DE DESARR'!K19</f>
        <v>Trimestral</v>
      </c>
      <c r="L19" s="68">
        <v>1</v>
      </c>
      <c r="M19" s="129" t="s">
        <v>220</v>
      </c>
      <c r="N19" s="130" t="s">
        <v>223</v>
      </c>
      <c r="O19" s="5">
        <v>0.25</v>
      </c>
      <c r="P19" s="162" t="str">
        <f t="shared" ref="P19:P22" si="0">$J$8</f>
        <v>DIRECCION DE OBRAS PUBICAS</v>
      </c>
      <c r="Q19" s="163"/>
    </row>
    <row r="20" spans="1:18" ht="114" customHeight="1" x14ac:dyDescent="0.25">
      <c r="A20" s="2" t="str">
        <f>'[56]19.-DERECCIÓN GENERAL DE DESARR'!A20</f>
        <v>Propósito</v>
      </c>
      <c r="B20" s="160" t="str">
        <f>[60]MIR!$B$13</f>
        <v>Implementación de obras públicas conforme a la normativa vigente, asegurando el cumplimiento de los lineamientos y disposiciones aplicables.</v>
      </c>
      <c r="C20" s="164"/>
      <c r="D20" s="161"/>
      <c r="E20" s="160" t="str">
        <f>[59]MIR!$C$13</f>
        <v xml:space="preserve"> Numero de obras ejecutadas a normatividad</v>
      </c>
      <c r="F20" s="161"/>
      <c r="G20" s="160" t="str">
        <f>[59]MIR!$D$13</f>
        <v>NOEN=(Número de obras ejecutadas con normatividad/ Número de obras programadas con normatividad*100), NOEN/NOPN*100</v>
      </c>
      <c r="H20" s="161"/>
      <c r="I20" s="162" t="str">
        <f>[59]MIR!$E$13</f>
        <v>Obras Ejecutadas apegadas a la Norma</v>
      </c>
      <c r="J20" s="163"/>
      <c r="K20" s="43" t="str">
        <f>'[56]19.-DERECCIÓN GENERAL DE DESARR'!K20</f>
        <v>Trimestral</v>
      </c>
      <c r="L20" s="106">
        <v>1</v>
      </c>
      <c r="M20" s="129" t="s">
        <v>220</v>
      </c>
      <c r="N20" s="130" t="s">
        <v>223</v>
      </c>
      <c r="O20" s="5">
        <v>0.25</v>
      </c>
      <c r="P20" s="162" t="str">
        <f t="shared" si="0"/>
        <v>DIRECCION DE OBRAS PUBICAS</v>
      </c>
      <c r="Q20" s="163"/>
    </row>
    <row r="21" spans="1:18" ht="116.25" customHeight="1" x14ac:dyDescent="0.25">
      <c r="A21" s="2" t="str">
        <f>'[56]19.-DERECCIÓN GENERAL DE DESARR'!A21</f>
        <v>Componente 1</v>
      </c>
      <c r="B21" s="160" t="str">
        <f>[59]MIR!$B$14</f>
        <v>Realización de una consulta ciudadana para conocer la necesidades de la población.</v>
      </c>
      <c r="C21" s="164"/>
      <c r="D21" s="161"/>
      <c r="E21" s="160" t="str">
        <f>[59]MIR!$C$14</f>
        <v xml:space="preserve">Numero Consultas Cuidadanas </v>
      </c>
      <c r="F21" s="161"/>
      <c r="G21" s="160" t="str">
        <f>[59]MIR!$D$14</f>
        <v>NCC=(Número de consultas ciudadanas realizadas/Número de consultas ciudadanas Programadas*100), NCCR/NCCP*100</v>
      </c>
      <c r="H21" s="161"/>
      <c r="I21" s="162" t="str">
        <f>[60]MIR!$E$14</f>
        <v>Listas de Asistencia de los ciudadanos</v>
      </c>
      <c r="J21" s="163"/>
      <c r="K21" s="43" t="str">
        <f>'[56]19.-DERECCIÓN GENERAL DE DESARR'!K21</f>
        <v>Trimestral</v>
      </c>
      <c r="L21" s="106">
        <v>1</v>
      </c>
      <c r="M21" s="129" t="s">
        <v>220</v>
      </c>
      <c r="N21" s="130" t="s">
        <v>223</v>
      </c>
      <c r="O21" s="5">
        <v>0.25</v>
      </c>
      <c r="P21" s="162" t="str">
        <f t="shared" si="0"/>
        <v>DIRECCION DE OBRAS PUBICAS</v>
      </c>
      <c r="Q21" s="163"/>
    </row>
    <row r="22" spans="1:18" ht="93" customHeight="1" x14ac:dyDescent="0.25">
      <c r="A22" s="2" t="str">
        <f>'[56]19.-DERECCIÓN GENERAL DE DESARR'!A22</f>
        <v>Componente 2</v>
      </c>
      <c r="B22" s="160" t="str">
        <f>[59]MIR!$B$17</f>
        <v>se elaboran e integran documentos para el expédiente tecnico de obra</v>
      </c>
      <c r="C22" s="164"/>
      <c r="D22" s="161"/>
      <c r="E22" s="160" t="str">
        <f>[59]MIR!$C$17</f>
        <v>Número de contratos</v>
      </c>
      <c r="F22" s="161"/>
      <c r="G22" s="160" t="str">
        <f>[59]MIR!$D$17</f>
        <v>NC=(Número de Contratos/Numero de Contratos Programados*100), NC/NCP*100</v>
      </c>
      <c r="H22" s="161"/>
      <c r="I22" s="162" t="str">
        <f>[59]MIR!$E$17</f>
        <v>Expedientes Unitarios de obra</v>
      </c>
      <c r="J22" s="163"/>
      <c r="K22" s="43" t="str">
        <f>'[56]19.-DERECCIÓN GENERAL DE DESARR'!K22</f>
        <v>Trimestral</v>
      </c>
      <c r="L22" s="106">
        <v>1</v>
      </c>
      <c r="M22" s="129" t="s">
        <v>220</v>
      </c>
      <c r="N22" s="130" t="s">
        <v>223</v>
      </c>
      <c r="O22" s="5">
        <v>0.25</v>
      </c>
      <c r="P22" s="162" t="str">
        <f t="shared" si="0"/>
        <v>DIRECCION DE OBRAS PUBICAS</v>
      </c>
      <c r="Q22" s="163"/>
    </row>
    <row r="23" spans="1:18" x14ac:dyDescent="0.25">
      <c r="A23" s="271" t="str">
        <f>'[56]19.-DERECCIÓN GENERAL DE DESARR'!A28</f>
        <v>INDICADORES DE GESTIÓN</v>
      </c>
      <c r="B23" s="272"/>
      <c r="C23" s="272"/>
      <c r="D23" s="272"/>
      <c r="E23" s="272"/>
      <c r="F23" s="272"/>
      <c r="G23" s="272"/>
      <c r="H23" s="272"/>
      <c r="I23" s="272"/>
      <c r="J23" s="272"/>
      <c r="K23" s="272"/>
      <c r="L23" s="272"/>
      <c r="M23" s="272"/>
      <c r="N23" s="272"/>
      <c r="O23" s="272"/>
      <c r="P23" s="272"/>
      <c r="Q23" s="273"/>
    </row>
    <row r="24" spans="1:18" ht="141.75" customHeight="1" x14ac:dyDescent="0.25">
      <c r="A24" s="3" t="str">
        <f>'[56]19.-DERECCIÓN GENERAL DE DESARR'!A29</f>
        <v>Actividad 1.1</v>
      </c>
      <c r="B24" s="160" t="str">
        <f>[60]MIR!$B$15</f>
        <v>Disponibilidad de propuestas de obras a ejecutar dentro del municipio.</v>
      </c>
      <c r="C24" s="164"/>
      <c r="D24" s="161"/>
      <c r="E24" s="160" t="str">
        <f>[59]MIR!$C$15</f>
        <v>Número de propuestas de obras</v>
      </c>
      <c r="F24" s="161"/>
      <c r="G24" s="160" t="str">
        <f>[59]MIR!$D$15</f>
        <v>NPO=(Numero de Propuestas de obra/Numero de Propuestas de Obra Programada*100), NPO/NPOP*100</v>
      </c>
      <c r="H24" s="161"/>
      <c r="I24" s="162" t="str">
        <f>[59]MIR!$E$15</f>
        <v xml:space="preserve">Expediente de Actas de asamblea </v>
      </c>
      <c r="J24" s="163"/>
      <c r="K24" s="43" t="str">
        <f>'[56]19.-DERECCIÓN GENERAL DE DESARR'!K29</f>
        <v>Trimestral</v>
      </c>
      <c r="L24" s="68">
        <v>1</v>
      </c>
      <c r="M24" s="129" t="s">
        <v>220</v>
      </c>
      <c r="N24" s="130" t="s">
        <v>223</v>
      </c>
      <c r="O24" s="5">
        <v>0.25</v>
      </c>
      <c r="P24" s="162" t="str">
        <f t="shared" ref="P24:P27" si="1">$P$22</f>
        <v>DIRECCION DE OBRAS PUBICAS</v>
      </c>
      <c r="Q24" s="163"/>
    </row>
    <row r="25" spans="1:18" ht="87" customHeight="1" x14ac:dyDescent="0.25">
      <c r="A25" s="3" t="str">
        <f>'[56]19.-DERECCIÓN GENERAL DE DESARR'!A30</f>
        <v>Actividad 1.2</v>
      </c>
      <c r="B25" s="160" t="str">
        <f>[60]MIR!$B$16</f>
        <v>Realización de recorridos en localidades para identificar y conocer sus propuestas de obras a desarrollar.</v>
      </c>
      <c r="C25" s="164"/>
      <c r="D25" s="161"/>
      <c r="E25" s="160" t="str">
        <f>[59]MIR!$C$16</f>
        <v>Número de visitas a localidades</v>
      </c>
      <c r="F25" s="161"/>
      <c r="G25" s="160" t="str">
        <f>[59]MIR!$D$16</f>
        <v>NVL=(Número de Vistas a las Localidades/Numero de Visitas a Localidades Programadas*100), NVL/NVLP*100</v>
      </c>
      <c r="H25" s="161"/>
      <c r="I25" s="162" t="str">
        <f>[59]MIR!$E$16</f>
        <v>Bitacora de Visitas a las Localidades</v>
      </c>
      <c r="J25" s="163"/>
      <c r="K25" s="43" t="str">
        <f>'[56]19.-DERECCIÓN GENERAL DE DESARR'!K30</f>
        <v>Trimestral</v>
      </c>
      <c r="L25" s="106">
        <v>1</v>
      </c>
      <c r="M25" s="129" t="s">
        <v>220</v>
      </c>
      <c r="N25" s="130" t="s">
        <v>223</v>
      </c>
      <c r="O25" s="5">
        <v>0.25</v>
      </c>
      <c r="P25" s="162" t="str">
        <f t="shared" si="1"/>
        <v>DIRECCION DE OBRAS PUBICAS</v>
      </c>
      <c r="Q25" s="163"/>
      <c r="R25" t="s">
        <v>33</v>
      </c>
    </row>
    <row r="26" spans="1:18" ht="88.5" customHeight="1" x14ac:dyDescent="0.25">
      <c r="A26" s="3" t="str">
        <f>'[56]19.-DERECCIÓN GENERAL DE DESARR'!A31</f>
        <v>Actividad 2.1</v>
      </c>
      <c r="B26" s="160" t="str">
        <f>[60]MIR!$B$18</f>
        <v>Dominio de la Ley y del Reglamento de Obras Públicas y de los Servicios Relacionados con las Mismas.</v>
      </c>
      <c r="C26" s="164"/>
      <c r="D26" s="161"/>
      <c r="E26" s="160" t="str">
        <f>[59]MIR!$C$18</f>
        <v>Número de revisión de contratos</v>
      </c>
      <c r="F26" s="161"/>
      <c r="G26" s="160" t="str">
        <f>[59]MIR!$D$18</f>
        <v>NRC=(Número de Revisión Contratos/Numero de Revisión Contratos Programados*100), NRC/NRCP*100</v>
      </c>
      <c r="H26" s="161"/>
      <c r="I26" s="162" t="str">
        <f>[59]MIR!$E$18</f>
        <v xml:space="preserve">Listado de Contratos </v>
      </c>
      <c r="J26" s="163"/>
      <c r="K26" s="43" t="str">
        <f>'[56]19.-DERECCIÓN GENERAL DE DESARR'!K31</f>
        <v>Trimestral</v>
      </c>
      <c r="L26" s="106">
        <v>1</v>
      </c>
      <c r="M26" s="129" t="s">
        <v>220</v>
      </c>
      <c r="N26" s="130" t="s">
        <v>223</v>
      </c>
      <c r="O26" s="5">
        <v>0.25</v>
      </c>
      <c r="P26" s="162" t="str">
        <f t="shared" si="1"/>
        <v>DIRECCION DE OBRAS PUBICAS</v>
      </c>
      <c r="Q26" s="163"/>
    </row>
    <row r="27" spans="1:18" ht="92.25" customHeight="1" x14ac:dyDescent="0.25">
      <c r="A27" s="3" t="str">
        <f>'[56]19.-DERECCIÓN GENERAL DE DESARR'!A32</f>
        <v>Actividad 2.2</v>
      </c>
      <c r="B27" s="160" t="str">
        <f>[60]MIR!$B$19</f>
        <v>Elaboración e Integración de contratos y Expedientes de Obra Pública</v>
      </c>
      <c r="C27" s="164"/>
      <c r="D27" s="161"/>
      <c r="E27" s="160" t="str">
        <f>[59]MIR!$C$19</f>
        <v>Número de expedientes</v>
      </c>
      <c r="F27" s="161"/>
      <c r="G27" s="160" t="str">
        <f>[59]MIR!$D$19</f>
        <v>NRC=(Número de Expedientes/Numero de Expedientes Programados*100), NE/NEP*100</v>
      </c>
      <c r="H27" s="161"/>
      <c r="I27" s="162" t="str">
        <f>[59]MIR!$E$19</f>
        <v>Expedientes Unitarios de obra</v>
      </c>
      <c r="J27" s="163"/>
      <c r="K27" s="43" t="str">
        <f>'[56]19.-DERECCIÓN GENERAL DE DESARR'!K32</f>
        <v>Trimestral</v>
      </c>
      <c r="L27" s="106">
        <v>1</v>
      </c>
      <c r="M27" s="129" t="s">
        <v>220</v>
      </c>
      <c r="N27" s="130" t="s">
        <v>223</v>
      </c>
      <c r="O27" s="5">
        <v>0.25</v>
      </c>
      <c r="P27" s="162" t="str">
        <f t="shared" si="1"/>
        <v>DIRECCION DE OBRAS PUBICAS</v>
      </c>
      <c r="Q27" s="163"/>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ht="53.25" customHeight="1" x14ac:dyDescent="0.25"/>
    <row r="38" spans="1:17" s="1" customFormat="1" x14ac:dyDescent="0.25"/>
    <row r="39" spans="1:17" s="1" customFormat="1" x14ac:dyDescent="0.25"/>
  </sheetData>
  <mergeCells count="7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A23:Q23"/>
    <mergeCell ref="B21:D21"/>
    <mergeCell ref="E21:F21"/>
    <mergeCell ref="G21:H21"/>
    <mergeCell ref="I21:J21"/>
    <mergeCell ref="P21:Q21"/>
    <mergeCell ref="B22:D22"/>
    <mergeCell ref="E22:F22"/>
    <mergeCell ref="G22:H22"/>
    <mergeCell ref="I22:J22"/>
    <mergeCell ref="P22:Q22"/>
    <mergeCell ref="B25:D25"/>
    <mergeCell ref="E25:F25"/>
    <mergeCell ref="G25:H25"/>
    <mergeCell ref="I25:J25"/>
    <mergeCell ref="P25:Q25"/>
    <mergeCell ref="B24:D24"/>
    <mergeCell ref="E24:F24"/>
    <mergeCell ref="G24:H24"/>
    <mergeCell ref="I24:J24"/>
    <mergeCell ref="P24:Q24"/>
    <mergeCell ref="P26:Q26"/>
    <mergeCell ref="B27:D27"/>
    <mergeCell ref="E27:F27"/>
    <mergeCell ref="G27:H27"/>
    <mergeCell ref="I27:J27"/>
    <mergeCell ref="P27:Q27"/>
    <mergeCell ref="F33:H34"/>
    <mergeCell ref="B26:D26"/>
    <mergeCell ref="E26:F26"/>
    <mergeCell ref="G26:H26"/>
    <mergeCell ref="I26:J26"/>
  </mergeCells>
  <pageMargins left="0.7" right="0.7" top="0.75" bottom="0.75" header="0.3" footer="0.3"/>
  <pageSetup scale="53" orientation="landscape" horizontalDpi="4294967292"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abSelected="1" topLeftCell="A7" zoomScale="66" zoomScaleNormal="66" zoomScaleSheetLayoutView="70" workbookViewId="0">
      <selection activeCell="U34" sqref="U30:W34"/>
    </sheetView>
  </sheetViews>
  <sheetFormatPr baseColWidth="10" defaultColWidth="10.875" defaultRowHeight="15.75" x14ac:dyDescent="0.25"/>
  <cols>
    <col min="1" max="1" width="15.25" customWidth="1"/>
    <col min="3" max="3" width="6.875" customWidth="1"/>
    <col min="4" max="4" width="23" customWidth="1"/>
    <col min="6" max="6" width="9.875" customWidth="1"/>
    <col min="8" max="8" width="12.125" customWidth="1"/>
    <col min="9" max="9" width="13.375" customWidth="1"/>
    <col min="10" max="10" width="10" customWidth="1"/>
    <col min="11" max="11" width="15.125" customWidth="1"/>
    <col min="12" max="12" width="13.125" customWidth="1"/>
    <col min="13" max="13" width="12.625" customWidth="1"/>
    <col min="14" max="14" width="13" customWidth="1"/>
    <col min="15" max="15" width="13.125" customWidth="1"/>
    <col min="17" max="17" width="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7" customHeight="1" x14ac:dyDescent="0.25">
      <c r="A3" s="1"/>
      <c r="B3" s="144"/>
      <c r="C3" s="144"/>
      <c r="D3" s="144"/>
      <c r="E3" s="144"/>
      <c r="F3" s="144"/>
      <c r="G3" s="144"/>
      <c r="H3" s="144"/>
      <c r="I3" s="144"/>
      <c r="J3" s="144"/>
      <c r="K3" s="144"/>
      <c r="L3" s="144"/>
      <c r="M3" s="144"/>
      <c r="N3" s="144"/>
      <c r="O3" s="144"/>
      <c r="P3" s="144"/>
      <c r="Q3" s="1"/>
    </row>
    <row r="4" spans="1:17" ht="34.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'[61]Pbr (2)'!$AA$26</f>
        <v>Programa : 22 Gestion Financiera Responsable</v>
      </c>
      <c r="E8" s="147"/>
      <c r="F8" s="147"/>
      <c r="G8" s="147"/>
      <c r="H8" s="147"/>
      <c r="I8" s="148" t="s">
        <v>1</v>
      </c>
      <c r="J8" s="149" t="s">
        <v>49</v>
      </c>
      <c r="K8" s="149"/>
      <c r="L8" s="148" t="s">
        <v>2</v>
      </c>
      <c r="M8" s="211" t="str">
        <f>'[61]Pbr (2)'!$C$19</f>
        <v>Programa : 22 Gestion Financiera Responsable</v>
      </c>
      <c r="N8" s="147"/>
      <c r="O8" s="148" t="s">
        <v>3</v>
      </c>
      <c r="P8" s="204" t="s">
        <v>135</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210" t="s">
        <v>80</v>
      </c>
      <c r="C11" s="152"/>
      <c r="D11" s="152"/>
      <c r="E11" s="153"/>
      <c r="F11" s="66" t="s">
        <v>5</v>
      </c>
      <c r="G11" s="210" t="str">
        <f>'[61]Pbr (2)'!$AA$24</f>
        <v xml:space="preserve">1.8. Otros Servicios Generales </v>
      </c>
      <c r="H11" s="152"/>
      <c r="I11" s="152"/>
      <c r="J11" s="152"/>
      <c r="K11" s="152"/>
      <c r="L11" s="153"/>
      <c r="M11" s="26" t="s">
        <v>6</v>
      </c>
      <c r="N11" s="326" t="s">
        <v>125</v>
      </c>
      <c r="O11" s="164"/>
      <c r="P11" s="164"/>
      <c r="Q11" s="161"/>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11" t="str">
        <f>[61]POA!$A$38</f>
        <v>EJE IV: Innovacion y eficiencia en movimiento Transformar para avanzar</v>
      </c>
      <c r="C13" s="147"/>
      <c r="D13" s="143" t="s">
        <v>8</v>
      </c>
      <c r="E13" s="211" t="str">
        <f>[61]POA!$B$38</f>
        <v>Garantizar el manejo eficiente y trasparente de los recursos publicos del Municipio, asegurando la liquidez suficfiente para cubrir las obligaciones fiscales, optimizando la gestion y dando cumplimiento a las politicas publicas.</v>
      </c>
      <c r="F13" s="147"/>
      <c r="G13" s="147"/>
      <c r="H13" s="143" t="s">
        <v>9</v>
      </c>
      <c r="I13" s="211" t="str">
        <f>'[61]Pbr (2)'!$C$20</f>
        <v>Optimizar los recursos publicos cumpliendo con la normatividad fiscal y presupuestaria fomentando la trasparencia y la rfendicion de cuentas</v>
      </c>
      <c r="J13" s="147"/>
      <c r="K13" s="147"/>
      <c r="L13" s="147"/>
      <c r="M13" s="148" t="s">
        <v>10</v>
      </c>
      <c r="N13" s="211" t="str">
        <f>[61]POA!$Q$38</f>
        <v>22.27 Coordinar la distribucion de insumos, mobiliario, equipo y otros materiales para la operación diaria    papeleria, equipos de oficina y productos de limpieza.   22.28 Gestionar el inventario de los bienes materiales que se utilizan, asegurando que halla suficiente stock para el funcionamiento optimo.  22.29 Asegurar la entrega oportuna y correcta de materiales o insumos a las distintas areas o unidades administrativas.    22.31 Supervisar y coordinar la logistica interna de los eventos correspondientes, asegurando el mobiliario, lonas y otros recursos, para que esten instalados en tiempo y forma.</v>
      </c>
      <c r="O13" s="147"/>
      <c r="P13" s="147"/>
      <c r="Q13" s="147"/>
    </row>
    <row r="14" spans="1:17" ht="199.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5.25" customHeight="1" x14ac:dyDescent="0.25">
      <c r="A19" s="2" t="s">
        <v>28</v>
      </c>
      <c r="B19" s="147" t="str">
        <f>[62]MIR!$B$12</f>
        <v>Fortalecer la atención eficiente de las solicitudes recibidas en la Dirección para mejorar el servicio y la calidad de los eventos.</v>
      </c>
      <c r="C19" s="147"/>
      <c r="D19" s="147"/>
      <c r="E19" s="147" t="str">
        <f>[62]MIR!$C$12</f>
        <v>porcentaje de solicitudes atendidas</v>
      </c>
      <c r="F19" s="147"/>
      <c r="G19" s="147" t="str">
        <f>[61]MIR!$D$12</f>
        <v xml:space="preserve">porcentaje de solicitudes atendidas  en el mes (no. De solicitudes respondidas / no. De solicitudes recibidas )*100 PSA      </v>
      </c>
      <c r="H19" s="147"/>
      <c r="I19" s="157" t="str">
        <f>[61]MIR!$E$12</f>
        <v>fotografica y registro de eventos</v>
      </c>
      <c r="J19" s="147"/>
      <c r="K19" s="51" t="s">
        <v>150</v>
      </c>
      <c r="L19" s="68">
        <v>1</v>
      </c>
      <c r="M19" s="129" t="s">
        <v>220</v>
      </c>
      <c r="N19" s="130" t="s">
        <v>223</v>
      </c>
      <c r="O19" s="5">
        <v>0.25</v>
      </c>
      <c r="P19" s="157" t="s">
        <v>49</v>
      </c>
      <c r="Q19" s="147"/>
    </row>
    <row r="20" spans="1:18" ht="116.25" customHeight="1" x14ac:dyDescent="0.25">
      <c r="A20" s="2" t="s">
        <v>29</v>
      </c>
      <c r="B20" s="147" t="str">
        <f>[62]MIR!$B$13</f>
        <v>Brindar atención oportuna y eficaz a los diversos eventos solicitados, así como garantizar la entrega en tiempo y forma de los insumos a las diferentes áreas que conforman el H. Ayuntamiento Municipal de Eduardo Neri.</v>
      </c>
      <c r="C20" s="147"/>
      <c r="D20" s="147"/>
      <c r="E20" s="147" t="str">
        <f>[62]MIR!$C$13</f>
        <v>recepcion de solicitudes e insumos para el mantenimiento de los espacios del H. ayuntamiento Municipal</v>
      </c>
      <c r="F20" s="147"/>
      <c r="G20" s="147" t="str">
        <f>[61]MIR!$D$13</f>
        <v>porcentaje de solictudes recibidas en el mes , y receocion de insumos ( numero de solictudes atendidas, numero de entrega de insumos *100 PSR</v>
      </c>
      <c r="H20" s="147"/>
      <c r="I20" s="157" t="str">
        <f>[61]MIR!$E$13</f>
        <v>cuadro de solictudes y firma de recibido de insumos recibidos</v>
      </c>
      <c r="J20" s="147"/>
      <c r="K20" s="51" t="s">
        <v>150</v>
      </c>
      <c r="L20" s="106">
        <v>1</v>
      </c>
      <c r="M20" s="129" t="s">
        <v>220</v>
      </c>
      <c r="N20" s="130" t="s">
        <v>223</v>
      </c>
      <c r="O20" s="5">
        <v>0.25</v>
      </c>
      <c r="P20" s="157" t="s">
        <v>49</v>
      </c>
      <c r="Q20" s="147"/>
    </row>
    <row r="21" spans="1:18" ht="87.75" customHeight="1" x14ac:dyDescent="0.25">
      <c r="A21" s="2" t="s">
        <v>61</v>
      </c>
      <c r="B21" s="147" t="str">
        <f>[62]MIR!$B$14</f>
        <v>Mantener el parque vehicular en óptimas condiciones de operación y seguridad.</v>
      </c>
      <c r="C21" s="147"/>
      <c r="D21" s="147"/>
      <c r="E21" s="147" t="str">
        <f>[61]MIR!$C$14</f>
        <v xml:space="preserve">vehiculos en optimas codiciones </v>
      </c>
      <c r="F21" s="147"/>
      <c r="G21" s="147" t="s">
        <v>112</v>
      </c>
      <c r="H21" s="147"/>
      <c r="I21" s="157" t="str">
        <f>[61]MIR!$E$14</f>
        <v>bitacora de servicios</v>
      </c>
      <c r="J21" s="147"/>
      <c r="K21" s="51" t="s">
        <v>150</v>
      </c>
      <c r="L21" s="106">
        <v>1</v>
      </c>
      <c r="M21" s="129" t="s">
        <v>220</v>
      </c>
      <c r="N21" s="130" t="s">
        <v>223</v>
      </c>
      <c r="O21" s="5">
        <v>0.25</v>
      </c>
      <c r="P21" s="157" t="s">
        <v>49</v>
      </c>
      <c r="Q21" s="147"/>
    </row>
    <row r="22" spans="1:18" ht="99" customHeight="1" x14ac:dyDescent="0.25">
      <c r="A22" s="2" t="s">
        <v>62</v>
      </c>
      <c r="B22" s="319" t="str">
        <f>[62]MIR!$B$16</f>
        <v>Efectuar la planeación oportuna de las solicitudes de las direcciones, garantizando la correcta atención de los eventos que organizan y desarrollan.</v>
      </c>
      <c r="C22" s="320"/>
      <c r="D22" s="321"/>
      <c r="E22" s="322" t="str">
        <f>[61]MIR!$C$16</f>
        <v>Planeaciones programadas y recibidas</v>
      </c>
      <c r="F22" s="323"/>
      <c r="G22" s="322" t="str">
        <f>[61]MIR!$D$16</f>
        <v>porcentaje programadas y recibidas/porcentaje de atencion a solicitudes*100 PPR PPR/PAS*100</v>
      </c>
      <c r="H22" s="323"/>
      <c r="I22" s="322" t="str">
        <f>[61]MIR!$E$16</f>
        <v>registro de solcitudes recibidas</v>
      </c>
      <c r="J22" s="323"/>
      <c r="K22" s="51" t="s">
        <v>150</v>
      </c>
      <c r="L22" s="106">
        <v>1</v>
      </c>
      <c r="M22" s="129" t="s">
        <v>220</v>
      </c>
      <c r="N22" s="130" t="s">
        <v>223</v>
      </c>
      <c r="O22" s="5">
        <v>0.25</v>
      </c>
      <c r="P22" s="157" t="s">
        <v>49</v>
      </c>
      <c r="Q22" s="147"/>
    </row>
    <row r="23" spans="1:18" ht="117.75" customHeight="1" x14ac:dyDescent="0.25">
      <c r="A23" s="2" t="s">
        <v>84</v>
      </c>
      <c r="B23" s="325" t="str">
        <f>[62]MIR!$B$18</f>
        <v>Disponer de recursos financieros suficientes para la adquisición de insumos necesarios para el mantenimiento de las áreas e infraestructura</v>
      </c>
      <c r="C23" s="147"/>
      <c r="D23" s="147"/>
      <c r="E23" s="147" t="s">
        <v>111</v>
      </c>
      <c r="F23" s="147"/>
      <c r="G23" s="147" t="str">
        <f>[61]MIR!$C$18</f>
        <v>porcentaje de aquisición de insumos para mantenimiento</v>
      </c>
      <c r="H23" s="147"/>
      <c r="I23" s="157" t="str">
        <f>[61]MIR!$E$18</f>
        <v xml:space="preserve">registro de entrega de insumos </v>
      </c>
      <c r="J23" s="147"/>
      <c r="K23" s="51" t="s">
        <v>150</v>
      </c>
      <c r="L23" s="106">
        <v>1</v>
      </c>
      <c r="M23" s="129" t="s">
        <v>220</v>
      </c>
      <c r="N23" s="130" t="s">
        <v>223</v>
      </c>
      <c r="O23" s="5">
        <v>0.25</v>
      </c>
      <c r="P23" s="157" t="s">
        <v>49</v>
      </c>
      <c r="Q23" s="147"/>
    </row>
    <row r="24" spans="1:18" ht="24.75" customHeight="1" x14ac:dyDescent="0.25">
      <c r="A24" s="155" t="s">
        <v>30</v>
      </c>
      <c r="B24" s="155"/>
      <c r="C24" s="155"/>
      <c r="D24" s="155"/>
      <c r="E24" s="155"/>
      <c r="F24" s="155"/>
      <c r="G24" s="155"/>
      <c r="H24" s="155"/>
      <c r="I24" s="155"/>
      <c r="J24" s="155"/>
      <c r="K24" s="155"/>
      <c r="L24" s="155"/>
      <c r="M24" s="155"/>
      <c r="N24" s="155"/>
      <c r="O24" s="155"/>
      <c r="P24" s="155"/>
      <c r="Q24" s="155"/>
    </row>
    <row r="25" spans="1:18" ht="88.5" customHeight="1" x14ac:dyDescent="0.25">
      <c r="A25" s="3" t="s">
        <v>68</v>
      </c>
      <c r="B25" s="147" t="str">
        <f>[62]MIR!$B$15</f>
        <v>mantenimiento preventivo y correctivo, asi como chequeo continuo de los niveles de aceite  a la unidad motriz que se utiliza en el area para el traslado de los materiales  y equipos solicitados.</v>
      </c>
      <c r="C25" s="147"/>
      <c r="D25" s="147"/>
      <c r="E25" s="147" t="str">
        <f>[62]MIR!$C$15</f>
        <v xml:space="preserve"> porcentaje  de servicios  realizados en el mes </v>
      </c>
      <c r="F25" s="147"/>
      <c r="G25" s="147" t="str">
        <f>[61]MIR!$D$15</f>
        <v>porcentaje de servicios programados/porcentaje de servicios realizados*100 PSP PSP/PSR*100</v>
      </c>
      <c r="H25" s="147"/>
      <c r="I25" s="162" t="str">
        <f>[62]MIR!$E$15</f>
        <v>cuadro de servicios realizados</v>
      </c>
      <c r="J25" s="163"/>
      <c r="K25" s="51" t="s">
        <v>150</v>
      </c>
      <c r="L25" s="68">
        <v>1</v>
      </c>
      <c r="M25" s="129" t="s">
        <v>220</v>
      </c>
      <c r="N25" s="130" t="s">
        <v>223</v>
      </c>
      <c r="O25" s="5">
        <v>0.25</v>
      </c>
      <c r="P25" s="157" t="s">
        <v>49</v>
      </c>
      <c r="Q25" s="147"/>
      <c r="R25" t="s">
        <v>33</v>
      </c>
    </row>
    <row r="26" spans="1:18" ht="90" customHeight="1" x14ac:dyDescent="0.25">
      <c r="A26" s="3" t="s">
        <v>67</v>
      </c>
      <c r="B26" s="325" t="str">
        <f>[62]MIR!$B$18</f>
        <v>Disponer de recursos financieros suficientes para la adquisición de insumos necesarios para el mantenimiento de las áreas e infraestructura</v>
      </c>
      <c r="C26" s="147"/>
      <c r="D26" s="147"/>
      <c r="E26" s="147" t="str">
        <f>[62]MIR!$C$17</f>
        <v xml:space="preserve">apoyo de eventos </v>
      </c>
      <c r="F26" s="147"/>
      <c r="G26" s="147" t="str">
        <f>[61]MIR!$D$17</f>
        <v>apoyo de eventos solicitados/apoyo de eventos realizados*100 AES  AES/AER*100</v>
      </c>
      <c r="H26" s="147"/>
      <c r="I26" s="157" t="str">
        <f>[61]MIR!$E$17</f>
        <v>oficios</v>
      </c>
      <c r="J26" s="147"/>
      <c r="K26" s="51" t="s">
        <v>150</v>
      </c>
      <c r="L26" s="106">
        <v>1</v>
      </c>
      <c r="M26" s="129" t="s">
        <v>220</v>
      </c>
      <c r="N26" s="130" t="s">
        <v>223</v>
      </c>
      <c r="O26" s="5">
        <v>0.25</v>
      </c>
      <c r="P26" s="157" t="s">
        <v>49</v>
      </c>
      <c r="Q26" s="147"/>
    </row>
    <row r="27" spans="1:18" ht="92.25" customHeight="1" x14ac:dyDescent="0.25">
      <c r="A27" s="3" t="s">
        <v>85</v>
      </c>
      <c r="B27" s="324" t="str">
        <f>[62]MIR!$B$19</f>
        <v>Abastecimiento de material de limpieza a todas las areas del H Ayuntamiento</v>
      </c>
      <c r="C27" s="164"/>
      <c r="D27" s="161"/>
      <c r="E27" s="160" t="str">
        <f>[61]MIR!$C$19</f>
        <v>abastecimiento de materiales de limpieza</v>
      </c>
      <c r="F27" s="161"/>
      <c r="G27" s="160" t="str">
        <f>[61]MIR!$D$19</f>
        <v>abastecimiento de materiales de limpieza/entrega proporcional de entrega*100   AML   AML/EPE*100</v>
      </c>
      <c r="H27" s="161"/>
      <c r="I27" s="162" t="str">
        <f>[61]MIR!$E$19</f>
        <v>registro y convocatoria par recibir insumos de maqnera quincenal</v>
      </c>
      <c r="J27" s="163"/>
      <c r="K27" s="51" t="s">
        <v>150</v>
      </c>
      <c r="L27" s="106">
        <v>1</v>
      </c>
      <c r="M27" s="129" t="s">
        <v>220</v>
      </c>
      <c r="N27" s="130" t="s">
        <v>223</v>
      </c>
      <c r="O27" s="5">
        <v>0.25</v>
      </c>
      <c r="P27" s="157" t="s">
        <v>49</v>
      </c>
      <c r="Q27" s="147"/>
    </row>
    <row r="28" spans="1:18" ht="105.75" customHeight="1" x14ac:dyDescent="0.25">
      <c r="A28" s="3" t="s">
        <v>195</v>
      </c>
      <c r="B28" s="324" t="str">
        <f>[62]MIR!$B$20</f>
        <v>Reparacion a instalaciones hidrosanitarias, electricas, y de herreria y/o  cerrajeria asi como  mantenimiento correctivo y preventivo  de los aires acondicionados  en las areas que reporten algun desperfecto (previa solicitud y aprobacion ) en las diferentes areas, asi como de forma externa principalmente a instituciones educativas.</v>
      </c>
      <c r="C28" s="164"/>
      <c r="D28" s="161"/>
      <c r="E28" s="160" t="str">
        <f>[62]MIR!$C$20</f>
        <v>reparaciones diversas</v>
      </c>
      <c r="F28" s="161"/>
      <c r="G28" s="160" t="str">
        <f>[62]MIR!$D$20</f>
        <v>reparacion diversas solicitadas/reparacion diversas realizadas*100   RDS  RDS/RDR*100</v>
      </c>
      <c r="H28" s="161"/>
      <c r="I28" s="162" t="str">
        <f>[62]MIR!$E$20</f>
        <v>registro pormenorizado de reparaciones realizadas y de que tipo</v>
      </c>
      <c r="J28" s="163"/>
      <c r="K28" s="51" t="s">
        <v>150</v>
      </c>
      <c r="L28" s="106">
        <v>1</v>
      </c>
      <c r="M28" s="129" t="s">
        <v>220</v>
      </c>
      <c r="N28" s="130" t="s">
        <v>223</v>
      </c>
      <c r="O28" s="5">
        <v>0.25</v>
      </c>
      <c r="P28" s="157" t="s">
        <v>49</v>
      </c>
      <c r="Q28" s="147"/>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s="1" customFormat="1" x14ac:dyDescent="0.25"/>
    <row r="37" spans="1:17" s="1" customFormat="1" x14ac:dyDescent="0.25">
      <c r="F37"/>
    </row>
    <row r="38" spans="1:17" s="1" customFormat="1" ht="62.25" customHeight="1" x14ac:dyDescent="0.25"/>
    <row r="39" spans="1:17" x14ac:dyDescent="0.25">
      <c r="A39" s="1"/>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sheetData>
  <mergeCells count="8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B27:D27"/>
    <mergeCell ref="E27:F27"/>
    <mergeCell ref="G27:H27"/>
    <mergeCell ref="I27:J27"/>
    <mergeCell ref="P27:Q27"/>
    <mergeCell ref="B26:D26"/>
    <mergeCell ref="E26:F26"/>
    <mergeCell ref="G26:H26"/>
    <mergeCell ref="I26:J26"/>
    <mergeCell ref="P26:Q26"/>
    <mergeCell ref="P28:Q28"/>
    <mergeCell ref="F34:H35"/>
    <mergeCell ref="B28:D28"/>
    <mergeCell ref="E28:F28"/>
    <mergeCell ref="G28:H28"/>
    <mergeCell ref="I28:J28"/>
    <mergeCell ref="P22:Q22"/>
    <mergeCell ref="B22:D22"/>
    <mergeCell ref="E22:F22"/>
    <mergeCell ref="G22:H22"/>
    <mergeCell ref="I22:J22"/>
  </mergeCells>
  <pageMargins left="0.7" right="0.7" top="0.75" bottom="0.75" header="0.3" footer="0.3"/>
  <pageSetup scale="53" orientation="landscape" horizontalDpi="4294967292"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6" zoomScale="68" zoomScaleNormal="68" zoomScaleSheetLayoutView="70" workbookViewId="0">
      <selection activeCell="B27" sqref="B27:D27"/>
    </sheetView>
  </sheetViews>
  <sheetFormatPr baseColWidth="10" defaultColWidth="10.875" defaultRowHeight="15.75" x14ac:dyDescent="0.25"/>
  <cols>
    <col min="1" max="1" width="13.75" customWidth="1"/>
    <col min="3" max="3" width="6.875" customWidth="1"/>
    <col min="4" max="4" width="23.875" customWidth="1"/>
    <col min="6" max="6" width="11.625" customWidth="1"/>
    <col min="8" max="8" width="12.875" customWidth="1"/>
    <col min="9" max="9" width="13.375" customWidth="1"/>
    <col min="10" max="10" width="10.625" customWidth="1"/>
    <col min="11" max="11" width="12.125" customWidth="1"/>
    <col min="12" max="12" width="10" customWidth="1"/>
    <col min="13" max="13" width="12.875" customWidth="1"/>
    <col min="14" max="14" width="13.125" customWidth="1"/>
    <col min="15" max="15" width="10.625" customWidth="1"/>
    <col min="17" max="17" width="7.25" customWidth="1"/>
  </cols>
  <sheetData>
    <row r="1" spans="1:17" x14ac:dyDescent="0.25">
      <c r="A1" s="1"/>
      <c r="B1" s="1"/>
      <c r="C1" s="1"/>
      <c r="D1" s="1"/>
      <c r="E1" s="1"/>
      <c r="F1" s="1"/>
      <c r="G1" s="1"/>
      <c r="H1" s="1"/>
      <c r="I1" s="1"/>
      <c r="J1" s="1"/>
      <c r="K1" s="1"/>
      <c r="L1" s="1"/>
      <c r="M1" s="1"/>
      <c r="N1" s="1"/>
      <c r="O1" s="1"/>
      <c r="P1" s="1"/>
      <c r="Q1" s="1"/>
    </row>
    <row r="2" spans="1:17" ht="31.5" customHeight="1" x14ac:dyDescent="0.25">
      <c r="A2" s="1"/>
      <c r="B2" s="144"/>
      <c r="C2" s="144"/>
      <c r="D2" s="144"/>
      <c r="E2" s="144"/>
      <c r="F2" s="144"/>
      <c r="G2" s="144"/>
      <c r="H2" s="144"/>
      <c r="I2" s="144"/>
      <c r="J2" s="144"/>
      <c r="K2" s="144"/>
      <c r="L2" s="144"/>
      <c r="M2" s="144"/>
      <c r="N2" s="144"/>
      <c r="O2" s="144"/>
      <c r="P2" s="144"/>
      <c r="Q2" s="1"/>
    </row>
    <row r="3" spans="1:17" ht="27.75" customHeight="1" x14ac:dyDescent="0.25">
      <c r="A3" s="1"/>
      <c r="B3" s="144"/>
      <c r="C3" s="144"/>
      <c r="D3" s="144"/>
      <c r="E3" s="144"/>
      <c r="F3" s="144"/>
      <c r="G3" s="144"/>
      <c r="H3" s="144"/>
      <c r="I3" s="144"/>
      <c r="J3" s="144"/>
      <c r="K3" s="144"/>
      <c r="L3" s="144"/>
      <c r="M3" s="144"/>
      <c r="N3" s="144"/>
      <c r="O3" s="144"/>
      <c r="P3" s="144"/>
      <c r="Q3" s="1"/>
    </row>
    <row r="4" spans="1:17" ht="44.2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ht="15.75" customHeight="1" x14ac:dyDescent="0.25">
      <c r="A8" s="143" t="s">
        <v>0</v>
      </c>
      <c r="B8" s="143"/>
      <c r="C8" s="143"/>
      <c r="D8" s="204" t="str">
        <f>'[63]POA (2)'!$AA$25</f>
        <v xml:space="preserve">E Prestacion de Servicios Publicos </v>
      </c>
      <c r="E8" s="147"/>
      <c r="F8" s="147"/>
      <c r="G8" s="147"/>
      <c r="H8" s="147"/>
      <c r="I8" s="148" t="s">
        <v>1</v>
      </c>
      <c r="J8" s="149" t="s">
        <v>46</v>
      </c>
      <c r="K8" s="149"/>
      <c r="L8" s="148" t="s">
        <v>2</v>
      </c>
      <c r="M8" s="211" t="str">
        <f>'[63]POA (2)'!$C$18</f>
        <v>Programa 22. Gestión Financiera Responsable Y Sostenible</v>
      </c>
      <c r="N8" s="147"/>
      <c r="O8" s="148" t="s">
        <v>3</v>
      </c>
      <c r="P8" s="204" t="s">
        <v>135</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10" t="s">
        <v>4</v>
      </c>
      <c r="B11" s="210" t="str">
        <f>'[63]POA (2)'!$AA$22</f>
        <v xml:space="preserve">1.- Gobierno </v>
      </c>
      <c r="C11" s="152"/>
      <c r="D11" s="152"/>
      <c r="E11" s="153"/>
      <c r="F11" s="10" t="s">
        <v>5</v>
      </c>
      <c r="G11" s="210" t="s">
        <v>107</v>
      </c>
      <c r="H11" s="152"/>
      <c r="I11" s="152"/>
      <c r="J11" s="152"/>
      <c r="K11" s="152"/>
      <c r="L11" s="153"/>
      <c r="M11" s="26" t="s">
        <v>6</v>
      </c>
      <c r="N11" s="327" t="str">
        <f>'[63]POA (2)'!$AA$24</f>
        <v xml:space="preserve">1.3.3. Preservacion y cuidado del patrimonio Publico </v>
      </c>
      <c r="O11" s="164"/>
      <c r="P11" s="164"/>
      <c r="Q11" s="161"/>
    </row>
    <row r="12" spans="1:17" x14ac:dyDescent="0.25">
      <c r="A12" s="143" t="s">
        <v>25</v>
      </c>
      <c r="B12" s="143"/>
      <c r="C12" s="143"/>
      <c r="D12" s="143"/>
      <c r="E12" s="143"/>
      <c r="F12" s="143"/>
      <c r="G12" s="143"/>
      <c r="H12" s="143"/>
      <c r="I12" s="143"/>
      <c r="J12" s="143"/>
      <c r="K12" s="143"/>
      <c r="L12" s="143"/>
      <c r="M12" s="143"/>
      <c r="N12" s="143"/>
      <c r="O12" s="143"/>
      <c r="P12" s="143"/>
      <c r="Q12" s="143"/>
    </row>
    <row r="13" spans="1:17" ht="15.75" customHeight="1" x14ac:dyDescent="0.25">
      <c r="A13" s="148" t="s">
        <v>7</v>
      </c>
      <c r="B13" s="328" t="str">
        <f>'[63]POA (2)'!$C$16</f>
        <v>EJE IV.Innovación y Eficiencia en Movimiento "Transformando Para Avanzar"</v>
      </c>
      <c r="C13" s="147"/>
      <c r="D13" s="143" t="s">
        <v>8</v>
      </c>
      <c r="E13" s="328" t="str">
        <f>'[63]POA (2)'!$C$17</f>
        <v>Garantizar El Manejo Eficiente De Los Recursos Públicos</v>
      </c>
      <c r="F13" s="147"/>
      <c r="G13" s="147"/>
      <c r="H13" s="143" t="s">
        <v>9</v>
      </c>
      <c r="I13" s="211" t="str">
        <f>'[63]POA (2)'!$C$19</f>
        <v xml:space="preserve">Garantizar la transversalizacion de acciones que promuevan una colaboracio efectiva y una coordinacion solida entre las dependencias federales y estatales, consolidando un gobierno honesto y al servicio de la gente </v>
      </c>
      <c r="J13" s="147"/>
      <c r="K13" s="147"/>
      <c r="L13" s="147"/>
      <c r="M13" s="148" t="s">
        <v>10</v>
      </c>
      <c r="N13" s="211" t="str">
        <f>'[63]POA (2)'!$C$20</f>
        <v xml:space="preserve">22.11. Asegurar que todos los pagos cumplan con los procedimientos y normas fiscales. 22.20. Controlar los costos asociados con el mantenimiento de los bienes asegurando que los recursos se utilicen de manera eficiente. 22.21. Formalizar la transparencia de bienes patrimoniales manteniendo el control y registro adecuado. 22.22. Actualizar los documentos relacionados con los bienes patrimoniales como inventarios, adquisiciones, recibos de compras entre otros. 22.23. Establecer Y mantener sistemas de control interno para evitar el uso inapropiado de los bienes muebles. 22.24. Garantizar que todos los bienes estén correctamente registrados, reduciendo la pérdida o el mal uso.   </v>
      </c>
      <c r="O13" s="147"/>
      <c r="P13" s="147"/>
      <c r="Q13" s="147"/>
    </row>
    <row r="14" spans="1:17" ht="229.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ht="15.75" customHeight="1"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29" t="s">
        <v>150</v>
      </c>
      <c r="M18" s="29" t="s">
        <v>18</v>
      </c>
      <c r="N18" s="148"/>
      <c r="O18" s="148"/>
      <c r="P18" s="148"/>
      <c r="Q18" s="148"/>
    </row>
    <row r="19" spans="1:18" ht="104.25" customHeight="1" x14ac:dyDescent="0.25">
      <c r="A19" s="2" t="s">
        <v>28</v>
      </c>
      <c r="B19" s="147" t="str">
        <f>[64]MIR!$B$12</f>
        <v>Brindar un servicio eficiente que garantice el adecuado funcionamiento de las áreas y del parque vehicular que atienden al público.</v>
      </c>
      <c r="C19" s="147"/>
      <c r="D19" s="147"/>
      <c r="E19" s="160" t="str">
        <f>[63]MIR!$C$12</f>
        <v>Servicio eficiente</v>
      </c>
      <c r="F19" s="161"/>
      <c r="G19" s="147" t="str">
        <f>[63]MIR!$D$12</f>
        <v>(Total de vehiculos activos / Total de vehiculos en inventario * 100) SE= TVA/TVI*100</v>
      </c>
      <c r="H19" s="147"/>
      <c r="I19" s="157" t="str">
        <f>[63]MIR!$E$12</f>
        <v xml:space="preserve">Bitacora de mantenimiento </v>
      </c>
      <c r="J19" s="147"/>
      <c r="K19" s="49" t="s">
        <v>150</v>
      </c>
      <c r="L19" s="11">
        <v>1</v>
      </c>
      <c r="M19" s="129" t="s">
        <v>220</v>
      </c>
      <c r="N19" s="130" t="s">
        <v>223</v>
      </c>
      <c r="O19" s="5">
        <v>0.25</v>
      </c>
      <c r="P19" s="157" t="s">
        <v>46</v>
      </c>
      <c r="Q19" s="147"/>
    </row>
    <row r="20" spans="1:18" ht="84" customHeight="1" x14ac:dyDescent="0.25">
      <c r="A20" s="2" t="s">
        <v>29</v>
      </c>
      <c r="B20" s="160" t="str">
        <f>[64]MIR!$B$13</f>
        <v>Coordinación y supervisión eficiente de las acciones de mantenimiento y seguridad del patrimonio.</v>
      </c>
      <c r="C20" s="164"/>
      <c r="D20" s="161"/>
      <c r="E20" s="147" t="str">
        <f>[63]MIR!$C$13</f>
        <v xml:space="preserve">Supervición del patrimonio municipal </v>
      </c>
      <c r="F20" s="147"/>
      <c r="G20" s="147" t="str">
        <f>[63]MIR!$D$13</f>
        <v>(Numero de Superviciones realizadas / Numero de superviciones programadas * 100)              NSR/NSP*100</v>
      </c>
      <c r="H20" s="147"/>
      <c r="I20" s="157" t="str">
        <f>[63]MIR!$E$13</f>
        <v>Bitacora de supervición</v>
      </c>
      <c r="J20" s="147"/>
      <c r="K20" s="49" t="s">
        <v>150</v>
      </c>
      <c r="L20" s="106">
        <v>1</v>
      </c>
      <c r="M20" s="129" t="s">
        <v>220</v>
      </c>
      <c r="N20" s="130" t="s">
        <v>223</v>
      </c>
      <c r="O20" s="5">
        <v>0.25</v>
      </c>
      <c r="P20" s="157" t="s">
        <v>46</v>
      </c>
      <c r="Q20" s="147"/>
    </row>
    <row r="21" spans="1:18" ht="75" customHeight="1" x14ac:dyDescent="0.25">
      <c r="A21" s="2" t="s">
        <v>61</v>
      </c>
      <c r="B21" s="147" t="str">
        <f>[64]MIR!$B$14</f>
        <v>Supervisión del uso adecuado del parque vehicular.</v>
      </c>
      <c r="C21" s="147"/>
      <c r="D21" s="147"/>
      <c r="E21" s="147" t="str">
        <f>[63]MIR!$C$14</f>
        <v xml:space="preserve">Buen uso de vehículos </v>
      </c>
      <c r="F21" s="147"/>
      <c r="G21" s="147" t="str">
        <f>[63]MIR!$D$14</f>
        <v>(Total de vehiculos activos / Total de vehiculos en inventario * 100)     TVA/TVI*100</v>
      </c>
      <c r="H21" s="147"/>
      <c r="I21" s="157" t="str">
        <f>[63]MIR!$E$14</f>
        <v xml:space="preserve">Bitacora de entrega de isnumos </v>
      </c>
      <c r="J21" s="147"/>
      <c r="K21" s="49" t="s">
        <v>150</v>
      </c>
      <c r="L21" s="106">
        <v>1</v>
      </c>
      <c r="M21" s="129" t="s">
        <v>220</v>
      </c>
      <c r="N21" s="130" t="s">
        <v>223</v>
      </c>
      <c r="O21" s="5">
        <v>0.25</v>
      </c>
      <c r="P21" s="157" t="s">
        <v>46</v>
      </c>
      <c r="Q21" s="147"/>
    </row>
    <row r="22" spans="1:18" ht="99" customHeight="1" x14ac:dyDescent="0.25">
      <c r="A22" s="2" t="s">
        <v>62</v>
      </c>
      <c r="B22" s="147" t="str">
        <f>[64]MIR!$B$18</f>
        <v xml:space="preserve">Entrega de muebles a las diferentes áreas por la Direccion  de Control Patrimonial para su registro y control de inventarios </v>
      </c>
      <c r="C22" s="147"/>
      <c r="D22" s="147"/>
      <c r="E22" s="160" t="str">
        <f>[63]MIR!$C$18</f>
        <v xml:space="preserve">Muebles entregados </v>
      </c>
      <c r="F22" s="161"/>
      <c r="G22" s="147" t="str">
        <f>[63]MIR!$D$18</f>
        <v>(Total de Muebles Entregados / Total de Muebles Inventariados * 100) TME/TMI*100</v>
      </c>
      <c r="H22" s="147"/>
      <c r="I22" s="157" t="str">
        <f>[64]MIR!$E$18</f>
        <v xml:space="preserve">Inventarios por àreas administrativas </v>
      </c>
      <c r="J22" s="147"/>
      <c r="K22" s="49" t="s">
        <v>150</v>
      </c>
      <c r="L22" s="106">
        <v>1</v>
      </c>
      <c r="M22" s="129" t="s">
        <v>220</v>
      </c>
      <c r="N22" s="130" t="s">
        <v>223</v>
      </c>
      <c r="O22" s="5">
        <v>0.25</v>
      </c>
      <c r="P22" s="157" t="s">
        <v>46</v>
      </c>
      <c r="Q22" s="147"/>
    </row>
    <row r="23" spans="1:18" ht="15.75" customHeight="1" x14ac:dyDescent="0.25">
      <c r="A23" s="155" t="s">
        <v>30</v>
      </c>
      <c r="B23" s="155"/>
      <c r="C23" s="155"/>
      <c r="D23" s="155"/>
      <c r="E23" s="155"/>
      <c r="F23" s="155"/>
      <c r="G23" s="155"/>
      <c r="H23" s="155"/>
      <c r="I23" s="155"/>
      <c r="J23" s="155"/>
      <c r="K23" s="155"/>
      <c r="L23" s="155"/>
      <c r="M23" s="155"/>
      <c r="N23" s="155"/>
      <c r="O23" s="155"/>
      <c r="P23" s="155"/>
      <c r="Q23" s="155"/>
    </row>
    <row r="24" spans="1:18" ht="81.75" customHeight="1" x14ac:dyDescent="0.25">
      <c r="A24" s="3" t="s">
        <v>68</v>
      </c>
      <c r="B24" s="147" t="str">
        <f>[63]MIR!$B$15</f>
        <v xml:space="preserve">Disponer con un programa de orientacion  para el uso de vehiculos municipales </v>
      </c>
      <c r="C24" s="147"/>
      <c r="D24" s="147"/>
      <c r="E24" s="147" t="str">
        <f>[63]MIR!$C$15</f>
        <v>Programa de orientación</v>
      </c>
      <c r="F24" s="147"/>
      <c r="G24" s="147" t="str">
        <f>[63]MIR!$D$15</f>
        <v xml:space="preserve">(Total de programas realizados / Total de programas ejecutados * 100) TPR/TPE*100 </v>
      </c>
      <c r="H24" s="147"/>
      <c r="I24" s="157" t="str">
        <f>[63]MIR!$E$15</f>
        <v>Orientación a los conductores</v>
      </c>
      <c r="J24" s="147"/>
      <c r="K24" s="49" t="s">
        <v>150</v>
      </c>
      <c r="L24" s="57">
        <v>1</v>
      </c>
      <c r="M24" s="132" t="s">
        <v>220</v>
      </c>
      <c r="N24" s="133" t="s">
        <v>223</v>
      </c>
      <c r="O24" s="5">
        <v>0.25</v>
      </c>
      <c r="P24" s="157" t="s">
        <v>46</v>
      </c>
      <c r="Q24" s="147"/>
    </row>
    <row r="25" spans="1:18" ht="69" customHeight="1" x14ac:dyDescent="0.25">
      <c r="A25" s="3" t="s">
        <v>64</v>
      </c>
      <c r="B25" s="147" t="str">
        <f>[63]MIR!$B$16</f>
        <v xml:space="preserve">Aplicar el reglamento para el uso adecuado de los vehiculos </v>
      </c>
      <c r="C25" s="147"/>
      <c r="D25" s="147"/>
      <c r="E25" s="147" t="str">
        <f>[63]MIR!$C$16</f>
        <v>Aplicación de reglamento</v>
      </c>
      <c r="F25" s="147"/>
      <c r="G25" s="160" t="str">
        <f>[63]MIR!$D$16</f>
        <v>(Total de Conductores Activos / Total de Reglamentos Aplicados x100) TCA/TRA*100</v>
      </c>
      <c r="H25" s="161"/>
      <c r="I25" s="157" t="str">
        <f>[63]MIR!$E$16</f>
        <v>Revisión del reglamento</v>
      </c>
      <c r="J25" s="147"/>
      <c r="K25" s="49" t="s">
        <v>150</v>
      </c>
      <c r="L25" s="106">
        <v>1</v>
      </c>
      <c r="M25" s="132" t="s">
        <v>220</v>
      </c>
      <c r="N25" s="133" t="s">
        <v>223</v>
      </c>
      <c r="O25" s="5">
        <v>0.25</v>
      </c>
      <c r="P25" s="157" t="s">
        <v>46</v>
      </c>
      <c r="Q25" s="147"/>
      <c r="R25" t="s">
        <v>33</v>
      </c>
    </row>
    <row r="26" spans="1:18" ht="69" customHeight="1" x14ac:dyDescent="0.25">
      <c r="A26" s="3" t="s">
        <v>104</v>
      </c>
      <c r="B26" s="160" t="str">
        <f>[64]MIR!$B$17</f>
        <v>Asignación de recursos financieros para la rehabilitación y mantenimiento del parque vehicular municipal.</v>
      </c>
      <c r="C26" s="164"/>
      <c r="D26" s="161"/>
      <c r="E26" s="160" t="str">
        <f>[63]MIR!$C$17</f>
        <v xml:space="preserve">Liberación de fondos </v>
      </c>
      <c r="F26" s="161"/>
      <c r="G26" s="160" t="str">
        <f>[63]MIR!$D$17</f>
        <v xml:space="preserve">(Total de fondos ejecutados / Total de fondos Solicitados * 100)        TFE/TFS*100 </v>
      </c>
      <c r="H26" s="161"/>
      <c r="I26" s="162" t="str">
        <f>[63]MIR!$E$17</f>
        <v xml:space="preserve">Revisión de gestiones </v>
      </c>
      <c r="J26" s="163"/>
      <c r="K26" s="49" t="s">
        <v>150</v>
      </c>
      <c r="L26" s="106">
        <v>1</v>
      </c>
      <c r="M26" s="132" t="s">
        <v>220</v>
      </c>
      <c r="N26" s="133" t="s">
        <v>223</v>
      </c>
      <c r="O26" s="5">
        <v>0.25</v>
      </c>
      <c r="P26" s="157" t="s">
        <v>46</v>
      </c>
      <c r="Q26" s="147"/>
    </row>
    <row r="27" spans="1:18" ht="75.75" customHeight="1" x14ac:dyDescent="0.25">
      <c r="A27" s="3" t="s">
        <v>70</v>
      </c>
      <c r="B27" s="147" t="str">
        <f>[64]MIR!$B$19</f>
        <v>Formalización de resguardos de activos fijos, debidamente firmados por los responsables.</v>
      </c>
      <c r="C27" s="147"/>
      <c r="D27" s="147"/>
      <c r="E27" s="147" t="str">
        <f>[63]MIR!$C$19</f>
        <v xml:space="preserve">Firma de resguardos  </v>
      </c>
      <c r="F27" s="147"/>
      <c r="G27" s="147" t="str">
        <f>[63]MIR!$D$19</f>
        <v>(Total de Muebles Entregados  /  Total de Resguardos Firmados  *  100) TME/TRF*100</v>
      </c>
      <c r="H27" s="147"/>
      <c r="I27" s="147" t="str">
        <f>[63]MIR!$E$19</f>
        <v>Resguardos firmados</v>
      </c>
      <c r="J27" s="147"/>
      <c r="K27" s="49" t="s">
        <v>150</v>
      </c>
      <c r="L27" s="106">
        <v>1</v>
      </c>
      <c r="M27" s="132" t="s">
        <v>220</v>
      </c>
      <c r="N27" s="133" t="s">
        <v>223</v>
      </c>
      <c r="O27" s="5">
        <v>0.25</v>
      </c>
      <c r="P27" s="157" t="s">
        <v>46</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s="1" customFormat="1" x14ac:dyDescent="0.25">
      <c r="F36"/>
    </row>
    <row r="37" spans="1:17" s="1" customFormat="1" x14ac:dyDescent="0.25"/>
    <row r="38" spans="1:17" s="1" customFormat="1" x14ac:dyDescent="0.25"/>
    <row r="39" spans="1:17" x14ac:dyDescent="0.25">
      <c r="A39" s="1"/>
      <c r="B39" s="1"/>
      <c r="C39" s="1"/>
      <c r="D39" s="1"/>
      <c r="E39" s="1"/>
      <c r="F39" s="1"/>
      <c r="G39" s="1"/>
      <c r="H39" s="1"/>
      <c r="I39" s="1"/>
      <c r="J39" s="1"/>
      <c r="K39" s="1"/>
      <c r="L39" s="1"/>
      <c r="M39" s="1"/>
      <c r="N39" s="1"/>
      <c r="O39" s="1"/>
      <c r="P39" s="1"/>
      <c r="Q39" s="1"/>
    </row>
  </sheetData>
  <mergeCells count="79">
    <mergeCell ref="F33:H34"/>
    <mergeCell ref="B25:D25"/>
    <mergeCell ref="E25:F25"/>
    <mergeCell ref="G25:H25"/>
    <mergeCell ref="I25:J25"/>
    <mergeCell ref="B27:D27"/>
    <mergeCell ref="E27:F27"/>
    <mergeCell ref="G27:H27"/>
    <mergeCell ref="I27:J27"/>
    <mergeCell ref="B26:D26"/>
    <mergeCell ref="E26:F26"/>
    <mergeCell ref="G26:H26"/>
    <mergeCell ref="I26:J26"/>
    <mergeCell ref="P25:Q25"/>
    <mergeCell ref="P27:Q27"/>
    <mergeCell ref="P26:Q26"/>
    <mergeCell ref="A23:Q23"/>
    <mergeCell ref="B24:D24"/>
    <mergeCell ref="E24:F24"/>
    <mergeCell ref="G24:H24"/>
    <mergeCell ref="I24:J24"/>
    <mergeCell ref="P24:Q24"/>
    <mergeCell ref="B21:D21"/>
    <mergeCell ref="E21:F21"/>
    <mergeCell ref="G21:H21"/>
    <mergeCell ref="I21:J21"/>
    <mergeCell ref="P21:Q21"/>
    <mergeCell ref="B22:D22"/>
    <mergeCell ref="E22:F22"/>
    <mergeCell ref="G22:H22"/>
    <mergeCell ref="I22:J22"/>
    <mergeCell ref="P22:Q22"/>
    <mergeCell ref="P19:Q19"/>
    <mergeCell ref="B20:D20"/>
    <mergeCell ref="E20:F20"/>
    <mergeCell ref="G20:H20"/>
    <mergeCell ref="I20:J20"/>
    <mergeCell ref="P20:Q20"/>
    <mergeCell ref="B19:D19"/>
    <mergeCell ref="G19:H19"/>
    <mergeCell ref="I19:J19"/>
    <mergeCell ref="E19:F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 right="0.7" top="0.75" bottom="0.75" header="0.3" footer="0.3"/>
  <pageSetup scale="53" orientation="landscape" horizontalDpi="4294967292"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topLeftCell="A27" zoomScale="68" zoomScaleNormal="68" zoomScaleSheetLayoutView="70" workbookViewId="0">
      <selection activeCell="F38" sqref="F38"/>
    </sheetView>
  </sheetViews>
  <sheetFormatPr baseColWidth="10" defaultColWidth="10.875" defaultRowHeight="15.75" x14ac:dyDescent="0.25"/>
  <cols>
    <col min="1" max="1" width="13.75" customWidth="1"/>
    <col min="3" max="3" width="6.875" customWidth="1"/>
    <col min="4" max="4" width="18" customWidth="1"/>
    <col min="6" max="6" width="10.5" customWidth="1"/>
    <col min="8" max="8" width="12.875" customWidth="1"/>
    <col min="9" max="9" width="13.375" customWidth="1"/>
    <col min="10" max="10" width="10.375" customWidth="1"/>
    <col min="11" max="11" width="14.375" customWidth="1"/>
    <col min="12" max="12" width="13.25" customWidth="1"/>
    <col min="13" max="13" width="14.375" customWidth="1"/>
    <col min="14" max="14" width="14.5" customWidth="1"/>
    <col min="15" max="15" width="11" customWidth="1"/>
    <col min="17" max="17" width="5.25" customWidth="1"/>
  </cols>
  <sheetData>
    <row r="1" spans="1:17" x14ac:dyDescent="0.25">
      <c r="A1" s="1"/>
      <c r="B1" s="1"/>
      <c r="C1" s="1"/>
      <c r="D1" s="1"/>
      <c r="E1" s="1"/>
      <c r="F1" s="1"/>
      <c r="G1" s="1"/>
      <c r="H1" s="1"/>
      <c r="I1" s="1"/>
      <c r="J1" s="1"/>
      <c r="K1" s="1"/>
      <c r="L1" s="1"/>
      <c r="M1" s="1"/>
      <c r="N1" s="1"/>
      <c r="O1" s="1"/>
      <c r="P1" s="1"/>
      <c r="Q1" s="1"/>
    </row>
    <row r="2" spans="1:17" ht="48.75" customHeight="1" x14ac:dyDescent="0.25">
      <c r="A2" s="1"/>
      <c r="B2" s="144"/>
      <c r="C2" s="144"/>
      <c r="D2" s="144"/>
      <c r="E2" s="144"/>
      <c r="F2" s="144"/>
      <c r="G2" s="144"/>
      <c r="H2" s="144"/>
      <c r="I2" s="144"/>
      <c r="J2" s="144"/>
      <c r="K2" s="144"/>
      <c r="L2" s="144"/>
      <c r="M2" s="144"/>
      <c r="N2" s="144"/>
      <c r="O2" s="144"/>
      <c r="P2" s="144"/>
      <c r="Q2" s="1"/>
    </row>
    <row r="3" spans="1:17" ht="37.5" customHeight="1" x14ac:dyDescent="0.25">
      <c r="A3" s="1"/>
      <c r="B3" s="144"/>
      <c r="C3" s="144"/>
      <c r="D3" s="144"/>
      <c r="E3" s="144"/>
      <c r="F3" s="144"/>
      <c r="G3" s="144"/>
      <c r="H3" s="144"/>
      <c r="I3" s="144"/>
      <c r="J3" s="144"/>
      <c r="K3" s="144"/>
      <c r="L3" s="144"/>
      <c r="M3" s="144"/>
      <c r="N3" s="144"/>
      <c r="O3" s="144"/>
      <c r="P3" s="144"/>
      <c r="Q3" s="1"/>
    </row>
    <row r="4" spans="1:17" ht="22.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'[65]POA (2)'!$AA$26</f>
        <v>E. Prestacion de Servicios Publicos</v>
      </c>
      <c r="E8" s="147"/>
      <c r="F8" s="147"/>
      <c r="G8" s="147"/>
      <c r="H8" s="147"/>
      <c r="I8" s="148" t="s">
        <v>1</v>
      </c>
      <c r="J8" s="149" t="s">
        <v>45</v>
      </c>
      <c r="K8" s="149"/>
      <c r="L8" s="143" t="s">
        <v>2</v>
      </c>
      <c r="M8" s="211" t="str">
        <f>'[65]POA (2)'!$C$19</f>
        <v>Programa 24. Territorio Indusivo y  Cercano</v>
      </c>
      <c r="N8" s="147"/>
      <c r="O8" s="148" t="s">
        <v>3</v>
      </c>
      <c r="P8" s="146" t="s">
        <v>140</v>
      </c>
      <c r="Q8" s="147"/>
    </row>
    <row r="9" spans="1:17" ht="61.5" customHeight="1" x14ac:dyDescent="0.25">
      <c r="A9" s="143"/>
      <c r="B9" s="143"/>
      <c r="C9" s="143"/>
      <c r="D9" s="147"/>
      <c r="E9" s="147"/>
      <c r="F9" s="147"/>
      <c r="G9" s="147"/>
      <c r="H9" s="147"/>
      <c r="I9" s="148"/>
      <c r="J9" s="149"/>
      <c r="K9" s="149"/>
      <c r="L9" s="143"/>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10" t="s">
        <v>4</v>
      </c>
      <c r="B11" s="267" t="str">
        <f>'[65]POA (2)'!$AA$23</f>
        <v xml:space="preserve">1. Gobierno </v>
      </c>
      <c r="C11" s="152"/>
      <c r="D11" s="152"/>
      <c r="E11" s="153"/>
      <c r="F11" s="10" t="s">
        <v>5</v>
      </c>
      <c r="G11" s="267" t="str">
        <f>'[65]POA (2)'!$AA$24</f>
        <v xml:space="preserve">1.8. Otros Servicios Generales </v>
      </c>
      <c r="H11" s="152"/>
      <c r="I11" s="152"/>
      <c r="J11" s="152"/>
      <c r="K11" s="152"/>
      <c r="L11" s="153"/>
      <c r="M11" s="7" t="s">
        <v>6</v>
      </c>
      <c r="N11" s="326" t="str">
        <f>'[65]POA (2)'!$AA$25</f>
        <v xml:space="preserve">1.8.1. Servicios Registrales , Administrativos y Patrimoniales </v>
      </c>
      <c r="O11" s="164"/>
      <c r="P11" s="164"/>
      <c r="Q11" s="161"/>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11" t="str">
        <f>'[65]POA (2)'!$C$17</f>
        <v>Innovación y Eficiencia en Movimiento: Transformando para  Avanzar</v>
      </c>
      <c r="C13" s="147"/>
      <c r="D13" s="143" t="s">
        <v>8</v>
      </c>
      <c r="E13" s="211" t="str">
        <f>'[66]POA (2)'!$C$18</f>
        <v xml:space="preserve">Proveer y mantener un registro actualizado de los bienes inmuebles en el Municipio para la planificacion urbana, la gestion del territorio y la recaudacion de impuestos </v>
      </c>
      <c r="F13" s="147"/>
      <c r="G13" s="147"/>
      <c r="H13" s="143" t="s">
        <v>9</v>
      </c>
      <c r="I13" s="211" t="str">
        <f>'[66]POA (2)'!$C$20</f>
        <v>Garantizar la transversalización de acciones que promuevan una colaboracion efectiva y una coordinación sólida entre las dependencias federales y estatales, consolidando un gobierno honesto y al servicio de la gente</v>
      </c>
      <c r="J13" s="147"/>
      <c r="K13" s="147"/>
      <c r="L13" s="147"/>
      <c r="M13" s="148" t="s">
        <v>10</v>
      </c>
      <c r="N13" s="329" t="str">
        <f>'[66]POA (2)'!$C$21</f>
        <v xml:space="preserve">24.1 Impulsar la recaudacion de los ingresos, mediante esquemas eficiente que promuevan el cumplimiento voluntario y oportuno 24.2 Fortalecer los mecanismos normativos de capacitacion y ejecicio de los recursos publicos 24.3 Elaborar, mantener y actualizar el registro castral de todas las propiedades del Municipio 24.4 Establecer el valor de las propiedades con los fines fiscales, utilizando parametros acordes a la normatividad vigente. 24.5 Realizar la inscripcion y actualizacion de los datos castrales de nuevos inmuebles 24.6 Implementar campañas informativas para la recaudacion de impuestos donde la cuidadania cumpla en tiempo y forma 24.7 Brindar atencion directa a los habitantes en relacion a sus tramites y consulta sobre el estado castral de sus propiedades 24.8 Mantener actualizado el sistema castral con los cambios normativos de uso de suelo, zonas de expansion urbana o areas protegidas 24.9 Digitalizar y automatizar los procesos castrales para un mejor manejo y regularizacion de propiedades. </v>
      </c>
      <c r="O13" s="147"/>
      <c r="P13" s="147"/>
      <c r="Q13" s="147"/>
    </row>
    <row r="14" spans="1:17" ht="358.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7"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7" ht="63.75" customHeight="1" x14ac:dyDescent="0.25">
      <c r="A18" s="148"/>
      <c r="B18" s="143"/>
      <c r="C18" s="143"/>
      <c r="D18" s="143"/>
      <c r="E18" s="143"/>
      <c r="F18" s="143"/>
      <c r="G18" s="143"/>
      <c r="H18" s="143"/>
      <c r="I18" s="143"/>
      <c r="J18" s="143"/>
      <c r="K18" s="148"/>
      <c r="L18" s="10" t="s">
        <v>150</v>
      </c>
      <c r="M18" s="10" t="s">
        <v>18</v>
      </c>
      <c r="N18" s="148"/>
      <c r="O18" s="148"/>
      <c r="P18" s="148"/>
      <c r="Q18" s="148"/>
    </row>
    <row r="19" spans="1:17" ht="110.25" customHeight="1" x14ac:dyDescent="0.25">
      <c r="A19" s="2" t="s">
        <v>28</v>
      </c>
      <c r="B19" s="147" t="str">
        <f>[65]MIR!$B$12</f>
        <v>Contribuir a tener una Hacienda Publica Municipal Fortalecida</v>
      </c>
      <c r="C19" s="147"/>
      <c r="D19" s="147"/>
      <c r="E19" s="147" t="str">
        <f>[65]MIR!$C$12</f>
        <v>porcentaje de hacienda publica municipal Fortalecida</v>
      </c>
      <c r="F19" s="147"/>
      <c r="G19" s="147" t="str">
        <f>[65]MIR!$D$12</f>
        <v>No. de acciones para fortalecer la hacienda municipal realizadas. No. de acciones para fortalecer la hacienda municipal programadas*100) PHPMF NAFHMF/NAPFP*100</v>
      </c>
      <c r="H19" s="147"/>
      <c r="I19" s="157" t="str">
        <f>[65]MIR!$E$12</f>
        <v>Registo de Catastro Urbano, Acta de revision y actualización los instrumentos de recaudacion</v>
      </c>
      <c r="J19" s="147"/>
      <c r="K19" s="43" t="s">
        <v>150</v>
      </c>
      <c r="L19" s="11">
        <v>1</v>
      </c>
      <c r="M19" s="132" t="s">
        <v>220</v>
      </c>
      <c r="N19" s="133" t="s">
        <v>223</v>
      </c>
      <c r="O19" s="5">
        <v>0.25</v>
      </c>
      <c r="P19" s="157" t="s">
        <v>45</v>
      </c>
      <c r="Q19" s="147"/>
    </row>
    <row r="20" spans="1:17" ht="119.25" customHeight="1" x14ac:dyDescent="0.25">
      <c r="A20" s="2" t="s">
        <v>29</v>
      </c>
      <c r="B20" s="147" t="str">
        <f>[65]MIR!$B$13</f>
        <v>El municipio de Eduardo Neri tiene una eficiente recaudacion de impuestos sobre la propiedad inmobiliaria</v>
      </c>
      <c r="C20" s="147"/>
      <c r="D20" s="147"/>
      <c r="E20" s="147" t="str">
        <f>[65]MIR!$C$13</f>
        <v>Porcentaje de recaudacion de impuestos</v>
      </c>
      <c r="F20" s="147"/>
      <c r="G20" s="147" t="str">
        <f>[65]MIR!$D$13</f>
        <v>Monto del presupuesto muncipal aprobado, entre el monto del presupuesto real recaudado*100).MPMA/MPRR*100</v>
      </c>
      <c r="H20" s="147"/>
      <c r="I20" s="157" t="str">
        <f>[65]MIR!$E$13</f>
        <v>Informe mensual de pagos de propietarios inmobiliarios que recibieron una carta invitacion generado y ubicado en la Direccion de Catastro Municipal</v>
      </c>
      <c r="J20" s="147"/>
      <c r="K20" s="43" t="s">
        <v>150</v>
      </c>
      <c r="L20" s="106">
        <v>1</v>
      </c>
      <c r="M20" s="132" t="s">
        <v>220</v>
      </c>
      <c r="N20" s="133" t="s">
        <v>223</v>
      </c>
      <c r="O20" s="5">
        <v>0.25</v>
      </c>
      <c r="P20" s="157" t="s">
        <v>45</v>
      </c>
      <c r="Q20" s="147"/>
    </row>
    <row r="21" spans="1:17" ht="128.25" customHeight="1" x14ac:dyDescent="0.25">
      <c r="A21" s="2" t="s">
        <v>61</v>
      </c>
      <c r="B21" s="147" t="str">
        <f>[66]MIR!$B$14</f>
        <v>Supervicion eficiente en el cobro de impuesstos sobre la propiedad inmobiliaria</v>
      </c>
      <c r="C21" s="147"/>
      <c r="D21" s="147"/>
      <c r="E21" s="147" t="str">
        <f>[65]MIR!$C$14</f>
        <v>Porcentaje de recuperación de cartera vencida</v>
      </c>
      <c r="F21" s="147"/>
      <c r="G21" s="147" t="str">
        <f>[65]MIR!$D$14</f>
        <v>No. De acciones para recuperación de cartera vencida realizadas entre el numero de acciones para recuperacion de cartera vencida programadas*100)NARCV/NARCVP100*100</v>
      </c>
      <c r="H21" s="147"/>
      <c r="I21" s="157" t="str">
        <f>[65]MIR!$E$14</f>
        <v>Informe mensual de pagos de propietarios que recibieron una carta invitacion generado y ubicado en la Direccion de Catastro Municipal</v>
      </c>
      <c r="J21" s="147"/>
      <c r="K21" s="43" t="s">
        <v>150</v>
      </c>
      <c r="L21" s="106">
        <v>1</v>
      </c>
      <c r="M21" s="132" t="s">
        <v>220</v>
      </c>
      <c r="N21" s="133" t="s">
        <v>223</v>
      </c>
      <c r="O21" s="5">
        <v>0.25</v>
      </c>
      <c r="P21" s="157" t="s">
        <v>45</v>
      </c>
      <c r="Q21" s="147"/>
    </row>
    <row r="22" spans="1:17" x14ac:dyDescent="0.25">
      <c r="A22" s="155" t="s">
        <v>30</v>
      </c>
      <c r="B22" s="155"/>
      <c r="C22" s="155"/>
      <c r="D22" s="155"/>
      <c r="E22" s="155"/>
      <c r="F22" s="155"/>
      <c r="G22" s="155"/>
      <c r="H22" s="155"/>
      <c r="I22" s="155"/>
      <c r="J22" s="155"/>
      <c r="K22" s="155"/>
      <c r="L22" s="155"/>
      <c r="M22" s="155"/>
      <c r="N22" s="155"/>
      <c r="O22" s="155"/>
      <c r="P22" s="155"/>
      <c r="Q22" s="155"/>
    </row>
    <row r="23" spans="1:17" ht="129" customHeight="1" x14ac:dyDescent="0.25">
      <c r="A23" s="3" t="s">
        <v>68</v>
      </c>
      <c r="B23" s="147" t="str">
        <f>[66]MIR!$B$15</f>
        <v xml:space="preserve">Implementar campañas de descuentos </v>
      </c>
      <c r="C23" s="147"/>
      <c r="D23" s="147"/>
      <c r="E23" s="147" t="str">
        <f>[65]MIR!$C$15</f>
        <v>Porcentaje de campañas primer trimestre por ley de ingresos</v>
      </c>
      <c r="F23" s="147"/>
      <c r="G23" s="147" t="str">
        <f>[65]MIR!$D$15</f>
        <v>No. De acciones para la realización de campañas de descuento para la recuperacion de ingresos entre monto del presupuesto real recaudado*100)NARCDRI/MPRR*100</v>
      </c>
      <c r="H23" s="147"/>
      <c r="I23" s="157" t="str">
        <f>[65]MIR!$E$15</f>
        <v>Informe mensual de pagos de propietarios que recibieron una carta invitacion generado y ubicado en la Direccion de Catastro Municipal</v>
      </c>
      <c r="J23" s="147"/>
      <c r="K23" s="56" t="s">
        <v>150</v>
      </c>
      <c r="L23" s="70">
        <v>1</v>
      </c>
      <c r="M23" s="132" t="s">
        <v>220</v>
      </c>
      <c r="N23" s="133" t="s">
        <v>223</v>
      </c>
      <c r="O23" s="5">
        <v>0.25</v>
      </c>
      <c r="P23" s="157" t="s">
        <v>45</v>
      </c>
      <c r="Q23" s="147"/>
    </row>
    <row r="24" spans="1:17" ht="109.5" customHeight="1" x14ac:dyDescent="0.25">
      <c r="A24" s="3" t="s">
        <v>64</v>
      </c>
      <c r="B24" s="160" t="str">
        <f>[67]MIR!$B$19</f>
        <v>Implementar estrategias recaudatorias</v>
      </c>
      <c r="C24" s="164"/>
      <c r="D24" s="161"/>
      <c r="E24" s="160" t="str">
        <f>[65]MIR!$C$16</f>
        <v>Porcentaje de estrategia para  recaudacion</v>
      </c>
      <c r="F24" s="161"/>
      <c r="G24" s="160" t="str">
        <f>[65]MIR!$D$16</f>
        <v>No. De acciones para la realizacion e implementación de estrategias recaudatorias entre monto real recaudado*100)NARIER/MRR*100</v>
      </c>
      <c r="H24" s="161"/>
      <c r="I24" s="162" t="str">
        <f>[65]MIR!$E$16</f>
        <v>Informe mensual de pagos de propietarios que recibieron una carta invitacion generado y ubicado en la Direccion de Catastro Municipal</v>
      </c>
      <c r="J24" s="163"/>
      <c r="K24" s="43" t="s">
        <v>149</v>
      </c>
      <c r="L24" s="70">
        <v>1</v>
      </c>
      <c r="M24" s="132" t="s">
        <v>220</v>
      </c>
      <c r="N24" s="133" t="s">
        <v>223</v>
      </c>
      <c r="O24" s="5">
        <v>0.25</v>
      </c>
      <c r="P24" s="157" t="s">
        <v>45</v>
      </c>
      <c r="Q24" s="147"/>
    </row>
    <row r="25" spans="1:17" ht="117" customHeight="1" x14ac:dyDescent="0.25">
      <c r="A25" s="3" t="s">
        <v>65</v>
      </c>
      <c r="B25" s="160" t="str">
        <f>[66]MIR!$B$17</f>
        <v>Modernizar el sistema catastral municipal para mejorar la actualización</v>
      </c>
      <c r="C25" s="164"/>
      <c r="D25" s="161"/>
      <c r="E25" s="160" t="str">
        <f>[65]MIR!$C$17</f>
        <v>Porcentajes de modernizacion en el sistema catastral</v>
      </c>
      <c r="F25" s="161"/>
      <c r="G25" s="160" t="str">
        <f>[65]MIR!$D$17</f>
        <v>No. De accciones para modernizar el sistema catrastral entre un sistema actualizado basado en tecnologia adecuada*100)NAMSC/SABTA*100</v>
      </c>
      <c r="H25" s="161"/>
      <c r="I25" s="162" t="str">
        <f>[65]MIR!$E$17</f>
        <v>Tarjeta infomativa de avances de actualizacion de sistemas de catastro generado y ubicado en la Direccion de Catrastro Municipal</v>
      </c>
      <c r="J25" s="163"/>
      <c r="K25" s="43" t="s">
        <v>150</v>
      </c>
      <c r="L25" s="70">
        <v>1</v>
      </c>
      <c r="M25" s="132" t="s">
        <v>220</v>
      </c>
      <c r="N25" s="133" t="s">
        <v>223</v>
      </c>
      <c r="O25" s="5">
        <v>0.25</v>
      </c>
      <c r="P25" s="157" t="s">
        <v>45</v>
      </c>
      <c r="Q25" s="147"/>
    </row>
    <row r="26" spans="1:17" x14ac:dyDescent="0.25">
      <c r="A26" s="1"/>
      <c r="B26" s="1"/>
      <c r="C26" s="1"/>
      <c r="D26" s="1"/>
      <c r="E26" s="1"/>
      <c r="F26" s="1"/>
      <c r="G26" s="1"/>
      <c r="H26" s="1"/>
      <c r="I26" s="1"/>
      <c r="J26" s="1"/>
      <c r="K26" s="1"/>
      <c r="L26" s="1"/>
      <c r="M26" s="1"/>
      <c r="N26" s="1"/>
      <c r="O26" s="1"/>
      <c r="P26" s="1"/>
      <c r="Q26" s="1"/>
    </row>
    <row r="27" spans="1:17" x14ac:dyDescent="0.25">
      <c r="A27" s="1"/>
      <c r="B27" s="1"/>
      <c r="C27" s="1"/>
      <c r="D27" s="1"/>
      <c r="E27" s="1"/>
      <c r="F27" s="1"/>
      <c r="G27" s="1"/>
      <c r="H27" s="1"/>
      <c r="I27" s="1"/>
      <c r="J27" s="1"/>
      <c r="K27" s="1"/>
      <c r="L27" s="1"/>
      <c r="M27" s="1"/>
      <c r="N27" s="1"/>
      <c r="O27" s="1"/>
      <c r="P27" s="1"/>
      <c r="Q27" s="1"/>
    </row>
    <row r="28" spans="1:17" x14ac:dyDescent="0.25">
      <c r="A28" s="1"/>
      <c r="B28" s="1"/>
      <c r="C28" s="1"/>
      <c r="D28" s="1"/>
      <c r="E28" s="1"/>
      <c r="F28" s="1"/>
      <c r="G28" s="1"/>
      <c r="H28" s="1"/>
      <c r="I28" s="1"/>
      <c r="J28" s="1"/>
      <c r="K28" s="1"/>
      <c r="L28" s="1"/>
      <c r="M28" s="1"/>
      <c r="N28" s="1"/>
      <c r="O28" s="1"/>
      <c r="P28" s="1"/>
      <c r="Q28" s="1"/>
    </row>
    <row r="29" spans="1:17" x14ac:dyDescent="0.25">
      <c r="A29" s="1"/>
      <c r="B29" s="1"/>
      <c r="C29" s="1"/>
      <c r="D29" s="1"/>
      <c r="E29" s="1"/>
      <c r="F29" s="1"/>
      <c r="G29" s="1"/>
      <c r="H29" s="1"/>
      <c r="I29" s="1"/>
      <c r="J29" s="1"/>
      <c r="K29" s="1"/>
      <c r="L29" s="1"/>
      <c r="M29" s="1"/>
      <c r="N29" s="1"/>
      <c r="O29" s="1"/>
      <c r="P29" s="1"/>
      <c r="Q29" s="1"/>
    </row>
    <row r="30" spans="1:17" x14ac:dyDescent="0.25">
      <c r="A30" s="1"/>
      <c r="B30" s="1"/>
      <c r="C30" s="1"/>
      <c r="D30" s="1"/>
      <c r="E30" s="1"/>
      <c r="F30" s="1"/>
      <c r="G30" s="1"/>
      <c r="H30" s="1"/>
      <c r="I30" s="1"/>
      <c r="J30" s="1"/>
      <c r="K30" s="1"/>
      <c r="L30" s="1"/>
      <c r="M30" s="1"/>
      <c r="N30" s="1"/>
      <c r="O30" s="1"/>
      <c r="P30" s="1"/>
      <c r="Q30" s="1"/>
    </row>
    <row r="31" spans="1:17" x14ac:dyDescent="0.25">
      <c r="A31" s="1"/>
      <c r="B31" s="1"/>
      <c r="C31" s="1"/>
      <c r="D31" s="1"/>
      <c r="E31" s="1"/>
      <c r="F31" s="165"/>
      <c r="G31" s="165"/>
      <c r="H31" s="165"/>
      <c r="I31" s="1"/>
      <c r="J31" s="1"/>
      <c r="K31" s="1"/>
      <c r="L31" s="1"/>
      <c r="M31" s="1"/>
      <c r="N31" s="1"/>
      <c r="O31" s="1"/>
      <c r="P31" s="1"/>
      <c r="Q31" s="1"/>
    </row>
    <row r="32" spans="1:17" x14ac:dyDescent="0.25">
      <c r="A32" s="1"/>
      <c r="B32" s="1"/>
      <c r="C32" s="1"/>
      <c r="D32" s="1"/>
      <c r="E32" s="1"/>
      <c r="F32" s="165"/>
      <c r="G32" s="165"/>
      <c r="H32" s="165"/>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G34" s="1"/>
      <c r="H34" s="1"/>
      <c r="I34" s="1"/>
      <c r="J34" s="1"/>
      <c r="K34" s="1"/>
      <c r="L34" s="1"/>
      <c r="M34" s="1"/>
      <c r="N34" s="1"/>
      <c r="O34" s="1"/>
      <c r="P34" s="1"/>
      <c r="Q34" s="1"/>
    </row>
    <row r="35" spans="1:17" s="1" customFormat="1" x14ac:dyDescent="0.25"/>
    <row r="36" spans="1:17" s="1" customFormat="1" x14ac:dyDescent="0.25"/>
    <row r="37" spans="1:17" s="1" customFormat="1" x14ac:dyDescent="0.25"/>
  </sheetData>
  <mergeCells count="69">
    <mergeCell ref="P24:Q24"/>
    <mergeCell ref="P25:Q25"/>
    <mergeCell ref="I24:J24"/>
    <mergeCell ref="I25:J25"/>
    <mergeCell ref="F31:H32"/>
    <mergeCell ref="G25:H25"/>
    <mergeCell ref="B24:D24"/>
    <mergeCell ref="B25:D25"/>
    <mergeCell ref="E24:F24"/>
    <mergeCell ref="E25:F25"/>
    <mergeCell ref="G24:H24"/>
    <mergeCell ref="A22:Q22"/>
    <mergeCell ref="B23:D23"/>
    <mergeCell ref="E23:F23"/>
    <mergeCell ref="G23:H23"/>
    <mergeCell ref="I23:J23"/>
    <mergeCell ref="P23:Q23"/>
    <mergeCell ref="B21:D21"/>
    <mergeCell ref="E21:F21"/>
    <mergeCell ref="G21:H21"/>
    <mergeCell ref="I21:J21"/>
    <mergeCell ref="P21:Q21"/>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 right="0.7" top="0.75" bottom="0.75" header="0.3" footer="0.3"/>
  <pageSetup scale="53"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31" zoomScale="71" zoomScaleNormal="71" zoomScaleSheetLayoutView="70" workbookViewId="0">
      <selection activeCell="B31" sqref="B31:D31"/>
    </sheetView>
  </sheetViews>
  <sheetFormatPr baseColWidth="10" defaultColWidth="10.875" defaultRowHeight="15.75" x14ac:dyDescent="0.25"/>
  <cols>
    <col min="1" max="1" width="13.75" customWidth="1"/>
    <col min="3" max="3" width="6.875" customWidth="1"/>
    <col min="4" max="4" width="19.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8.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[8]POA!$AA$26</f>
        <v xml:space="preserve">E Prestacion de Servicios Publicos </v>
      </c>
      <c r="E8" s="147"/>
      <c r="F8" s="147"/>
      <c r="G8" s="147"/>
      <c r="H8" s="147"/>
      <c r="I8" s="148" t="s">
        <v>1</v>
      </c>
      <c r="J8" s="149" t="s">
        <v>186</v>
      </c>
      <c r="K8" s="149"/>
      <c r="L8" s="148" t="s">
        <v>2</v>
      </c>
      <c r="M8" s="176" t="str">
        <f>[8]POA!$C$19</f>
        <v xml:space="preserve">Programa 6 .- Red de Bienestar y Equidad social </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tr">
        <f>[8]POA!$AA$23</f>
        <v xml:space="preserve">2. Desarrollo Economico </v>
      </c>
      <c r="C11" s="152"/>
      <c r="D11" s="152"/>
      <c r="E11" s="153"/>
      <c r="F11" s="66" t="s">
        <v>5</v>
      </c>
      <c r="G11" s="179" t="str">
        <f>[8]POA!$AA$24</f>
        <v xml:space="preserve">2.6. Proteccion Social </v>
      </c>
      <c r="H11" s="152"/>
      <c r="I11" s="152"/>
      <c r="J11" s="152"/>
      <c r="K11" s="152"/>
      <c r="L11" s="153"/>
      <c r="M11" s="26" t="s">
        <v>6</v>
      </c>
      <c r="N11" s="179" t="str">
        <f>[8]POA!$AA$25</f>
        <v xml:space="preserve">2.6.8. Otros Grupos Vulnerables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[8]POA!$C$17</f>
        <v>EJE  1:  " Inclusion y humanidad que transforman  " Unidos para avanzar "</v>
      </c>
      <c r="C13" s="147"/>
      <c r="D13" s="143" t="s">
        <v>8</v>
      </c>
      <c r="E13" s="176" t="str">
        <f>[9]POA!$C$18</f>
        <v>Contribuir en la seguridad alimentaria mejorando la nutricionde los grupos vulnerables, garantizado de manera integral el desarrollo social de la nñez juventud adultos mayores y personas con discapacidad fomentando acciones de bienestar y desarrollo.</v>
      </c>
      <c r="F13" s="178"/>
      <c r="G13" s="178"/>
      <c r="H13" s="143" t="s">
        <v>9</v>
      </c>
      <c r="I13" s="176" t="str">
        <f>[8]POA!$C$20</f>
        <v xml:space="preserve">Articular politicas publicas que creen, un entorno favorable para el desarrollo social e integral de la niñez, jovenes, adultos, adultos mayores y discapacitados, promoviendo una colaboracion entre distintos sectores para asegurar el bienestar social del municipio </v>
      </c>
      <c r="J13" s="147"/>
      <c r="K13" s="147"/>
      <c r="L13" s="147"/>
      <c r="M13" s="148" t="s">
        <v>10</v>
      </c>
      <c r="N13" s="177" t="str">
        <f>[8]POA!$C$21</f>
        <v xml:space="preserve">6.4.- Entregar despensas alimentaria a los grupos vulnerables para mejorar su nutricion a traves de una programacion de entrega y soportando la emision de un carnet municipal , 6.5.- apoyar a las mujeres en periodo de lactancia con niños de 6 a 12 meses y de 12 a 24 meses. con el programa de atencion alimentaria en los primeros 1000 dias. </v>
      </c>
      <c r="O13" s="147"/>
      <c r="P13" s="147"/>
      <c r="Q13" s="147"/>
    </row>
    <row r="14" spans="1:17" ht="120.7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81.75" customHeight="1" x14ac:dyDescent="0.25">
      <c r="A19" s="2" t="s">
        <v>28</v>
      </c>
      <c r="B19" s="147" t="str">
        <f>[9]MIR!$B$12</f>
        <v>Lograr una atencion integral y eficiente de la poblacion sujeta de asistencia social y alimentaria.</v>
      </c>
      <c r="C19" s="147"/>
      <c r="D19" s="147"/>
      <c r="E19" s="147" t="str">
        <f>[8]MIR!$C$12</f>
        <v>Cobertura de beneficiarios</v>
      </c>
      <c r="F19" s="147"/>
      <c r="G19" s="147" t="str">
        <f>[8]MIR!$D$12</f>
        <v>(beneficiarios atendidos / beneficiarios potenciales) * 100</v>
      </c>
      <c r="H19" s="147"/>
      <c r="I19" s="162" t="str">
        <f>[9]MIR!$E$12</f>
        <v>Padrones de beneficiarios/ encuentas aplicadas a beneficiarios</v>
      </c>
      <c r="J19" s="163"/>
      <c r="K19" s="55" t="s">
        <v>150</v>
      </c>
      <c r="L19" s="68">
        <v>1</v>
      </c>
      <c r="M19" s="111" t="s">
        <v>220</v>
      </c>
      <c r="N19" s="112" t="s">
        <v>223</v>
      </c>
      <c r="O19" s="5">
        <v>0.25</v>
      </c>
      <c r="P19" s="176" t="str">
        <f t="shared" ref="P19:P23" si="0">$J$8</f>
        <v>DIRECCIÓN DE ASISTENCIA ALIMENTARIA Y DESARROLLO COMUNITARIO</v>
      </c>
      <c r="Q19" s="147"/>
    </row>
    <row r="20" spans="1:18" ht="118.5" customHeight="1" x14ac:dyDescent="0.25">
      <c r="A20" s="2" t="s">
        <v>29</v>
      </c>
      <c r="B20" s="160" t="str">
        <f>[9]MIR!$B$13</f>
        <v>Contribuir a la atención integral de la población sujeta de asistencia social y alimentaria, priorizandoa aquellas con mayores vulnerabilidades a través del acceso a la alimentación nutritiva, suficiente y de calidad, así como apoyos y servicios de asistencia social que mejoren su calidad de vida</v>
      </c>
      <c r="C20" s="164"/>
      <c r="D20" s="161"/>
      <c r="E20" s="147" t="str">
        <f>[9]MIR!$C$13</f>
        <v xml:space="preserve">Atencion integral y efeciente </v>
      </c>
      <c r="F20" s="147"/>
      <c r="G20" s="147" t="str">
        <f>[8]MIR!$D$13</f>
        <v>(despensas entregadas / despensas programadas) * 100</v>
      </c>
      <c r="H20" s="147"/>
      <c r="I20" s="157" t="str">
        <f>[9]MIR!$E$13</f>
        <v>Informes logísticos y auditorías de distribución</v>
      </c>
      <c r="J20" s="147"/>
      <c r="K20" s="55" t="s">
        <v>150</v>
      </c>
      <c r="L20" s="106">
        <v>1</v>
      </c>
      <c r="M20" s="111" t="s">
        <v>220</v>
      </c>
      <c r="N20" s="112" t="s">
        <v>223</v>
      </c>
      <c r="O20" s="5">
        <v>0.25</v>
      </c>
      <c r="P20" s="176" t="str">
        <f t="shared" si="0"/>
        <v>DIRECCIÓN DE ASISTENCIA ALIMENTARIA Y DESARROLLO COMUNITARIO</v>
      </c>
      <c r="Q20" s="147"/>
    </row>
    <row r="21" spans="1:18" ht="83.25" customHeight="1" x14ac:dyDescent="0.25">
      <c r="A21" s="2" t="s">
        <v>61</v>
      </c>
      <c r="B21" s="147" t="str">
        <f>[9]MIR!$B$14</f>
        <v>Dar apoyo alimentario a cada grupo grupo vulnerable</v>
      </c>
      <c r="C21" s="147"/>
      <c r="D21" s="147"/>
      <c r="E21" s="147" t="str">
        <f>[8]MIR!$C$14</f>
        <v>Porcentaje de familias beneficiadas</v>
      </c>
      <c r="F21" s="147"/>
      <c r="G21" s="147" t="str">
        <f>[8]MIR!$D$14</f>
        <v>(familias atendidas / familias identificadas en vulnerabilidad) * 100</v>
      </c>
      <c r="H21" s="147"/>
      <c r="I21" s="157" t="str">
        <f>[8]MIR!$E$14</f>
        <v>Padrón de beneficiarios y reportes de distribución</v>
      </c>
      <c r="J21" s="147"/>
      <c r="K21" s="55" t="s">
        <v>150</v>
      </c>
      <c r="L21" s="106">
        <v>1</v>
      </c>
      <c r="M21" s="114" t="s">
        <v>220</v>
      </c>
      <c r="N21" s="115" t="s">
        <v>223</v>
      </c>
      <c r="O21" s="5">
        <v>0.25</v>
      </c>
      <c r="P21" s="176" t="str">
        <f t="shared" si="0"/>
        <v>DIRECCIÓN DE ASISTENCIA ALIMENTARIA Y DESARROLLO COMUNITARIO</v>
      </c>
      <c r="Q21" s="147"/>
    </row>
    <row r="22" spans="1:18" ht="81" customHeight="1" x14ac:dyDescent="0.25">
      <c r="A22" s="2" t="s">
        <v>62</v>
      </c>
      <c r="B22" s="180" t="str">
        <f>[8]MIR!$B$17</f>
        <v>Contribuir a la mejora de la salud y el rendimiento académico de los niños.</v>
      </c>
      <c r="C22" s="181"/>
      <c r="D22" s="182"/>
      <c r="E22" s="180" t="str">
        <f>[8]MIR!$C$17</f>
        <v>Cobertura de niños beneficiados</v>
      </c>
      <c r="F22" s="182"/>
      <c r="G22" s="180" t="str">
        <f>[8]MIR!$D$17</f>
        <v>(niños atendidos / niños inscritos en escuelas públicas) * 100</v>
      </c>
      <c r="H22" s="182"/>
      <c r="I22" s="180" t="str">
        <f>[8]MIR!$E$17</f>
        <v>Registros escolares y reportes de nutrición</v>
      </c>
      <c r="J22" s="182"/>
      <c r="K22" s="55" t="s">
        <v>150</v>
      </c>
      <c r="L22" s="106">
        <v>1</v>
      </c>
      <c r="M22" s="114" t="s">
        <v>220</v>
      </c>
      <c r="N22" s="115" t="s">
        <v>223</v>
      </c>
      <c r="O22" s="5">
        <v>0.25</v>
      </c>
      <c r="P22" s="176" t="str">
        <f t="shared" si="0"/>
        <v>DIRECCIÓN DE ASISTENCIA ALIMENTARIA Y DESARROLLO COMUNITARIO</v>
      </c>
      <c r="Q22" s="147"/>
    </row>
    <row r="23" spans="1:18" ht="99.75" customHeight="1" x14ac:dyDescent="0.25">
      <c r="A23" s="2" t="s">
        <v>84</v>
      </c>
      <c r="B23" s="147" t="str">
        <f>[8]MIR!$B$19</f>
        <v>Garantizar que los grupos vulnerables tengan acceso a programas asistenciales, que mejoren su calidad de vida</v>
      </c>
      <c r="C23" s="147"/>
      <c r="D23" s="147"/>
      <c r="E23" s="147" t="str">
        <f>[8]MIR!$C$19</f>
        <v>Participación en programas asistenciales</v>
      </c>
      <c r="F23" s="147"/>
      <c r="G23" s="147" t="str">
        <f>[8]MIR!$D$19</f>
        <v>(personas inscritas en programas / población vulnerable identificada) * 100</v>
      </c>
      <c r="H23" s="147"/>
      <c r="I23" s="157" t="str">
        <f>[8]MIR!$E$19</f>
        <v>Registros de inscripción y reportes de impacto</v>
      </c>
      <c r="J23" s="147"/>
      <c r="K23" s="55" t="s">
        <v>150</v>
      </c>
      <c r="L23" s="106">
        <v>1</v>
      </c>
      <c r="M23" s="114" t="s">
        <v>220</v>
      </c>
      <c r="N23" s="115" t="s">
        <v>223</v>
      </c>
      <c r="O23" s="5">
        <v>0.25</v>
      </c>
      <c r="P23" s="176" t="str">
        <f t="shared" si="0"/>
        <v>DIRECCIÓN DE ASISTENCIA ALIMENTARIA Y DESARROLLO COMUNITARIO</v>
      </c>
      <c r="Q23" s="147"/>
    </row>
    <row r="24" spans="1:18" ht="19.5" customHeight="1" x14ac:dyDescent="0.25">
      <c r="A24" s="155" t="s">
        <v>30</v>
      </c>
      <c r="B24" s="155"/>
      <c r="C24" s="155"/>
      <c r="D24" s="155"/>
      <c r="E24" s="155"/>
      <c r="F24" s="155"/>
      <c r="G24" s="155"/>
      <c r="H24" s="155"/>
      <c r="I24" s="155"/>
      <c r="J24" s="155"/>
      <c r="K24" s="155"/>
      <c r="L24" s="155"/>
      <c r="M24" s="155"/>
      <c r="N24" s="155"/>
      <c r="O24" s="155"/>
      <c r="P24" s="155"/>
      <c r="Q24" s="155"/>
    </row>
    <row r="25" spans="1:18" ht="94.5" customHeight="1" x14ac:dyDescent="0.25">
      <c r="A25" s="3" t="s">
        <v>68</v>
      </c>
      <c r="B25" s="147" t="str">
        <f>[8]MIR!$B$15</f>
        <v>Entrega de despensas a grupos vulnerables</v>
      </c>
      <c r="C25" s="147"/>
      <c r="D25" s="147"/>
      <c r="E25" s="147" t="str">
        <f>[8]MIR!$C$15</f>
        <v>Porcentaje de familias beneficiadas</v>
      </c>
      <c r="F25" s="147"/>
      <c r="G25" s="147" t="str">
        <f>[8]MIR!$D$15</f>
        <v>(entregas realizadas a grupos vulnerables / entregas programadas) * 99</v>
      </c>
      <c r="H25" s="147"/>
      <c r="I25" s="157" t="str">
        <f>[8]MIR!$E$15</f>
        <v>Padrón de beneficiarios y reportes de distribución</v>
      </c>
      <c r="J25" s="147"/>
      <c r="K25" s="55" t="s">
        <v>150</v>
      </c>
      <c r="L25" s="68">
        <v>4</v>
      </c>
      <c r="M25" s="107" t="s">
        <v>216</v>
      </c>
      <c r="N25" s="108" t="s">
        <v>217</v>
      </c>
      <c r="O25" s="5">
        <v>1</v>
      </c>
      <c r="P25" s="174" t="str">
        <f t="shared" ref="P25:P31" si="1">$P$23</f>
        <v>DIRECCIÓN DE ASISTENCIA ALIMENTARIA Y DESARROLLO COMUNITARIO</v>
      </c>
      <c r="Q25" s="175"/>
      <c r="R25" t="s">
        <v>33</v>
      </c>
    </row>
    <row r="26" spans="1:18" ht="88.5" customHeight="1" x14ac:dyDescent="0.25">
      <c r="A26" s="3" t="s">
        <v>64</v>
      </c>
      <c r="B26" s="147" t="str">
        <f>[8]MIR!$B$16</f>
        <v xml:space="preserve">Entregar alimentos básicos y nutritivos en períodos regulares </v>
      </c>
      <c r="C26" s="147"/>
      <c r="D26" s="147"/>
      <c r="E26" s="147" t="str">
        <f>[8]MIR!$C$16</f>
        <v>Frecuencia de entregas cumplidas</v>
      </c>
      <c r="F26" s="147"/>
      <c r="G26" s="147" t="str">
        <f>[8]MIR!$D$16</f>
        <v>(entregas realizadas / entregas programadas) * 100</v>
      </c>
      <c r="H26" s="147"/>
      <c r="I26" s="157" t="str">
        <f>[8]MIR!$E$16</f>
        <v>Comprobantes de entrega y seguimiento a beneficiarios</v>
      </c>
      <c r="J26" s="147"/>
      <c r="K26" s="55" t="s">
        <v>150</v>
      </c>
      <c r="L26" s="106">
        <v>4</v>
      </c>
      <c r="M26" s="107" t="s">
        <v>216</v>
      </c>
      <c r="N26" s="108" t="s">
        <v>217</v>
      </c>
      <c r="O26" s="5">
        <v>1</v>
      </c>
      <c r="P26" s="174" t="str">
        <f t="shared" si="1"/>
        <v>DIRECCIÓN DE ASISTENCIA ALIMENTARIA Y DESARROLLO COMUNITARIO</v>
      </c>
      <c r="Q26" s="175"/>
    </row>
    <row r="27" spans="1:18" ht="101.25" customHeight="1" x14ac:dyDescent="0.25">
      <c r="A27" s="3" t="s">
        <v>67</v>
      </c>
      <c r="B27" s="160" t="str">
        <f>[8]MIR!$B$18</f>
        <v>Provisión de alimentos nutritivos y calientes a los estudiantes de escuelas del municipio</v>
      </c>
      <c r="C27" s="164"/>
      <c r="D27" s="161"/>
      <c r="E27" s="160" t="str">
        <f>[8]MIR!$C$18</f>
        <v>Distribución efectiva de desayunos</v>
      </c>
      <c r="F27" s="161"/>
      <c r="G27" s="160" t="str">
        <f>[8]MIR!$D$18</f>
        <v>(desayunos entregados / desayunos programados) * 100</v>
      </c>
      <c r="H27" s="161"/>
      <c r="I27" s="162" t="str">
        <f>[8]MIR!$E$18</f>
        <v>Registros de entrega en escuelas y encuestas de satisfacción</v>
      </c>
      <c r="J27" s="163"/>
      <c r="K27" s="55" t="s">
        <v>150</v>
      </c>
      <c r="L27" s="106">
        <v>4</v>
      </c>
      <c r="M27" s="107" t="s">
        <v>216</v>
      </c>
      <c r="N27" s="108" t="s">
        <v>217</v>
      </c>
      <c r="O27" s="5">
        <v>1</v>
      </c>
      <c r="P27" s="174" t="str">
        <f t="shared" si="1"/>
        <v>DIRECCIÓN DE ASISTENCIA ALIMENTARIA Y DESARROLLO COMUNITARIO</v>
      </c>
      <c r="Q27" s="175"/>
    </row>
    <row r="28" spans="1:18" ht="104.25" customHeight="1" x14ac:dyDescent="0.25">
      <c r="A28" s="3" t="s">
        <v>85</v>
      </c>
      <c r="B28" s="147" t="str">
        <f>[8]MIR!$B$20</f>
        <v>entregar de despensas bimestral a los adultos mayores</v>
      </c>
      <c r="C28" s="147"/>
      <c r="D28" s="147"/>
      <c r="E28" s="147" t="str">
        <f>[8]MIR!$C$20</f>
        <v>Porcentaje de adultos mayores beneficiados</v>
      </c>
      <c r="F28" s="147"/>
      <c r="G28" s="147" t="str">
        <f>[10]MIR!$G$22</f>
        <v>Porcentaje de personal eficiente y responsable=(No. de personal capacitado/No. de total de acciones realizadas)*100 PPER=(NPC/NTAR)*100</v>
      </c>
      <c r="H28" s="147"/>
      <c r="I28" s="147" t="str">
        <f>[10]MIR!$H$22</f>
        <v>Control de asistencia y capacitación laboral</v>
      </c>
      <c r="J28" s="147"/>
      <c r="K28" s="55" t="s">
        <v>150</v>
      </c>
      <c r="L28" s="106">
        <v>4</v>
      </c>
      <c r="M28" s="107" t="s">
        <v>216</v>
      </c>
      <c r="N28" s="108" t="s">
        <v>217</v>
      </c>
      <c r="O28" s="5">
        <v>1</v>
      </c>
      <c r="P28" s="174" t="str">
        <f t="shared" si="1"/>
        <v>DIRECCIÓN DE ASISTENCIA ALIMENTARIA Y DESARROLLO COMUNITARIO</v>
      </c>
      <c r="Q28" s="175"/>
    </row>
    <row r="29" spans="1:18" ht="89.25" customHeight="1" x14ac:dyDescent="0.25">
      <c r="A29" s="3" t="s">
        <v>195</v>
      </c>
      <c r="B29" s="147" t="str">
        <f>[8]MIR!$B$21</f>
        <v xml:space="preserve">Entrega del programa municipal de mejora tu vivienda </v>
      </c>
      <c r="C29" s="147"/>
      <c r="D29" s="147"/>
      <c r="E29" s="147" t="str">
        <f>[8]MIR!$C$21</f>
        <v>Ejecución de apoyos a viviendas</v>
      </c>
      <c r="F29" s="147"/>
      <c r="G29" s="147" t="str">
        <f>[8]MIR!$D$21</f>
        <v>(viviendas mejoradas / viviendas en necesidad) * 100</v>
      </c>
      <c r="H29" s="147"/>
      <c r="I29" s="147" t="str">
        <f>[8]MIR!$E$21</f>
        <v>Reportes de infraestructura y actas de entrega</v>
      </c>
      <c r="J29" s="147"/>
      <c r="K29" s="55" t="s">
        <v>150</v>
      </c>
      <c r="L29" s="106">
        <v>4</v>
      </c>
      <c r="M29" s="107" t="s">
        <v>216</v>
      </c>
      <c r="N29" s="108" t="s">
        <v>217</v>
      </c>
      <c r="O29" s="5">
        <v>1</v>
      </c>
      <c r="P29" s="174" t="str">
        <f t="shared" si="1"/>
        <v>DIRECCIÓN DE ASISTENCIA ALIMENTARIA Y DESARROLLO COMUNITARIO</v>
      </c>
      <c r="Q29" s="175"/>
    </row>
    <row r="30" spans="1:18" ht="90" customHeight="1" x14ac:dyDescent="0.25">
      <c r="A30" s="3" t="s">
        <v>198</v>
      </c>
      <c r="B30" s="147" t="str">
        <f>[8]MIR!$B$22</f>
        <v>Realizar programa de proyectos productivos a emprendedores</v>
      </c>
      <c r="C30" s="147"/>
      <c r="D30" s="147"/>
      <c r="E30" s="147" t="str">
        <f>[8]MIR!$C$22</f>
        <v>Tasa de emprendedores beneficiados</v>
      </c>
      <c r="F30" s="147"/>
      <c r="G30" s="147" t="str">
        <f>[8]MIR!$D$22</f>
        <v>(emprendedores apoyados / emprendedores inscritos) * 100</v>
      </c>
      <c r="H30" s="147"/>
      <c r="I30" s="147" t="str">
        <f>[8]MIR!$E$22</f>
        <v>Registros de proyectos y evaluación de impacto</v>
      </c>
      <c r="J30" s="147"/>
      <c r="K30" s="55" t="s">
        <v>150</v>
      </c>
      <c r="L30" s="106">
        <v>4</v>
      </c>
      <c r="M30" s="107" t="s">
        <v>216</v>
      </c>
      <c r="N30" s="108" t="s">
        <v>217</v>
      </c>
      <c r="O30" s="5">
        <v>1</v>
      </c>
      <c r="P30" s="174" t="str">
        <f t="shared" si="1"/>
        <v>DIRECCIÓN DE ASISTENCIA ALIMENTARIA Y DESARROLLO COMUNITARIO</v>
      </c>
      <c r="Q30" s="175"/>
    </row>
    <row r="31" spans="1:18" ht="103.5" customHeight="1" x14ac:dyDescent="0.25">
      <c r="A31" s="3" t="s">
        <v>199</v>
      </c>
      <c r="B31" s="147" t="str">
        <f>[8]MIR!$B$23</f>
        <v>Realizar programa de apoyo a productores agrícolas</v>
      </c>
      <c r="C31" s="147"/>
      <c r="D31" s="147"/>
      <c r="E31" s="147" t="str">
        <f>[8]MIR!$C$23</f>
        <v>Cobertura de apoyo a productores</v>
      </c>
      <c r="F31" s="147"/>
      <c r="G31" s="147" t="str">
        <f>[8]MIR!$D$23</f>
        <v>(productores apoyados / productores identificados) * 100</v>
      </c>
      <c r="H31" s="147"/>
      <c r="I31" s="147" t="str">
        <f>[8]MIR!$E$23</f>
        <v>Registros de apoyo técnico y financiero</v>
      </c>
      <c r="J31" s="147"/>
      <c r="K31" s="55" t="s">
        <v>150</v>
      </c>
      <c r="L31" s="106">
        <v>4</v>
      </c>
      <c r="M31" s="107" t="s">
        <v>216</v>
      </c>
      <c r="N31" s="108" t="s">
        <v>217</v>
      </c>
      <c r="O31" s="5">
        <v>1</v>
      </c>
      <c r="P31" s="174" t="str">
        <f t="shared" si="1"/>
        <v>DIRECCIÓN DE ASISTENCIA ALIMENTARIA Y DESARROLLO COMUNITARIO</v>
      </c>
      <c r="Q31" s="175"/>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s="1" customFormat="1" x14ac:dyDescent="0.25">
      <c r="F37"/>
    </row>
    <row r="38" spans="1:17" s="1" customFormat="1" ht="62.25" customHeight="1" x14ac:dyDescent="0.25"/>
    <row r="39" spans="1:17" s="1" customFormat="1" x14ac:dyDescent="0.25"/>
    <row r="40" spans="1:17" x14ac:dyDescent="0.25">
      <c r="A40" s="1"/>
      <c r="B40" s="1"/>
      <c r="C40" s="1"/>
      <c r="D40" s="1"/>
      <c r="E40" s="1"/>
      <c r="F40" s="1"/>
      <c r="G40" s="1"/>
      <c r="H40" s="1"/>
      <c r="I40" s="1"/>
      <c r="J40" s="1"/>
      <c r="K40" s="1"/>
      <c r="L40" s="1"/>
      <c r="M40" s="1"/>
      <c r="N40" s="1"/>
      <c r="O40" s="1"/>
      <c r="P40" s="1"/>
      <c r="Q40" s="1"/>
    </row>
  </sheetData>
  <mergeCells count="99">
    <mergeCell ref="B31:D31"/>
    <mergeCell ref="E31:F31"/>
    <mergeCell ref="G31:H31"/>
    <mergeCell ref="I31:J31"/>
    <mergeCell ref="P31:Q31"/>
    <mergeCell ref="B30:D30"/>
    <mergeCell ref="E30:F30"/>
    <mergeCell ref="G30:H30"/>
    <mergeCell ref="I30:J30"/>
    <mergeCell ref="P30:Q30"/>
    <mergeCell ref="B29:D29"/>
    <mergeCell ref="E29:F29"/>
    <mergeCell ref="G29:H29"/>
    <mergeCell ref="I29:J29"/>
    <mergeCell ref="P29:Q29"/>
    <mergeCell ref="B22:D22"/>
    <mergeCell ref="E22:F22"/>
    <mergeCell ref="G22:H22"/>
    <mergeCell ref="I22:J22"/>
    <mergeCell ref="P22:Q2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8:Q28"/>
    <mergeCell ref="F34:H35"/>
    <mergeCell ref="B26:D26"/>
    <mergeCell ref="E26:F26"/>
    <mergeCell ref="G26:H26"/>
    <mergeCell ref="I26:J26"/>
    <mergeCell ref="B28:D28"/>
    <mergeCell ref="E28:F28"/>
    <mergeCell ref="G28:H28"/>
    <mergeCell ref="I28:J28"/>
    <mergeCell ref="P26:Q26"/>
    <mergeCell ref="B27:D27"/>
    <mergeCell ref="E27:F27"/>
    <mergeCell ref="G27:H27"/>
    <mergeCell ref="I27:J27"/>
    <mergeCell ref="P27:Q27"/>
  </mergeCells>
  <pageMargins left="0.7" right="0.7" top="0.75" bottom="0.75" header="0.3" footer="0.3"/>
  <pageSetup scale="53" orientation="landscape" horizontalDpi="4294967292"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7" zoomScale="71" zoomScaleNormal="71" zoomScaleSheetLayoutView="70" workbookViewId="0">
      <selection activeCell="G28" sqref="G28:H28"/>
    </sheetView>
  </sheetViews>
  <sheetFormatPr baseColWidth="10" defaultColWidth="10.875" defaultRowHeight="15.75" x14ac:dyDescent="0.25"/>
  <cols>
    <col min="1" max="1" width="13.75" customWidth="1"/>
    <col min="3" max="3" width="6.875" customWidth="1"/>
    <col min="4" max="4" width="18.125" customWidth="1"/>
    <col min="6" max="6" width="11.625" customWidth="1"/>
    <col min="8" max="8" width="12.875" customWidth="1"/>
    <col min="9" max="9" width="13.375" customWidth="1"/>
    <col min="10" max="10" width="13.875" customWidth="1"/>
    <col min="11" max="11" width="14" customWidth="1"/>
    <col min="12" max="14" width="13.125" customWidth="1"/>
    <col min="15" max="15" width="11.875" customWidth="1"/>
    <col min="17" max="17" width="5.75" customWidth="1"/>
  </cols>
  <sheetData>
    <row r="1" spans="1:17" x14ac:dyDescent="0.25">
      <c r="A1" s="1"/>
      <c r="B1" s="1"/>
      <c r="C1" s="1"/>
      <c r="D1" s="1"/>
      <c r="E1" s="1"/>
      <c r="F1" s="1"/>
      <c r="G1" s="1"/>
      <c r="H1" s="1"/>
      <c r="I1" s="1"/>
      <c r="J1" s="1"/>
      <c r="K1" s="1"/>
      <c r="L1" s="1"/>
      <c r="M1" s="1"/>
      <c r="N1" s="1"/>
      <c r="O1" s="1"/>
      <c r="P1" s="1"/>
      <c r="Q1" s="1"/>
    </row>
    <row r="2" spans="1:17" ht="48.75" customHeight="1" x14ac:dyDescent="0.25">
      <c r="A2" s="1"/>
      <c r="B2" s="144"/>
      <c r="C2" s="144"/>
      <c r="D2" s="144"/>
      <c r="E2" s="144"/>
      <c r="F2" s="144"/>
      <c r="G2" s="144"/>
      <c r="H2" s="144"/>
      <c r="I2" s="144"/>
      <c r="J2" s="144"/>
      <c r="K2" s="144"/>
      <c r="L2" s="144"/>
      <c r="M2" s="144"/>
      <c r="N2" s="144"/>
      <c r="O2" s="144"/>
      <c r="P2" s="144"/>
      <c r="Q2" s="1"/>
    </row>
    <row r="3" spans="1:17" ht="47.25" customHeight="1" x14ac:dyDescent="0.25">
      <c r="A3" s="1"/>
      <c r="B3" s="144"/>
      <c r="C3" s="144"/>
      <c r="D3" s="144"/>
      <c r="E3" s="144"/>
      <c r="F3" s="144"/>
      <c r="G3" s="144"/>
      <c r="H3" s="144"/>
      <c r="I3" s="144"/>
      <c r="J3" s="144"/>
      <c r="K3" s="144"/>
      <c r="L3" s="144"/>
      <c r="M3" s="144"/>
      <c r="N3" s="144"/>
      <c r="O3" s="144"/>
      <c r="P3" s="144"/>
      <c r="Q3" s="1"/>
    </row>
    <row r="4" spans="1:17" ht="46.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31" t="str">
        <f>'[68]POA (2)'!$AA$26</f>
        <v>E. Prestación de Servicios Públicos</v>
      </c>
      <c r="E8" s="147"/>
      <c r="F8" s="147"/>
      <c r="G8" s="147"/>
      <c r="H8" s="147"/>
      <c r="I8" s="148" t="s">
        <v>1</v>
      </c>
      <c r="J8" s="149" t="s">
        <v>44</v>
      </c>
      <c r="K8" s="149"/>
      <c r="L8" s="143" t="s">
        <v>2</v>
      </c>
      <c r="M8" s="211" t="str">
        <f>'[68]POA (2)'!$C$19</f>
        <v xml:space="preserve">22. Gestion Financiera Responsable y Sostenible </v>
      </c>
      <c r="N8" s="147"/>
      <c r="O8" s="148" t="s">
        <v>3</v>
      </c>
      <c r="P8" s="331" t="s">
        <v>147</v>
      </c>
      <c r="Q8" s="147"/>
    </row>
    <row r="9" spans="1:17" ht="61.5" customHeight="1" x14ac:dyDescent="0.25">
      <c r="A9" s="143"/>
      <c r="B9" s="143"/>
      <c r="C9" s="143"/>
      <c r="D9" s="147"/>
      <c r="E9" s="147"/>
      <c r="F9" s="147"/>
      <c r="G9" s="147"/>
      <c r="H9" s="147"/>
      <c r="I9" s="148"/>
      <c r="J9" s="149"/>
      <c r="K9" s="149"/>
      <c r="L9" s="143"/>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10" t="s">
        <v>4</v>
      </c>
      <c r="B11" s="267" t="s">
        <v>80</v>
      </c>
      <c r="C11" s="152"/>
      <c r="D11" s="152"/>
      <c r="E11" s="153"/>
      <c r="F11" s="10" t="s">
        <v>5</v>
      </c>
      <c r="G11" s="267" t="str">
        <f>'[68]POA (2)'!$AA$24</f>
        <v>1.5 Asuntos financieros y hacendarios</v>
      </c>
      <c r="H11" s="152"/>
      <c r="I11" s="152"/>
      <c r="J11" s="152"/>
      <c r="K11" s="152"/>
      <c r="L11" s="153"/>
      <c r="M11" s="7" t="s">
        <v>6</v>
      </c>
      <c r="N11" s="267" t="str">
        <f>'[68]POA (2)'!$AA$25</f>
        <v>1.5.1 Asuntos Financieros</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11" t="str">
        <f>'[68]POA (2)'!$C$17</f>
        <v xml:space="preserve">IV. Innovacion y Eficiencia en Movimiento: Transformando para Avanzar </v>
      </c>
      <c r="C13" s="147"/>
      <c r="D13" s="143" t="s">
        <v>8</v>
      </c>
      <c r="E13" s="211" t="str">
        <f>'[68]POA (2)'!$C$18</f>
        <v>Garantizar el manejo eficiente y transparente de los recursos publicos del Municipio, asegurando la liquidez suficiene para cubrir las oblogaciones fiscales, optimizando la gestion y dando cumplimiento a las politicas publicas.</v>
      </c>
      <c r="F13" s="147"/>
      <c r="G13" s="147"/>
      <c r="H13" s="143" t="s">
        <v>9</v>
      </c>
      <c r="I13" s="211" t="str">
        <f>'[68]POA (2)'!$C$20</f>
        <v xml:space="preserve">Garantizar la transversalizacion de acciones que promuevan una colaboracion efectiva y una coordinacion solidad entre las dependencias federales y estatales, consolidando un gobierno honesto y al servicio de la gente </v>
      </c>
      <c r="J13" s="147"/>
      <c r="K13" s="147"/>
      <c r="L13" s="147"/>
      <c r="M13" s="148" t="s">
        <v>10</v>
      </c>
      <c r="N13" s="211" t="str">
        <f>'[69]POA (2)'!$C$21</f>
        <v xml:space="preserve">22.11 Asegurar que todo los pagos realizados, cumplan con los procedimientos y formas fiscales. 22.12 Elaborar informes periódicos que proporcionen información detallada sobre el estado de las finanzas municipales. 22.13 Supervisar los informes y las cuentas anuales, verificando la correcta ejecución del presupuesto fiscal. 22.14 Informar sobre la gestión administrativa y financiera sobre la correcta utilización de los fondos públicos. 22.15 Brandar apoyo técnico y normativo para presentar los informes de cuenta publica, asegurando que se cumplan con las disposiciones generales. </v>
      </c>
      <c r="O13" s="147"/>
      <c r="P13" s="147"/>
      <c r="Q13" s="147"/>
    </row>
    <row r="14" spans="1:17" ht="174"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45" t="s">
        <v>150</v>
      </c>
      <c r="M18" s="10" t="s">
        <v>18</v>
      </c>
      <c r="N18" s="148"/>
      <c r="O18" s="148"/>
      <c r="P18" s="148"/>
      <c r="Q18" s="148"/>
    </row>
    <row r="19" spans="1:18" ht="111" customHeight="1" x14ac:dyDescent="0.25">
      <c r="A19" s="2" t="s">
        <v>28</v>
      </c>
      <c r="B19" s="332" t="str">
        <f>[69]MIR!$B$12</f>
        <v>Administración y gestión legal de los activos municipales, conforme al marco jurídico aplicable del H. Ayuntamiento de Eduardo Neri.</v>
      </c>
      <c r="C19" s="147"/>
      <c r="D19" s="147"/>
      <c r="E19" s="147" t="str">
        <f>[69]MIR!$C$12</f>
        <v>Porcentaje de activos municipales regularizados conforme a la normatividad</v>
      </c>
      <c r="F19" s="147"/>
      <c r="G19" s="147" t="str">
        <f>[68]MIR!$D$12</f>
        <v>(Activos regularizados / Total de activos) * 100</v>
      </c>
      <c r="H19" s="147"/>
      <c r="I19" s="157" t="str">
        <f>[68]MIR!$E$12</f>
        <v>Inventario de bienes municipales, registros jurídicos</v>
      </c>
      <c r="J19" s="147"/>
      <c r="K19" s="49" t="s">
        <v>150</v>
      </c>
      <c r="L19" s="11">
        <v>1</v>
      </c>
      <c r="M19" s="132" t="s">
        <v>220</v>
      </c>
      <c r="N19" s="133" t="s">
        <v>223</v>
      </c>
      <c r="O19" s="5">
        <v>0.25</v>
      </c>
      <c r="P19" s="332" t="s">
        <v>155</v>
      </c>
      <c r="Q19" s="147"/>
    </row>
    <row r="20" spans="1:18" ht="110.25" customHeight="1" x14ac:dyDescent="0.25">
      <c r="A20" s="2" t="s">
        <v>29</v>
      </c>
      <c r="B20" s="147" t="str">
        <f>[69]MIR!$B$13</f>
        <v>Fortalecimiento del registro y control contable del municipio de Eduardo Neri.</v>
      </c>
      <c r="C20" s="147"/>
      <c r="D20" s="147"/>
      <c r="E20" s="147" t="str">
        <f>[69]MIR!$C$13</f>
        <v>Porcentaje de registros contables actualizados y auditables</v>
      </c>
      <c r="F20" s="147"/>
      <c r="G20" s="147" t="str">
        <f>[68]MIR!$D$13</f>
        <v>(Registros actualizados / Registros totales) * 100</v>
      </c>
      <c r="H20" s="147"/>
      <c r="I20" s="157" t="str">
        <f>[68]MIR!$E$13</f>
        <v>Reportes contables, auditorías internas</v>
      </c>
      <c r="J20" s="147"/>
      <c r="K20" s="49" t="s">
        <v>150</v>
      </c>
      <c r="L20" s="103">
        <v>1</v>
      </c>
      <c r="M20" s="132" t="s">
        <v>220</v>
      </c>
      <c r="N20" s="133" t="s">
        <v>223</v>
      </c>
      <c r="O20" s="5">
        <v>0.25</v>
      </c>
      <c r="P20" s="330" t="str">
        <f t="shared" ref="P20" si="0">$P$19</f>
        <v>Dirección de Contabilidad</v>
      </c>
      <c r="Q20" s="147"/>
    </row>
    <row r="21" spans="1:18" ht="90.75" customHeight="1" x14ac:dyDescent="0.25">
      <c r="A21" s="2" t="s">
        <v>61</v>
      </c>
      <c r="B21" s="147" t="str">
        <f>[68]MIR!$B$14</f>
        <v>Implementar sistemas tecnológicos eficientes para la gestión contable</v>
      </c>
      <c r="C21" s="147"/>
      <c r="D21" s="147"/>
      <c r="E21" s="147" t="str">
        <f>[68]MIR!$C$14</f>
        <v>Nivel de avance en la implementación del sistema contable</v>
      </c>
      <c r="F21" s="147"/>
      <c r="G21" s="147" t="str">
        <f>[68]MIR!$D$14</f>
        <v>(Componentes implementados / Componentes planeados) * 100</v>
      </c>
      <c r="H21" s="147"/>
      <c r="I21" s="157" t="str">
        <f>[69]MIR!$E$14</f>
        <v>Bitácoras del sistema, informes técnicos</v>
      </c>
      <c r="J21" s="147"/>
      <c r="K21" s="49" t="s">
        <v>150</v>
      </c>
      <c r="L21" s="103">
        <v>1</v>
      </c>
      <c r="M21" s="132" t="s">
        <v>220</v>
      </c>
      <c r="N21" s="133" t="s">
        <v>223</v>
      </c>
      <c r="O21" s="5">
        <v>0.25</v>
      </c>
      <c r="P21" s="330" t="str">
        <f t="shared" ref="P21:P22" si="1">$P$19</f>
        <v>Dirección de Contabilidad</v>
      </c>
      <c r="Q21" s="147"/>
    </row>
    <row r="22" spans="1:18" ht="87.75" customHeight="1" x14ac:dyDescent="0.25">
      <c r="A22" s="2" t="s">
        <v>62</v>
      </c>
      <c r="B22" s="160" t="str">
        <f>[69]MIR!$B$16</f>
        <v>Fortalecimiento de la coordinación entre las áreas administrativas y financieras.</v>
      </c>
      <c r="C22" s="164"/>
      <c r="D22" s="161"/>
      <c r="E22" s="160" t="str">
        <f>[68]MIR!$C$16</f>
        <v>Número de reuniones interinstitucionales realizadas</v>
      </c>
      <c r="F22" s="161"/>
      <c r="G22" s="160" t="str">
        <f>[68]MIR!$D$16</f>
        <v>(Reuniones realizadas / Reuniones programadas) * 100</v>
      </c>
      <c r="H22" s="161"/>
      <c r="I22" s="162" t="str">
        <f>[69]MIR!$E$16</f>
        <v>Minutas de reuniones, convocatorias</v>
      </c>
      <c r="J22" s="163"/>
      <c r="K22" s="89" t="s">
        <v>150</v>
      </c>
      <c r="L22" s="103">
        <v>1</v>
      </c>
      <c r="M22" s="132" t="s">
        <v>220</v>
      </c>
      <c r="N22" s="133" t="s">
        <v>223</v>
      </c>
      <c r="O22" s="5">
        <v>0.25</v>
      </c>
      <c r="P22" s="330" t="str">
        <f t="shared" si="1"/>
        <v>Dirección de Contabilidad</v>
      </c>
      <c r="Q22" s="147"/>
    </row>
    <row r="23" spans="1:18" ht="74.25" customHeight="1" x14ac:dyDescent="0.25">
      <c r="A23" s="2" t="s">
        <v>84</v>
      </c>
      <c r="B23" s="147" t="str">
        <f>[69]MIR!$B$18</f>
        <v>Optimización y digitalización de los procesos contables, con el fin de incrementar la eficiencia operativa.</v>
      </c>
      <c r="C23" s="147"/>
      <c r="D23" s="147"/>
      <c r="E23" s="147" t="str">
        <f>[68]MIR!$C$18</f>
        <v>Porcentaje de procesos contables digitalizados</v>
      </c>
      <c r="F23" s="147"/>
      <c r="G23" s="147" t="str">
        <f>[68]MIR!$D$18</f>
        <v>(Procesos digitalizados / Procesos totales) * 100</v>
      </c>
      <c r="H23" s="147"/>
      <c r="I23" s="157" t="str">
        <f>[68]MIR!$E$18</f>
        <v>Sistema contable, manuales de procedimientos</v>
      </c>
      <c r="J23" s="147"/>
      <c r="K23" s="49" t="s">
        <v>150</v>
      </c>
      <c r="L23" s="103">
        <v>1</v>
      </c>
      <c r="M23" s="132" t="s">
        <v>220</v>
      </c>
      <c r="N23" s="133" t="s">
        <v>223</v>
      </c>
      <c r="O23" s="5">
        <v>0.25</v>
      </c>
      <c r="P23" s="330" t="str">
        <f t="shared" ref="P23" si="2">$P$19</f>
        <v>Dirección de Contabilidad</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96.75" customHeight="1" x14ac:dyDescent="0.25">
      <c r="A25" s="3" t="s">
        <v>68</v>
      </c>
      <c r="B25" s="147" t="str">
        <f>[69]MIR!$B$15</f>
        <v>Registro e integración de la información financiera, presupuestal y contable</v>
      </c>
      <c r="C25" s="147"/>
      <c r="D25" s="147"/>
      <c r="E25" s="147" t="str">
        <f>[68]MIR!$C$15</f>
        <v>Porcentaje de información financiera capturada</v>
      </c>
      <c r="F25" s="147"/>
      <c r="G25" s="147" t="str">
        <f>[68]MIR!$D$15</f>
        <v>(Información capturada / Información total) * 100</v>
      </c>
      <c r="H25" s="147"/>
      <c r="I25" s="157" t="str">
        <f>[68]MIR!$E$15</f>
        <v>Base de datos financiera, hojas de control</v>
      </c>
      <c r="J25" s="147"/>
      <c r="K25" s="27" t="str">
        <f>$K$21</f>
        <v>Trimestral</v>
      </c>
      <c r="L25" s="57">
        <v>1</v>
      </c>
      <c r="M25" s="132" t="s">
        <v>220</v>
      </c>
      <c r="N25" s="133" t="s">
        <v>223</v>
      </c>
      <c r="O25" s="5">
        <v>0.25</v>
      </c>
      <c r="P25" s="330" t="str">
        <f t="shared" ref="P25" si="3">$P$19</f>
        <v>Dirección de Contabilidad</v>
      </c>
      <c r="Q25" s="147"/>
    </row>
    <row r="26" spans="1:18" ht="94.5" customHeight="1" x14ac:dyDescent="0.25">
      <c r="A26" s="3" t="s">
        <v>67</v>
      </c>
      <c r="B26" s="147" t="str">
        <f>[69]MIR!$B$17</f>
        <v>Generación mensual de estados financieros, para conocer la situación económica del municipio.</v>
      </c>
      <c r="C26" s="147"/>
      <c r="D26" s="147"/>
      <c r="E26" s="160" t="str">
        <f>[68]MIR!$C$17</f>
        <v>Porcentaje de estados financieros emitidos a tiempo</v>
      </c>
      <c r="F26" s="161"/>
      <c r="G26" s="147" t="str">
        <f>[68]MIR!$D$17</f>
        <v>(Estados emitidos / Estados programados) * 100</v>
      </c>
      <c r="H26" s="147"/>
      <c r="I26" s="157" t="str">
        <f>[68]MIR!$E$17</f>
        <v>Estados financieros, cronograma de entregas</v>
      </c>
      <c r="J26" s="147"/>
      <c r="K26" s="27" t="str">
        <f>$K$21</f>
        <v>Trimestral</v>
      </c>
      <c r="L26" s="103">
        <v>1</v>
      </c>
      <c r="M26" s="132" t="s">
        <v>220</v>
      </c>
      <c r="N26" s="133" t="s">
        <v>223</v>
      </c>
      <c r="O26" s="5">
        <v>0.25</v>
      </c>
      <c r="P26" s="330" t="str">
        <f t="shared" ref="P26" si="4">$P$19</f>
        <v>Dirección de Contabilidad</v>
      </c>
      <c r="Q26" s="147"/>
      <c r="R26" t="s">
        <v>33</v>
      </c>
    </row>
    <row r="27" spans="1:18" ht="90" customHeight="1" x14ac:dyDescent="0.25">
      <c r="A27" s="3" t="s">
        <v>85</v>
      </c>
      <c r="B27" s="160" t="str">
        <f>[69]MIR!$B$19</f>
        <v>Procesamiento y pago quincenal de nómina al personal del H. Ayuntamiento.</v>
      </c>
      <c r="C27" s="164"/>
      <c r="D27" s="161"/>
      <c r="E27" s="160" t="str">
        <f>[69]MIR!$C$19</f>
        <v>Porcentaje de dispersiones realizadas puntualmente</v>
      </c>
      <c r="F27" s="161"/>
      <c r="G27" s="160" t="str">
        <f>[68]MIR!$D$19</f>
        <v>(Nóminas dispersadas a tiempo / Total de nóminas) * 100</v>
      </c>
      <c r="H27" s="161"/>
      <c r="I27" s="162" t="str">
        <f>[68]MIR!$E$19</f>
        <v>Reportes de nómina, recibos firmados</v>
      </c>
      <c r="J27" s="163"/>
      <c r="K27" s="27" t="str">
        <f>$K$21</f>
        <v>Trimestral</v>
      </c>
      <c r="L27" s="103">
        <v>1</v>
      </c>
      <c r="M27" s="132" t="s">
        <v>220</v>
      </c>
      <c r="N27" s="133" t="s">
        <v>223</v>
      </c>
      <c r="O27" s="5">
        <v>0.25</v>
      </c>
      <c r="P27" s="330" t="str">
        <f t="shared" ref="P27" si="5">$P$19</f>
        <v>Dirección de Contabilidad</v>
      </c>
      <c r="Q27" s="147"/>
    </row>
    <row r="28" spans="1:18" ht="94.5" customHeight="1" x14ac:dyDescent="0.25">
      <c r="A28" s="3" t="s">
        <v>195</v>
      </c>
      <c r="B28" s="147" t="str">
        <f>[69]MIR!$B$20</f>
        <v>Preparación de declaraciones mensuales para el cumplimiento de obligaciones fiscales federales y estatales.</v>
      </c>
      <c r="C28" s="147"/>
      <c r="D28" s="147"/>
      <c r="E28" s="147" t="str">
        <f>[68]MIR!$C$20</f>
        <v>Porcentaje de declaraciones fiscales realizadas a tiempo</v>
      </c>
      <c r="F28" s="147"/>
      <c r="G28" s="147" t="str">
        <f>[68]MIR!$D$20</f>
        <v>(Declaraciones realizadas / Declaraciones programadas) * 100</v>
      </c>
      <c r="H28" s="147"/>
      <c r="I28" s="147" t="str">
        <f>[68]MIR!$E$20</f>
        <v>Recibos electrónicos de pago, constancias del SAT</v>
      </c>
      <c r="J28" s="147"/>
      <c r="K28" s="27" t="str">
        <f>$K$21</f>
        <v>Trimestral</v>
      </c>
      <c r="L28" s="103">
        <v>1</v>
      </c>
      <c r="M28" s="132" t="s">
        <v>220</v>
      </c>
      <c r="N28" s="133" t="s">
        <v>223</v>
      </c>
      <c r="O28" s="5">
        <v>0.25</v>
      </c>
      <c r="P28" s="330" t="str">
        <f t="shared" ref="P28" si="6">$P$19</f>
        <v>Dirección de Contabilidad</v>
      </c>
      <c r="Q28" s="147"/>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x14ac:dyDescent="0.25"/>
    <row r="39" spans="1:17" s="1" customFormat="1" x14ac:dyDescent="0.25"/>
    <row r="40" spans="1:17" s="1" customFormat="1" x14ac:dyDescent="0.25"/>
  </sheetData>
  <mergeCells count="84">
    <mergeCell ref="F34:H35"/>
    <mergeCell ref="B26:D26"/>
    <mergeCell ref="E26:F26"/>
    <mergeCell ref="G26:H26"/>
    <mergeCell ref="I26:J26"/>
    <mergeCell ref="B27:D27"/>
    <mergeCell ref="G27:H27"/>
    <mergeCell ref="I27:J27"/>
    <mergeCell ref="E27:F27"/>
    <mergeCell ref="P26:Q26"/>
    <mergeCell ref="B28:D28"/>
    <mergeCell ref="E28:F28"/>
    <mergeCell ref="G28:H28"/>
    <mergeCell ref="I28:J28"/>
    <mergeCell ref="P28:Q28"/>
    <mergeCell ref="P27:Q27"/>
    <mergeCell ref="A24:Q24"/>
    <mergeCell ref="B25:D25"/>
    <mergeCell ref="E25:F25"/>
    <mergeCell ref="G25:H25"/>
    <mergeCell ref="I25:J25"/>
    <mergeCell ref="P25:Q25"/>
    <mergeCell ref="B21:D21"/>
    <mergeCell ref="E21:F21"/>
    <mergeCell ref="G21:H21"/>
    <mergeCell ref="I21:J21"/>
    <mergeCell ref="P21:Q21"/>
    <mergeCell ref="B23:D23"/>
    <mergeCell ref="E23:F23"/>
    <mergeCell ref="G23:H23"/>
    <mergeCell ref="I23:J23"/>
    <mergeCell ref="P23:Q23"/>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B22:D22"/>
    <mergeCell ref="E22:F22"/>
    <mergeCell ref="G22:H22"/>
    <mergeCell ref="I22:J22"/>
    <mergeCell ref="P22:Q22"/>
  </mergeCells>
  <pageMargins left="0.7" right="0.7" top="0.75" bottom="0.75" header="0.3" footer="0.3"/>
  <pageSetup scale="53" orientation="landscape" horizontalDpi="4294967292"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6" zoomScale="59" zoomScaleNormal="59" zoomScaleSheetLayoutView="70" workbookViewId="0">
      <selection activeCell="E26" sqref="E26:F26"/>
    </sheetView>
  </sheetViews>
  <sheetFormatPr baseColWidth="10" defaultColWidth="10.875" defaultRowHeight="15.75" x14ac:dyDescent="0.25"/>
  <cols>
    <col min="1" max="1" width="13.75" customWidth="1"/>
    <col min="3" max="3" width="6.875" customWidth="1"/>
    <col min="4" max="4" width="21.625" customWidth="1"/>
    <col min="6" max="6" width="9.75" customWidth="1"/>
    <col min="8" max="8" width="12.875" customWidth="1"/>
    <col min="9" max="9" width="13.375" customWidth="1"/>
    <col min="10" max="10" width="13.5" customWidth="1"/>
    <col min="11" max="11" width="13.875" customWidth="1"/>
    <col min="12" max="12" width="11.875" customWidth="1"/>
    <col min="13" max="13" width="14.5" customWidth="1"/>
    <col min="14" max="14" width="14.875" customWidth="1"/>
    <col min="15" max="15" width="10.25" customWidth="1"/>
    <col min="17" max="17" width="6" customWidth="1"/>
  </cols>
  <sheetData>
    <row r="1" spans="1:17" x14ac:dyDescent="0.25">
      <c r="A1" s="1"/>
      <c r="B1" s="1"/>
      <c r="C1" s="1"/>
      <c r="D1" s="1"/>
      <c r="E1" s="1"/>
      <c r="F1" s="1"/>
      <c r="G1" s="1"/>
      <c r="H1" s="1"/>
      <c r="I1" s="1"/>
      <c r="J1" s="1"/>
      <c r="K1" s="1"/>
      <c r="L1" s="1"/>
      <c r="M1" s="1"/>
      <c r="N1" s="1"/>
      <c r="O1" s="1"/>
      <c r="P1" s="1"/>
      <c r="Q1" s="1"/>
    </row>
    <row r="2" spans="1:17" ht="46.5" customHeight="1" x14ac:dyDescent="0.25">
      <c r="A2" s="1"/>
      <c r="B2" s="144"/>
      <c r="C2" s="144"/>
      <c r="D2" s="144"/>
      <c r="E2" s="144"/>
      <c r="F2" s="144"/>
      <c r="G2" s="144"/>
      <c r="H2" s="144"/>
      <c r="I2" s="144"/>
      <c r="J2" s="144"/>
      <c r="K2" s="144"/>
      <c r="L2" s="144"/>
      <c r="M2" s="144"/>
      <c r="N2" s="144"/>
      <c r="O2" s="144"/>
      <c r="P2" s="144"/>
      <c r="Q2" s="1"/>
    </row>
    <row r="3" spans="1:17" ht="48.75" customHeight="1" x14ac:dyDescent="0.25">
      <c r="A3" s="1"/>
      <c r="B3" s="144"/>
      <c r="C3" s="144"/>
      <c r="D3" s="144"/>
      <c r="E3" s="144"/>
      <c r="F3" s="144"/>
      <c r="G3" s="144"/>
      <c r="H3" s="144"/>
      <c r="I3" s="144"/>
      <c r="J3" s="144"/>
      <c r="K3" s="144"/>
      <c r="L3" s="144"/>
      <c r="M3" s="144"/>
      <c r="N3" s="144"/>
      <c r="O3" s="144"/>
      <c r="P3" s="144"/>
      <c r="Q3" s="1"/>
    </row>
    <row r="4" spans="1:17" ht="4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31" t="str">
        <f>'[70]POA (2)'!$AA$26</f>
        <v>E. Prestación de Servicios Públicos</v>
      </c>
      <c r="E8" s="147"/>
      <c r="F8" s="147"/>
      <c r="G8" s="147"/>
      <c r="H8" s="147"/>
      <c r="I8" s="148" t="s">
        <v>1</v>
      </c>
      <c r="J8" s="149" t="s">
        <v>43</v>
      </c>
      <c r="K8" s="149"/>
      <c r="L8" s="148" t="s">
        <v>2</v>
      </c>
      <c r="M8" s="333" t="str">
        <f>'[70]POA (2)'!$C$19</f>
        <v xml:space="preserve">Programa 22 Gestión Financiera Responsable y Sostenible </v>
      </c>
      <c r="N8" s="147"/>
      <c r="O8" s="148" t="s">
        <v>3</v>
      </c>
      <c r="P8" s="331" t="s">
        <v>147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10" t="s">
        <v>4</v>
      </c>
      <c r="B11" s="334" t="s">
        <v>80</v>
      </c>
      <c r="C11" s="152"/>
      <c r="D11" s="152"/>
      <c r="E11" s="153"/>
      <c r="F11" s="10" t="s">
        <v>5</v>
      </c>
      <c r="G11" s="334" t="str">
        <f>'[70]POA (2)'!$AA$24</f>
        <v>1.5 Asuntos financieros y hacendarios</v>
      </c>
      <c r="H11" s="152"/>
      <c r="I11" s="152"/>
      <c r="J11" s="152"/>
      <c r="K11" s="152"/>
      <c r="L11" s="153"/>
      <c r="M11" s="7" t="s">
        <v>6</v>
      </c>
      <c r="N11" s="334" t="s">
        <v>116</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333" t="str">
        <f>'[70]POA (2)'!$C$17</f>
        <v>EJE :   IV Innovación y eficiencia en movimiento " Transformando para Avanzar "</v>
      </c>
      <c r="C13" s="147"/>
      <c r="D13" s="143" t="s">
        <v>8</v>
      </c>
      <c r="E13" s="333" t="str">
        <f>'[70]POA (2)'!$C$18</f>
        <v>Garantizar el manejo eficiente y transparente de los recursos públicos del Municipio, asegurando la liquidez suficiente para cubrir las obligaciones fiscales, optimizando la gestión y dando cumplimiento a las políticas públicas.</v>
      </c>
      <c r="F13" s="147"/>
      <c r="G13" s="147"/>
      <c r="H13" s="143" t="s">
        <v>9</v>
      </c>
      <c r="I13" s="333" t="str">
        <f>'[70]POA (2)'!$C$20</f>
        <v>Garantizar la transversalidad de acciones que promuevan una colaboración efectiva y una coordinación solida entre las dependencias federales y estatales consolidando un gobierno honesto y al servicio de la gente.</v>
      </c>
      <c r="J13" s="147"/>
      <c r="K13" s="147"/>
      <c r="L13" s="147"/>
      <c r="M13" s="148" t="s">
        <v>10</v>
      </c>
      <c r="N13" s="333" t="str">
        <f>'[70]POA (2)'!$C$21</f>
        <v xml:space="preserve">22.12.Elaborar informes periódicos que proporcionen información detallada sobre el estado de las finanzas municipales.22.13. Supervisar los informes y las cuentas anuales verificando la correcta ejecución del presupuesto fiscal. 22.14 Informar sobre gestión administrativa y financiera sobre la correcta utilización de los fondos públicos. 22.15. Brindar apoyo técnico y normativo para presentar los informes de cuenta publica asegurando que cumplan con los estándares de transparencia. 22.16. Entregar y elaborar la información financiera contable y presupuestal, cumpliendo con loas disposiciones generales.22.17. Cumplir con las obligaciones fiscales de impuestos ( ISR) nomina y cuotas sindicales . </v>
      </c>
      <c r="O13" s="147"/>
      <c r="P13" s="147"/>
      <c r="Q13" s="147"/>
    </row>
    <row r="14" spans="1:17" ht="259.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10" t="s">
        <v>150</v>
      </c>
      <c r="M18" s="10" t="s">
        <v>18</v>
      </c>
      <c r="N18" s="148"/>
      <c r="O18" s="148"/>
      <c r="P18" s="148"/>
      <c r="Q18" s="148"/>
    </row>
    <row r="19" spans="1:18" ht="110.25" customHeight="1" x14ac:dyDescent="0.25">
      <c r="A19" s="2" t="s">
        <v>28</v>
      </c>
      <c r="B19" s="147" t="str">
        <f>[71]MIR!$B$12</f>
        <v>Contribuir a la integración de la Cuenta Pública mediante la aplicación de la normatividad establecida por el CONAC.</v>
      </c>
      <c r="C19" s="147"/>
      <c r="D19" s="147"/>
      <c r="E19" s="147" t="str">
        <f>[70]MIR!$C$12</f>
        <v>Porcentaje de cumplimiento de obligaciones de Armonización contable y rendición de cuentas.</v>
      </c>
      <c r="F19" s="147"/>
      <c r="G19" s="147" t="str">
        <f>[70]MIR!$D$12</f>
        <v>Porcentaje de Integración=(Documentos entregados/documentos requeridos)*100. PINT=(DOCE/DOCR)*100</v>
      </c>
      <c r="H19" s="147"/>
      <c r="I19" s="157" t="str">
        <f>[70]MIR!$E$12</f>
        <v>Informes Financieros y Cuenta Publica entregada ante la Auditoria Superior del Estado, Archivo Interno de Tesorería, Reporte del Programa Operativo Anual.</v>
      </c>
      <c r="J19" s="147"/>
      <c r="K19" s="49" t="s">
        <v>150</v>
      </c>
      <c r="L19" s="11">
        <v>1</v>
      </c>
      <c r="M19" s="132" t="s">
        <v>220</v>
      </c>
      <c r="N19" s="133" t="s">
        <v>223</v>
      </c>
      <c r="O19" s="5">
        <v>0.25</v>
      </c>
      <c r="P19" s="157" t="s">
        <v>43</v>
      </c>
      <c r="Q19" s="147"/>
    </row>
    <row r="20" spans="1:18" ht="108.75" customHeight="1" x14ac:dyDescent="0.25">
      <c r="A20" s="2" t="s">
        <v>29</v>
      </c>
      <c r="B20" s="147" t="str">
        <f>[71]MIR!$B$13</f>
        <v>Proporcionar información oportuna a la ciudadanía interesada en conocer la administración de los recursos públicos.</v>
      </c>
      <c r="C20" s="147"/>
      <c r="D20" s="147"/>
      <c r="E20" s="147" t="str">
        <f>[70]MIR!$C$13</f>
        <v>Porcentaje de reportes de situación financiera publicados.</v>
      </c>
      <c r="F20" s="147"/>
      <c r="G20" s="147" t="str">
        <f>[70]MIR!$D$13</f>
        <v>Porcentaje de Integración=(Documentos entregados/documentos requeridos)*100. PINT=(DOCE/DOCR)*100</v>
      </c>
      <c r="H20" s="147"/>
      <c r="I20" s="157" t="str">
        <f>[70]MIR!$E$13</f>
        <v>Informes Financieros y Cuenta Publica entregada ante la Auditoria Superior del Estado, Archivo Interno de Tesorería, Reporte del Programa Operativo Anual.</v>
      </c>
      <c r="J20" s="147"/>
      <c r="K20" s="49" t="s">
        <v>150</v>
      </c>
      <c r="L20" s="103">
        <v>1</v>
      </c>
      <c r="M20" s="132" t="s">
        <v>220</v>
      </c>
      <c r="N20" s="133" t="s">
        <v>223</v>
      </c>
      <c r="O20" s="5">
        <v>0.25</v>
      </c>
      <c r="P20" s="157" t="s">
        <v>43</v>
      </c>
      <c r="Q20" s="147"/>
    </row>
    <row r="21" spans="1:18" ht="111" customHeight="1" x14ac:dyDescent="0.25">
      <c r="A21" s="2" t="s">
        <v>61</v>
      </c>
      <c r="B21" s="160" t="str">
        <f>[71]MIR!$B$14</f>
        <v>Incorporación de la información a la Cuenta Pública de la Administración Municipal de Eduardo Neri.</v>
      </c>
      <c r="C21" s="164"/>
      <c r="D21" s="161"/>
      <c r="E21" s="160" t="str">
        <f>[71]MIR!$C$14</f>
        <v>Índice de eficiencia en la integración de la cuenta publica.</v>
      </c>
      <c r="F21" s="161"/>
      <c r="G21" s="160" t="str">
        <f>[71]MIR!$D$14</f>
        <v>Porcentaje de Integración=(Documentos entregados/documentos requeridos)*100. PINT=(DOCE/DOCR)*100</v>
      </c>
      <c r="H21" s="161"/>
      <c r="I21" s="162" t="str">
        <f t="shared" ref="I21" si="0">$I$22</f>
        <v>Informes Financieros y Cuenta Publica entregada ante la Auditoria Superior del Estado, Archivo Interno de Tesoreria, Reporte del Programa Operativo Anual.</v>
      </c>
      <c r="J21" s="163"/>
      <c r="K21" s="49" t="s">
        <v>150</v>
      </c>
      <c r="L21" s="103">
        <v>1</v>
      </c>
      <c r="M21" s="132" t="s">
        <v>220</v>
      </c>
      <c r="N21" s="133" t="s">
        <v>223</v>
      </c>
      <c r="O21" s="5">
        <v>0.25</v>
      </c>
      <c r="P21" s="157" t="s">
        <v>43</v>
      </c>
      <c r="Q21" s="147"/>
    </row>
    <row r="22" spans="1:18" ht="102" customHeight="1" x14ac:dyDescent="0.25">
      <c r="A22" s="2" t="s">
        <v>62</v>
      </c>
      <c r="B22" s="147" t="str">
        <f>[71]MIR!$B$18</f>
        <v>Elaboración de informes trimestrales para cumplimiento en materia de transparencia.</v>
      </c>
      <c r="C22" s="147"/>
      <c r="D22" s="147"/>
      <c r="E22" s="147" t="str">
        <f>[71]MIR!$C$18</f>
        <v>Porcentaje de información registrada.</v>
      </c>
      <c r="F22" s="147"/>
      <c r="G22" s="147" t="str">
        <f>[72]MIR!$G$21</f>
        <v>Porcentaje de Integración=(Documentos entregados/documentos requeridos)*100. PINT=(DOCE/DOCR)*100</v>
      </c>
      <c r="H22" s="147"/>
      <c r="I22" s="157" t="str">
        <f>[72]MIR!$H$21</f>
        <v>Informes Financieros y Cuenta Publica entregada ante la Auditoria Superior del Estado, Archivo Interno de Tesoreria, Reporte del Programa Operativo Anual.</v>
      </c>
      <c r="J22" s="147"/>
      <c r="K22" s="49" t="s">
        <v>150</v>
      </c>
      <c r="L22" s="103">
        <v>1</v>
      </c>
      <c r="M22" s="132" t="s">
        <v>220</v>
      </c>
      <c r="N22" s="133" t="s">
        <v>223</v>
      </c>
      <c r="O22" s="5">
        <v>0.25</v>
      </c>
      <c r="P22" s="157" t="s">
        <v>43</v>
      </c>
      <c r="Q22" s="147"/>
    </row>
    <row r="23" spans="1:18" ht="24" customHeight="1" x14ac:dyDescent="0.25">
      <c r="A23" s="155" t="s">
        <v>30</v>
      </c>
      <c r="B23" s="155"/>
      <c r="C23" s="155"/>
      <c r="D23" s="155"/>
      <c r="E23" s="155"/>
      <c r="F23" s="155"/>
      <c r="G23" s="155"/>
      <c r="H23" s="155"/>
      <c r="I23" s="155"/>
      <c r="J23" s="155"/>
      <c r="K23" s="155"/>
      <c r="L23" s="155"/>
      <c r="M23" s="155"/>
      <c r="N23" s="155"/>
      <c r="O23" s="155"/>
      <c r="P23" s="155"/>
      <c r="Q23" s="155"/>
    </row>
    <row r="24" spans="1:18" ht="111" customHeight="1" x14ac:dyDescent="0.25">
      <c r="A24" s="3" t="s">
        <v>68</v>
      </c>
      <c r="B24" s="147" t="str">
        <f>[71]MIR!$B$15</f>
        <v>Recepción y recopilación de la información financiera, presupuestal y contable.</v>
      </c>
      <c r="C24" s="147"/>
      <c r="D24" s="147"/>
      <c r="E24" s="147" t="str">
        <f>[72]MIR!$C$18</f>
        <v>Porcentaje de informes entregados.</v>
      </c>
      <c r="F24" s="147"/>
      <c r="G24" s="147" t="str">
        <f>[72]MIR!$G$18</f>
        <v>Porcentaje de Integración=(Documentos entregados/documentos requeridos)*100. PINT=(DOCE/DOCR)*100</v>
      </c>
      <c r="H24" s="147"/>
      <c r="I24" s="157" t="str">
        <f>[72]MIR!$H$18</f>
        <v>Informes Financieros y Cuenta Publica entregada ante la Auditoria Superior del Estado, Archivo Interno de Tesoreria, Reporte del Programa Operativo Anual.</v>
      </c>
      <c r="J24" s="147"/>
      <c r="K24" s="49" t="s">
        <v>150</v>
      </c>
      <c r="L24" s="57">
        <v>1</v>
      </c>
      <c r="M24" s="132" t="s">
        <v>220</v>
      </c>
      <c r="N24" s="133" t="s">
        <v>223</v>
      </c>
      <c r="O24" s="5">
        <v>0.25</v>
      </c>
      <c r="P24" s="157" t="s">
        <v>43</v>
      </c>
      <c r="Q24" s="147"/>
      <c r="R24" t="s">
        <v>33</v>
      </c>
    </row>
    <row r="25" spans="1:18" ht="102" customHeight="1" x14ac:dyDescent="0.25">
      <c r="A25" s="3" t="s">
        <v>64</v>
      </c>
      <c r="B25" s="147" t="str">
        <f>[71]MIR!$B$16</f>
        <v>Consolidación e integración de los datos financieros, presupuestales y contables.</v>
      </c>
      <c r="C25" s="147"/>
      <c r="D25" s="147"/>
      <c r="E25" s="147" t="str">
        <f>[72]MIR!$C$19</f>
        <v xml:space="preserve">Porcentaje de avance </v>
      </c>
      <c r="F25" s="147"/>
      <c r="G25" s="147" t="str">
        <f>[72]MIR!$G$19</f>
        <v>Porcentaje de Integración=(Documentos entregados/documentos requeridos)*100. PINT=(DOCE/DOCR)*100</v>
      </c>
      <c r="H25" s="147"/>
      <c r="I25" s="157" t="str">
        <f>[72]MIR!$H$19</f>
        <v>Informes Financieros y Cuenta Publica entregada ante la Auditoria Superior del Estado, Archivo Interno de Tesoreria, Reporte del Programa Operativo Anual.</v>
      </c>
      <c r="J25" s="147"/>
      <c r="K25" s="49" t="s">
        <v>150</v>
      </c>
      <c r="L25" s="103">
        <v>1</v>
      </c>
      <c r="M25" s="132" t="s">
        <v>220</v>
      </c>
      <c r="N25" s="133" t="s">
        <v>223</v>
      </c>
      <c r="O25" s="5">
        <v>0.25</v>
      </c>
      <c r="P25" s="157" t="s">
        <v>43</v>
      </c>
      <c r="Q25" s="147"/>
    </row>
    <row r="26" spans="1:18" ht="103.5" customHeight="1" x14ac:dyDescent="0.25">
      <c r="A26" s="3" t="s">
        <v>65</v>
      </c>
      <c r="B26" s="160" t="str">
        <f>[71]MIR!$B$17</f>
        <v>Registro y control de la información contable y presupuestal.</v>
      </c>
      <c r="C26" s="164"/>
      <c r="D26" s="161"/>
      <c r="E26" s="160" t="str">
        <f>[72]MIR!$C$20</f>
        <v>Porcentaje de informaciòn registrada.</v>
      </c>
      <c r="F26" s="161"/>
      <c r="G26" s="160" t="str">
        <f>[72]MIR!$G$20</f>
        <v>Porcentaje de Integración=(Documentos entregados/documentos requeridos)*100. PINT=(DOCE/DOCR)*100</v>
      </c>
      <c r="H26" s="161"/>
      <c r="I26" s="162" t="str">
        <f>[72]MIR!$H$20</f>
        <v>Informes Financieros y Cuenta Publica entregada ante la Auditoria Superior del Estado, Archivo Interno de Tesoreria, Reporte del Programa Operativo Anual.</v>
      </c>
      <c r="J26" s="163"/>
      <c r="K26" s="49" t="s">
        <v>150</v>
      </c>
      <c r="L26" s="103">
        <v>1</v>
      </c>
      <c r="M26" s="132" t="s">
        <v>220</v>
      </c>
      <c r="N26" s="133" t="s">
        <v>223</v>
      </c>
      <c r="O26" s="5">
        <v>0.25</v>
      </c>
      <c r="P26" s="157" t="s">
        <v>43</v>
      </c>
      <c r="Q26" s="147"/>
    </row>
    <row r="27" spans="1:18" ht="105" customHeight="1" x14ac:dyDescent="0.25">
      <c r="A27" s="3" t="s">
        <v>160</v>
      </c>
      <c r="B27" s="147" t="str">
        <f>[71]MIR!$B$19</f>
        <v>Apoyo de recursos económicos para contratación de personal.</v>
      </c>
      <c r="C27" s="147"/>
      <c r="D27" s="147"/>
      <c r="E27" s="147" t="str">
        <f>[72]MIR!$C$22</f>
        <v xml:space="preserve">Porcentaje de integracion del personal </v>
      </c>
      <c r="F27" s="147"/>
      <c r="G27" s="147" t="str">
        <f>[72]MIR!$G$22</f>
        <v>Porcentaje de Integración=(Documentos entregados/documentos requeridos)*100. PINT=(DOCE/DOCR)*100</v>
      </c>
      <c r="H27" s="147"/>
      <c r="I27" s="147" t="str">
        <f>[72]MIR!$H$22</f>
        <v>Informes Financieros y Cuenta Publica entregada ante la Auditoria Superior del Estado, Archivo Interno de Tesoreria, Reporte del Programa Operativo Anual.</v>
      </c>
      <c r="J27" s="147"/>
      <c r="K27" s="49" t="s">
        <v>150</v>
      </c>
      <c r="L27" s="103">
        <v>1</v>
      </c>
      <c r="M27" s="132" t="s">
        <v>220</v>
      </c>
      <c r="N27" s="133" t="s">
        <v>223</v>
      </c>
      <c r="O27" s="5">
        <v>0.25</v>
      </c>
      <c r="P27" s="157" t="s">
        <v>43</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s="1" customFormat="1" x14ac:dyDescent="0.25">
      <c r="F36"/>
    </row>
    <row r="37" spans="1:17" s="1" customFormat="1" x14ac:dyDescent="0.25"/>
    <row r="38" spans="1:17" s="1" customFormat="1" x14ac:dyDescent="0.25"/>
    <row r="39" spans="1:17" x14ac:dyDescent="0.25">
      <c r="A39" s="1"/>
      <c r="B39" s="1"/>
      <c r="C39" s="1"/>
      <c r="D39" s="1"/>
      <c r="E39" s="1"/>
      <c r="F39" s="1"/>
      <c r="G39" s="1"/>
      <c r="H39" s="1"/>
      <c r="I39" s="1"/>
      <c r="J39" s="1"/>
      <c r="K39" s="1"/>
      <c r="L39" s="1"/>
      <c r="M39" s="1"/>
      <c r="N39" s="1"/>
      <c r="O39" s="1"/>
      <c r="P39" s="1"/>
      <c r="Q39" s="1"/>
    </row>
  </sheetData>
  <mergeCells count="79">
    <mergeCell ref="F33:H34"/>
    <mergeCell ref="B25:D25"/>
    <mergeCell ref="E25:F25"/>
    <mergeCell ref="G25:H25"/>
    <mergeCell ref="I25:J25"/>
    <mergeCell ref="P25:Q25"/>
    <mergeCell ref="B27:D27"/>
    <mergeCell ref="E27:F27"/>
    <mergeCell ref="G27:H27"/>
    <mergeCell ref="I27:J27"/>
    <mergeCell ref="P27:Q27"/>
    <mergeCell ref="B26:D26"/>
    <mergeCell ref="E26:F26"/>
    <mergeCell ref="G26:H26"/>
    <mergeCell ref="I26:J26"/>
    <mergeCell ref="P26:Q26"/>
    <mergeCell ref="A23:Q23"/>
    <mergeCell ref="B24:D24"/>
    <mergeCell ref="E24:F24"/>
    <mergeCell ref="G24:H24"/>
    <mergeCell ref="I24:J24"/>
    <mergeCell ref="P24:Q24"/>
    <mergeCell ref="B22:D22"/>
    <mergeCell ref="E22:F22"/>
    <mergeCell ref="G22:H22"/>
    <mergeCell ref="I22:J22"/>
    <mergeCell ref="P22:Q22"/>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B21:D21"/>
    <mergeCell ref="E21:F21"/>
    <mergeCell ref="G21:H21"/>
    <mergeCell ref="I21:J21"/>
    <mergeCell ref="P21:Q21"/>
  </mergeCells>
  <pageMargins left="0.7" right="0.7" top="0.75" bottom="0.75" header="0.3" footer="0.3"/>
  <pageSetup scale="53" orientation="landscape"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7" zoomScale="69" zoomScaleNormal="69" zoomScaleSheetLayoutView="70" workbookViewId="0">
      <selection activeCell="E27" sqref="E27:F27"/>
    </sheetView>
  </sheetViews>
  <sheetFormatPr baseColWidth="10" defaultColWidth="10.875" defaultRowHeight="15.75" x14ac:dyDescent="0.25"/>
  <cols>
    <col min="1" max="1" width="13.75" customWidth="1"/>
    <col min="3" max="3" width="6.875" customWidth="1"/>
    <col min="4" max="4" width="17.5" customWidth="1"/>
    <col min="6" max="6" width="9.375" customWidth="1"/>
    <col min="8" max="8" width="12.875" customWidth="1"/>
    <col min="9" max="9" width="13.375" customWidth="1"/>
    <col min="10" max="10" width="8.125" customWidth="1"/>
    <col min="11" max="11" width="14.875" customWidth="1"/>
    <col min="12" max="12" width="14.625" customWidth="1"/>
    <col min="13" max="13" width="14.5" customWidth="1"/>
    <col min="14" max="14" width="13.875" customWidth="1"/>
    <col min="15" max="15" width="12.25" customWidth="1"/>
    <col min="17" max="17" width="5.125" customWidth="1"/>
  </cols>
  <sheetData>
    <row r="1" spans="1:17" x14ac:dyDescent="0.25">
      <c r="A1" s="1"/>
      <c r="B1" s="1"/>
      <c r="C1" s="1"/>
      <c r="D1" s="1"/>
      <c r="E1" s="1"/>
      <c r="F1" s="1"/>
      <c r="G1" s="1"/>
      <c r="H1" s="1"/>
      <c r="I1" s="1"/>
      <c r="J1" s="1"/>
      <c r="K1" s="1"/>
      <c r="L1" s="1"/>
      <c r="M1" s="1"/>
      <c r="N1" s="1"/>
      <c r="O1" s="1"/>
      <c r="P1" s="1"/>
      <c r="Q1" s="1"/>
    </row>
    <row r="2" spans="1:17" ht="39.75" customHeight="1" x14ac:dyDescent="0.25">
      <c r="A2" s="1"/>
      <c r="B2" s="144"/>
      <c r="C2" s="144"/>
      <c r="D2" s="144"/>
      <c r="E2" s="144"/>
      <c r="F2" s="144"/>
      <c r="G2" s="144"/>
      <c r="H2" s="144"/>
      <c r="I2" s="144"/>
      <c r="J2" s="144"/>
      <c r="K2" s="144"/>
      <c r="L2" s="144"/>
      <c r="M2" s="144"/>
      <c r="N2" s="144"/>
      <c r="O2" s="144"/>
      <c r="P2" s="144"/>
      <c r="Q2" s="1"/>
    </row>
    <row r="3" spans="1:17" ht="35.25" customHeight="1" x14ac:dyDescent="0.25">
      <c r="A3" s="1"/>
      <c r="B3" s="144"/>
      <c r="C3" s="144"/>
      <c r="D3" s="144"/>
      <c r="E3" s="144"/>
      <c r="F3" s="144"/>
      <c r="G3" s="144"/>
      <c r="H3" s="144"/>
      <c r="I3" s="144"/>
      <c r="J3" s="144"/>
      <c r="K3" s="144"/>
      <c r="L3" s="144"/>
      <c r="M3" s="144"/>
      <c r="N3" s="144"/>
      <c r="O3" s="144"/>
      <c r="P3" s="144"/>
      <c r="Q3" s="1"/>
    </row>
    <row r="4" spans="1:17"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'[73]POA (2)'!$AA$26</f>
        <v>E Prestaciones de Servicios Publicos</v>
      </c>
      <c r="E8" s="147"/>
      <c r="F8" s="147"/>
      <c r="G8" s="147"/>
      <c r="H8" s="147"/>
      <c r="I8" s="148" t="s">
        <v>1</v>
      </c>
      <c r="J8" s="149" t="s">
        <v>42</v>
      </c>
      <c r="K8" s="149"/>
      <c r="L8" s="143" t="s">
        <v>2</v>
      </c>
      <c r="M8" s="333" t="str">
        <f>'[73]POA (2)'!$C$19</f>
        <v xml:space="preserve">23. talento humano al servicio del municipio. </v>
      </c>
      <c r="N8" s="147"/>
      <c r="O8" s="148" t="s">
        <v>3</v>
      </c>
      <c r="P8" s="204" t="s">
        <v>134</v>
      </c>
      <c r="Q8" s="147"/>
    </row>
    <row r="9" spans="1:17" ht="61.5" customHeight="1" x14ac:dyDescent="0.25">
      <c r="A9" s="143"/>
      <c r="B9" s="143"/>
      <c r="C9" s="143"/>
      <c r="D9" s="147"/>
      <c r="E9" s="147"/>
      <c r="F9" s="147"/>
      <c r="G9" s="147"/>
      <c r="H9" s="147"/>
      <c r="I9" s="148"/>
      <c r="J9" s="149"/>
      <c r="K9" s="149"/>
      <c r="L9" s="143"/>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10" t="s">
        <v>4</v>
      </c>
      <c r="B11" s="335" t="str">
        <f>'[73]POA (2)'!$AA$23</f>
        <v xml:space="preserve">1. Gobierno </v>
      </c>
      <c r="C11" s="152"/>
      <c r="D11" s="152"/>
      <c r="E11" s="153"/>
      <c r="F11" s="10" t="s">
        <v>5</v>
      </c>
      <c r="G11" s="336" t="str">
        <f>'[73]POA (2)'!$AA$24</f>
        <v xml:space="preserve">1.8. Otros Servicios Generales </v>
      </c>
      <c r="H11" s="164"/>
      <c r="I11" s="164"/>
      <c r="J11" s="164"/>
      <c r="K11" s="164"/>
      <c r="L11" s="161"/>
      <c r="M11" s="7" t="s">
        <v>6</v>
      </c>
      <c r="N11" s="335" t="s">
        <v>121</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ht="15.75" customHeight="1" x14ac:dyDescent="0.25">
      <c r="A13" s="148" t="s">
        <v>7</v>
      </c>
      <c r="B13" s="338" t="str">
        <f>'[73]POA (2)'!$C$17</f>
        <v xml:space="preserve"> Eje IV-Innovación y eficiencia en movimiento: Transformando para avanzar</v>
      </c>
      <c r="C13" s="147"/>
      <c r="D13" s="143" t="s">
        <v>8</v>
      </c>
      <c r="E13" s="338" t="str">
        <f>'[73]POA (2)'!$C$18</f>
        <v xml:space="preserve">Gestionar de manera eficiente el recurso humano en la administración pública municipal, asegurando que el personal esté capacitado, motivado y comprometido con el cumplimiento de sus objetivos. </v>
      </c>
      <c r="F13" s="147"/>
      <c r="G13" s="147"/>
      <c r="H13" s="143" t="s">
        <v>9</v>
      </c>
      <c r="I13" s="339" t="str">
        <f>'[73]POA (2)'!$C$20</f>
        <v>Garantizar la transversalizacion de acciones que promuevan una colaboracion efectiva y una coordinacion solida entre las dependencias federales y estatales, consolidando un gobierno honesto y al servico de la gente</v>
      </c>
      <c r="J13" s="340"/>
      <c r="K13" s="340"/>
      <c r="L13" s="341"/>
      <c r="M13" s="148" t="s">
        <v>10</v>
      </c>
      <c r="N13" s="337" t="str">
        <f>'[73]POA (2)'!$C$21</f>
        <v>23.1 Evaluar y proponer las necesidades de personal en las distintas áreas de la administración, en función a los requerimientos operativos y los proyectos municipales. 23.2 Coordinar con el área financiera el pago correspondiente de la nómina de manera puntual y correcta. 23.3 Diseñar y coordinar programas de capacitación y desarrollo profesional a los empleados, con el fin de mejorar sus competencias y habilidades. 23.4 Realizar diagnósticos sobre las áreas que necesiten formación adicional, para mejorar su desempeño y adaptarse a las nuevas demandas del entorno. 23.5 Fomentar una cultura de aprendizaje y mejora continua dentro del Ayuntamiento, ofreciendo oportunidades a los empleados mediante talleres o pláticas. 23.6 Mantener actualizado los registros de personal incluyendo sus datos personales, contratos o capacitaciones recibidas. 23.7 Asegurar la confidencialidad de la información relacionada con los empleados, cumpliendo con las leyes de protección de datos personales. 23.8 Supervisar el control de horarios de trabajo, entradas  y salidas del personal, gestionando los registros de asistencia. 23.9 Brindar asesoría a los empleados sobres susderechos laborales y otros beneficios relacionados.</v>
      </c>
      <c r="O13" s="170"/>
      <c r="P13" s="170"/>
      <c r="Q13" s="170"/>
    </row>
    <row r="14" spans="1:17" ht="409.6" customHeight="1" x14ac:dyDescent="0.25">
      <c r="A14" s="148"/>
      <c r="B14" s="147"/>
      <c r="C14" s="147"/>
      <c r="D14" s="143"/>
      <c r="E14" s="147"/>
      <c r="F14" s="147"/>
      <c r="G14" s="147"/>
      <c r="H14" s="143"/>
      <c r="I14" s="342"/>
      <c r="J14" s="343"/>
      <c r="K14" s="343"/>
      <c r="L14" s="344"/>
      <c r="M14" s="148"/>
      <c r="N14" s="170"/>
      <c r="O14" s="170"/>
      <c r="P14" s="170"/>
      <c r="Q14" s="170"/>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22" t="s">
        <v>150</v>
      </c>
      <c r="M18" s="22" t="s">
        <v>18</v>
      </c>
      <c r="N18" s="148"/>
      <c r="O18" s="148"/>
      <c r="P18" s="148"/>
      <c r="Q18" s="148"/>
    </row>
    <row r="19" spans="1:18" ht="123.75" customHeight="1" x14ac:dyDescent="0.25">
      <c r="A19" s="2" t="s">
        <v>28</v>
      </c>
      <c r="B19" s="147" t="str">
        <f>[74]MIR!$B$12</f>
        <v>Fortalecer las competencias, habilidades y actitudes de las y los servidores públicos municipales, contribuyendo a elevar la calidad de los servicios públicos, la eficiencia administrativa y la ética en el desempeño gubernamental.</v>
      </c>
      <c r="C19" s="147"/>
      <c r="D19" s="147"/>
      <c r="E19" s="160" t="str">
        <f>[73]MIR!$C$12</f>
        <v>Índice de satisfacción ciudadana</v>
      </c>
      <c r="F19" s="161"/>
      <c r="G19" s="147" t="str">
        <f>[73]MIR!$D$12</f>
        <v>Índice de satisfacción ciudadana= (Número de comentarios positivos / Total de comentarios) * 100</v>
      </c>
      <c r="H19" s="147"/>
      <c r="I19" s="185" t="str">
        <f>[73]MIR!$E$12</f>
        <v>Encuestas de satisfacción ciudadana</v>
      </c>
      <c r="J19" s="345"/>
      <c r="K19" s="49" t="s">
        <v>150</v>
      </c>
      <c r="L19" s="11">
        <v>1</v>
      </c>
      <c r="M19" s="132" t="s">
        <v>220</v>
      </c>
      <c r="N19" s="133" t="s">
        <v>223</v>
      </c>
      <c r="O19" s="5">
        <v>0.25</v>
      </c>
      <c r="P19" s="183" t="s">
        <v>86</v>
      </c>
      <c r="Q19" s="147"/>
    </row>
    <row r="20" spans="1:18" ht="104.25" customHeight="1" x14ac:dyDescent="0.25">
      <c r="A20" s="2" t="s">
        <v>29</v>
      </c>
      <c r="B20" s="147" t="str">
        <f>[74]MIR!$B$13</f>
        <v>Incrementar la productividad de los servidores publicos, logrando disposicion y una muy buena atencion a la ciudadania del muicipio de Eduardo Neri</v>
      </c>
      <c r="C20" s="147"/>
      <c r="D20" s="147"/>
      <c r="E20" s="160" t="str">
        <f>[73]MIR!$C$13</f>
        <v>Índice de atención efectiva</v>
      </c>
      <c r="F20" s="161"/>
      <c r="G20" s="147" t="str">
        <f>[73]MIR!$D$13</f>
        <v>Índice de atención efectiva=(Número de ciudadanos atendidos satisfactoriamente / Total de ciudadanos atendidos) * 100</v>
      </c>
      <c r="H20" s="147"/>
      <c r="I20" s="157" t="str">
        <f>[73]MIR!$E$13</f>
        <v>Reportes de atención al ciudadano</v>
      </c>
      <c r="J20" s="147"/>
      <c r="K20" s="49" t="s">
        <v>150</v>
      </c>
      <c r="L20" s="103">
        <v>1</v>
      </c>
      <c r="M20" s="132" t="s">
        <v>220</v>
      </c>
      <c r="N20" s="133" t="s">
        <v>223</v>
      </c>
      <c r="O20" s="5">
        <v>0.25</v>
      </c>
      <c r="P20" s="183" t="s">
        <v>86</v>
      </c>
      <c r="Q20" s="147"/>
    </row>
    <row r="21" spans="1:18" ht="87" customHeight="1" x14ac:dyDescent="0.25">
      <c r="A21" s="2" t="s">
        <v>61</v>
      </c>
      <c r="B21" s="147" t="str">
        <f>[74]MIR!$B$14</f>
        <v>Se cuenta con personal capacitado conforme a su perfil académico, lo que permite el adecuado desarrollo de las actividades en las áreas administrativas.</v>
      </c>
      <c r="C21" s="147"/>
      <c r="D21" s="147"/>
      <c r="E21" s="147" t="str">
        <f>[73]MIR!$C$14</f>
        <v>Porcentaje de personal capacitado</v>
      </c>
      <c r="F21" s="147"/>
      <c r="G21" s="147" t="str">
        <f>[73]MIR!$D$14</f>
        <v>Porcentaje de personal capacitado=(Número de empleados capacitados / Total de empleados) * 100</v>
      </c>
      <c r="H21" s="147"/>
      <c r="I21" s="157" t="str">
        <f>[73]MIR!$E$14</f>
        <v>Registros de capacitación</v>
      </c>
      <c r="J21" s="147"/>
      <c r="K21" s="49" t="s">
        <v>150</v>
      </c>
      <c r="L21" s="103">
        <v>1</v>
      </c>
      <c r="M21" s="132" t="s">
        <v>220</v>
      </c>
      <c r="N21" s="133" t="s">
        <v>223</v>
      </c>
      <c r="O21" s="5">
        <v>0.25</v>
      </c>
      <c r="P21" s="183" t="s">
        <v>86</v>
      </c>
      <c r="Q21" s="147"/>
    </row>
    <row r="22" spans="1:18" ht="118.5" customHeight="1" x14ac:dyDescent="0.25">
      <c r="A22" s="2" t="s">
        <v>62</v>
      </c>
      <c r="B22" s="147" t="str">
        <f>[74]MIR!$B$17</f>
        <v>Se lleva a cabo la administración del personal de manera organizada.</v>
      </c>
      <c r="C22" s="147"/>
      <c r="D22" s="147"/>
      <c r="E22" s="147" t="str">
        <f>[73]MIR!$C$17</f>
        <v>Índice de eficiencia en gestión administrativa</v>
      </c>
      <c r="F22" s="147"/>
      <c r="G22" s="147" t="str">
        <f>[73]MIR!$D$17</f>
        <v>Índice de eficiencia en gestión administrativa=(Número de procesos administrativos realizados correctamente / Total de procesos administrativos) * 100</v>
      </c>
      <c r="H22" s="147"/>
      <c r="I22" s="157" t="str">
        <f>[73]MIR!$E$17</f>
        <v>Auditorías internas y reportes administrativos</v>
      </c>
      <c r="J22" s="147"/>
      <c r="K22" s="49" t="s">
        <v>150</v>
      </c>
      <c r="L22" s="103">
        <v>1</v>
      </c>
      <c r="M22" s="132" t="s">
        <v>220</v>
      </c>
      <c r="N22" s="133" t="s">
        <v>223</v>
      </c>
      <c r="O22" s="5">
        <v>0.25</v>
      </c>
      <c r="P22" s="183" t="s">
        <v>86</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93.75" customHeight="1" x14ac:dyDescent="0.25">
      <c r="A24" s="3" t="s">
        <v>68</v>
      </c>
      <c r="B24" s="147" t="str">
        <f>[74]MIR!$B$15</f>
        <v>Reconocer de manera mensual al servidor público destacado, con el propósito de motivar y fortalecer un mejor rendimiento en sus funciones laborales.</v>
      </c>
      <c r="C24" s="147"/>
      <c r="D24" s="147"/>
      <c r="E24" s="147" t="str">
        <f>[73]MIR!$C$15</f>
        <v>Índice de reconocimientos otorgados</v>
      </c>
      <c r="F24" s="147"/>
      <c r="G24" s="147" t="str">
        <f>[73]MIR!$D$15</f>
        <v>Índice de reconocimientos otorgados=(Número de reconocimientos entregados / Número total de meses) * 100</v>
      </c>
      <c r="H24" s="147"/>
      <c r="I24" s="157" t="str">
        <f>[73]MIR!$E$15</f>
        <v>Actas de entrega de reconocimiento</v>
      </c>
      <c r="J24" s="147"/>
      <c r="K24" s="49" t="s">
        <v>150</v>
      </c>
      <c r="L24" s="57">
        <v>1</v>
      </c>
      <c r="M24" s="132" t="s">
        <v>220</v>
      </c>
      <c r="N24" s="133" t="s">
        <v>223</v>
      </c>
      <c r="O24" s="5">
        <v>0.25</v>
      </c>
      <c r="P24" s="183" t="s">
        <v>86</v>
      </c>
      <c r="Q24" s="147"/>
    </row>
    <row r="25" spans="1:18" ht="113.25" customHeight="1" x14ac:dyDescent="0.25">
      <c r="A25" s="3" t="s">
        <v>64</v>
      </c>
      <c r="B25" s="147" t="str">
        <f>[74]MIR!$B$16</f>
        <v>Brindar capacitación al personal administrativo para optimizar el desarrollo de sus actividades, buscando elevar la calidad del servicio y la atención a la ciudadanía.</v>
      </c>
      <c r="C25" s="147"/>
      <c r="D25" s="147"/>
      <c r="E25" s="147" t="str">
        <f>[73]MIR!$C$16</f>
        <v>Porcentaje de personal capacitado en el mes</v>
      </c>
      <c r="F25" s="147"/>
      <c r="G25" s="147" t="str">
        <f>[73]MIR!$D$16</f>
        <v>Porcentaje de personal capacitado en el mes=(Número de empleados capacitados en el mes / Total de empleados administrativos) * 100</v>
      </c>
      <c r="H25" s="147"/>
      <c r="I25" s="157" t="str">
        <f>[73]MIR!$E$16</f>
        <v>Reportes de asistencia a capacitaciones</v>
      </c>
      <c r="J25" s="147"/>
      <c r="K25" s="49" t="s">
        <v>150</v>
      </c>
      <c r="L25" s="103">
        <v>1</v>
      </c>
      <c r="M25" s="132" t="s">
        <v>220</v>
      </c>
      <c r="N25" s="133" t="s">
        <v>223</v>
      </c>
      <c r="O25" s="5">
        <v>0.25</v>
      </c>
      <c r="P25" s="183" t="s">
        <v>86</v>
      </c>
      <c r="Q25" s="147"/>
      <c r="R25" t="s">
        <v>33</v>
      </c>
    </row>
    <row r="26" spans="1:18" ht="87" customHeight="1" x14ac:dyDescent="0.25">
      <c r="A26" s="3" t="s">
        <v>67</v>
      </c>
      <c r="B26" s="160" t="str">
        <f>[74]MIR!$B$18</f>
        <v>Elaborar e integrar la nómina y remitirla al área correspondiente, garantizando que los trabajadores reciban su pago quincenal de forma puntual.</v>
      </c>
      <c r="C26" s="164"/>
      <c r="D26" s="161"/>
      <c r="E26" s="160" t="str">
        <f>[73]MIR!$C$18</f>
        <v>Índice de puntualidad en pago de nómina</v>
      </c>
      <c r="F26" s="161"/>
      <c r="G26" s="160" t="str">
        <f>[73]MIR!$D$18</f>
        <v>Índice de puntualidad en pago de nómina=(Número de pagos realizados a tiempo / Total de pagos programados) * 100</v>
      </c>
      <c r="H26" s="161"/>
      <c r="I26" s="162" t="str">
        <f>[73]MIR!$E$18</f>
        <v>Reportes de tesorería y comprobantes de pago</v>
      </c>
      <c r="J26" s="163"/>
      <c r="K26" s="49" t="s">
        <v>150</v>
      </c>
      <c r="L26" s="103">
        <v>1</v>
      </c>
      <c r="M26" s="132" t="s">
        <v>220</v>
      </c>
      <c r="N26" s="133" t="s">
        <v>223</v>
      </c>
      <c r="O26" s="5">
        <v>0.25</v>
      </c>
      <c r="P26" s="185" t="s">
        <v>86</v>
      </c>
      <c r="Q26" s="163"/>
    </row>
    <row r="27" spans="1:18" ht="123.75" customHeight="1" x14ac:dyDescent="0.25">
      <c r="A27" s="3" t="s">
        <v>77</v>
      </c>
      <c r="B27" s="147" t="str">
        <f>[74]MIR!$B$19</f>
        <v>Realizar selección de personal con base en sus perfiles academicos</v>
      </c>
      <c r="C27" s="147"/>
      <c r="D27" s="147"/>
      <c r="E27" s="147" t="str">
        <f>[73]MIR!$C$19</f>
        <v>Porcentaje de personal seleccionado con base en perfil académico</v>
      </c>
      <c r="F27" s="147"/>
      <c r="G27" s="147" t="str">
        <f>[73]MIR!$D$19</f>
        <v>Porcentaje de personal seleccionado con base en perfil académico=(Número de empleados seleccionados según su perfil académico / Total de empleados contratados) * 100</v>
      </c>
      <c r="H27" s="147"/>
      <c r="I27" s="147" t="str">
        <f>[73]MIR!$E$19</f>
        <v>Expedientes de contratación</v>
      </c>
      <c r="J27" s="147"/>
      <c r="K27" s="49" t="s">
        <v>150</v>
      </c>
      <c r="L27" s="103">
        <v>1</v>
      </c>
      <c r="M27" s="132" t="s">
        <v>220</v>
      </c>
      <c r="N27" s="133" t="s">
        <v>223</v>
      </c>
      <c r="O27" s="5">
        <v>0.25</v>
      </c>
      <c r="P27" s="183" t="s">
        <v>86</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ht="64.5" customHeight="1" x14ac:dyDescent="0.25"/>
    <row r="38" spans="1:17" s="1" customFormat="1" x14ac:dyDescent="0.25"/>
    <row r="39" spans="1:17" s="1" customFormat="1" x14ac:dyDescent="0.25"/>
  </sheetData>
  <mergeCells count="79">
    <mergeCell ref="F33:H34"/>
    <mergeCell ref="B25:D25"/>
    <mergeCell ref="E25:F25"/>
    <mergeCell ref="G25:H25"/>
    <mergeCell ref="I25:J25"/>
    <mergeCell ref="B26:D26"/>
    <mergeCell ref="E26:F26"/>
    <mergeCell ref="G26:H26"/>
    <mergeCell ref="I26:J26"/>
    <mergeCell ref="P25:Q25"/>
    <mergeCell ref="B27:D27"/>
    <mergeCell ref="E27:F27"/>
    <mergeCell ref="G27:H27"/>
    <mergeCell ref="I27:J27"/>
    <mergeCell ref="P27:Q27"/>
    <mergeCell ref="P26:Q26"/>
    <mergeCell ref="A23:Q23"/>
    <mergeCell ref="B24:D24"/>
    <mergeCell ref="E24:F24"/>
    <mergeCell ref="G24:H24"/>
    <mergeCell ref="I24:J24"/>
    <mergeCell ref="P24:Q24"/>
    <mergeCell ref="B21:D21"/>
    <mergeCell ref="E21:F21"/>
    <mergeCell ref="G21:H21"/>
    <mergeCell ref="I21:J21"/>
    <mergeCell ref="P21:Q21"/>
    <mergeCell ref="B22:D22"/>
    <mergeCell ref="E22:F22"/>
    <mergeCell ref="G22:H22"/>
    <mergeCell ref="I22:J22"/>
    <mergeCell ref="P22:Q22"/>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 right="0.7" top="0.75" bottom="0.75" header="0.3" footer="0.3"/>
  <pageSetup scale="53" orientation="landscape" horizontalDpi="4294967292"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3" zoomScale="71" zoomScaleNormal="71" zoomScaleSheetLayoutView="70" workbookViewId="0">
      <selection activeCell="A24" sqref="A24:Q24"/>
    </sheetView>
  </sheetViews>
  <sheetFormatPr baseColWidth="10" defaultColWidth="10.875" defaultRowHeight="15.75" x14ac:dyDescent="0.25"/>
  <cols>
    <col min="1" max="1" width="13.75" customWidth="1"/>
    <col min="3" max="3" width="6.875" customWidth="1"/>
    <col min="4" max="4" width="13.875" customWidth="1"/>
    <col min="6" max="6" width="9.875" customWidth="1"/>
    <col min="8" max="8" width="12.875" customWidth="1"/>
    <col min="9" max="9" width="13.375" customWidth="1"/>
    <col min="10" max="10" width="8.625" customWidth="1"/>
    <col min="11" max="11" width="14.875" customWidth="1"/>
    <col min="12" max="12" width="13.375" customWidth="1"/>
    <col min="13" max="13" width="12.875" customWidth="1"/>
    <col min="14" max="14" width="13.375" customWidth="1"/>
    <col min="15" max="15" width="12" customWidth="1"/>
    <col min="17" max="17" width="5.3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0.5" customHeight="1" x14ac:dyDescent="0.25">
      <c r="A4" s="1"/>
      <c r="B4" s="144"/>
      <c r="C4" s="144"/>
      <c r="D4" s="144"/>
      <c r="E4" s="144"/>
      <c r="F4" s="144"/>
      <c r="G4" s="144"/>
      <c r="H4" s="144"/>
      <c r="I4" s="144"/>
      <c r="J4" s="144"/>
      <c r="K4" s="144"/>
      <c r="L4" s="144"/>
      <c r="M4" s="144"/>
      <c r="N4" s="144"/>
      <c r="O4" s="144"/>
      <c r="P4" s="144"/>
      <c r="Q4" s="1"/>
    </row>
    <row r="5" spans="1:17" ht="23.25" customHeight="1" x14ac:dyDescent="0.25">
      <c r="A5" s="1"/>
      <c r="B5" s="145" t="s">
        <v>219</v>
      </c>
      <c r="C5" s="145"/>
      <c r="D5" s="145"/>
      <c r="E5" s="145"/>
      <c r="F5" s="145"/>
      <c r="G5" s="145"/>
      <c r="H5" s="145"/>
      <c r="I5" s="145"/>
      <c r="J5" s="145"/>
      <c r="K5" s="145"/>
      <c r="L5" s="145"/>
      <c r="M5" s="145"/>
      <c r="N5" s="145"/>
      <c r="O5" s="145"/>
      <c r="P5" s="145"/>
      <c r="Q5" s="1"/>
    </row>
    <row r="6" spans="1:17" ht="9.7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'[75]POA (2)'!$AA$26</f>
        <v xml:space="preserve">I Gasto Federalizado </v>
      </c>
      <c r="E8" s="147"/>
      <c r="F8" s="147"/>
      <c r="G8" s="147"/>
      <c r="H8" s="147"/>
      <c r="I8" s="148" t="s">
        <v>1</v>
      </c>
      <c r="J8" s="149" t="s">
        <v>177</v>
      </c>
      <c r="K8" s="149"/>
      <c r="L8" s="148" t="s">
        <v>2</v>
      </c>
      <c r="M8" s="176" t="str">
        <f>'[75]POA (2)'!$C$19</f>
        <v>Programa21. Movilidad Eficiente: Conexión para todos</v>
      </c>
      <c r="N8" s="147"/>
      <c r="O8" s="148" t="s">
        <v>3</v>
      </c>
      <c r="P8" s="176" t="s">
        <v>157</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179" t="str">
        <f>'[75]POA (2)'!$AA$23</f>
        <v xml:space="preserve">1. Gobierno </v>
      </c>
      <c r="C11" s="152"/>
      <c r="D11" s="152"/>
      <c r="E11" s="153"/>
      <c r="F11" s="66" t="s">
        <v>5</v>
      </c>
      <c r="G11" s="179" t="str">
        <f>'[75]POA (2)'!$AA$24</f>
        <v xml:space="preserve">1.7. Asuntos de orden publico y de seguridad interior </v>
      </c>
      <c r="H11" s="152"/>
      <c r="I11" s="152"/>
      <c r="J11" s="152"/>
      <c r="K11" s="152"/>
      <c r="L11" s="153"/>
      <c r="M11" s="26" t="s">
        <v>6</v>
      </c>
      <c r="N11" s="179" t="str">
        <f>'[75]POA (2)'!$AA$25</f>
        <v xml:space="preserve">1.7.3. Otros asuntos de orden publico y  seguridad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6" t="str">
        <f>'[75]POA (2)'!$C$17</f>
        <v>III: Seguridad y Justicia: El Compromiso para un Futuro Mejor</v>
      </c>
      <c r="C13" s="147"/>
      <c r="D13" s="143" t="s">
        <v>8</v>
      </c>
      <c r="E13" s="176" t="str">
        <f>'[75]POA (2)'!$C$18</f>
        <v>Garantizar la fluidez del trafico, la seguridad vial, la sostenibilidad regulando acciones de movilidad en el transporte del Municipio promoviendo un entorno mas ordenado y eficiente</v>
      </c>
      <c r="F13" s="178"/>
      <c r="G13" s="178"/>
      <c r="H13" s="143" t="s">
        <v>9</v>
      </c>
      <c r="I13" s="176" t="str">
        <f>'[75]POA (2)'!$C$20</f>
        <v>Fomentar una coordinacion con los tres ordenes de Gobierno para la contruccion de la paz, mediante acciones eficaces de proteccion y prevencion para la disuasion y seguimiento al delito, generando espacios seguros a la vanguardia de la cuidadania .</v>
      </c>
      <c r="J13" s="147"/>
      <c r="K13" s="147"/>
      <c r="L13" s="147"/>
      <c r="M13" s="148" t="s">
        <v>10</v>
      </c>
      <c r="N13" s="177" t="str">
        <f>'[75]POA (2)'!$C$21</f>
        <v xml:space="preserve">21.1 Elaborar planes de movilidad urbana, integrando los diferentes modos de transporte publico, privado o no motorizado, fomentando la eficiencia del sistema. 21.2 Optimizar rutas, frecuencias, horarios y accesabilidad mediante el desarrollo de planes de trabajo en el transporte publico 21.3 Establecer normas y regulaciones de trafico: limites de velocidad, señales de transito, restricciones vehiculares, garantizando la seguridad vial y la fluidez del trafico en coordonacion con el area de Transito Municipal. 21.4 Realizar capañas de sensibilizacion sobre el respeto a las normas de trafico, el uso del cinturon de seguridad, el respeto a las señales y el uso del casco o el cinturon de seguridad 21.5 Implementar medidas de prevencion para la preteccion de los peatones como la creacion o rehabilitacion de los cruces peatones o señales especificas para la seguridad de las personas que caminan. </v>
      </c>
      <c r="O13" s="147"/>
      <c r="P13" s="147"/>
      <c r="Q13" s="147"/>
    </row>
    <row r="14" spans="1:17" ht="294.7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19.25" customHeight="1" x14ac:dyDescent="0.25">
      <c r="A19" s="2" t="s">
        <v>28</v>
      </c>
      <c r="B19" s="147" t="str">
        <f>[76]MIR!$B$12</f>
        <v>Consolidar un sistema de movilidad eficiente, seguro y sustentable en el municipio de Eduardo Neri, mediante el mejoramiento de la infraestructura vial, la regulación del transporte y la promoción de la educación vial en la ciudadanía.</v>
      </c>
      <c r="C19" s="147"/>
      <c r="D19" s="147"/>
      <c r="E19" s="147" t="str">
        <f>[75]MIR!$C$12</f>
        <v>Movilidad urbana mejorada</v>
      </c>
      <c r="F19" s="147"/>
      <c r="G19" s="147" t="str">
        <f>[75]MIR!$D$12</f>
        <v>Movilidad urbana mejorada= (No. De Avance del Proyecto de Movilidad Urbana Mejorada/Proyecto de Movilidad Urbana)*100  MUM=(NAPMUM/PMU)*100</v>
      </c>
      <c r="H19" s="147"/>
      <c r="I19" s="157" t="str">
        <f>[75]MIR!$E$12</f>
        <v>Mantenimiento</v>
      </c>
      <c r="J19" s="147"/>
      <c r="K19" s="55" t="s">
        <v>150</v>
      </c>
      <c r="L19" s="68">
        <v>1</v>
      </c>
      <c r="M19" s="132" t="s">
        <v>220</v>
      </c>
      <c r="N19" s="133" t="s">
        <v>223</v>
      </c>
      <c r="O19" s="5">
        <v>0.25</v>
      </c>
      <c r="P19" s="176" t="str">
        <f t="shared" ref="P19:P23" si="0">$J$8</f>
        <v>DIRECCIÓN DE MOVILIDAD.</v>
      </c>
      <c r="Q19" s="147"/>
    </row>
    <row r="20" spans="1:18" ht="103.5" customHeight="1" x14ac:dyDescent="0.25">
      <c r="A20" s="2" t="s">
        <v>29</v>
      </c>
      <c r="B20" s="147" t="str">
        <f>[76]MIR!$B$13</f>
        <v>Mejorar la movilidad urbana mediante el fortalecimiento de la infraestructura vial y la regulación del transporte público y privado, garantizando un tránsito seguro y ordenado.</v>
      </c>
      <c r="C20" s="147"/>
      <c r="D20" s="147"/>
      <c r="E20" s="147" t="str">
        <f>[75]MIR!$C$13</f>
        <v>Infraestructura vial optimizada</v>
      </c>
      <c r="F20" s="147"/>
      <c r="G20" s="147" t="str">
        <f>[75]MIR!$D$13</f>
        <v>Infraestructura vial optimizada=(No. de Calles con Mejoramiento Vial/No. Total de Calles en la Cabecera Municipal)*100  IVO=(NCMV/NTCCM)*100</v>
      </c>
      <c r="H20" s="147"/>
      <c r="I20" s="157" t="str">
        <f>[75]MIR!$E$13</f>
        <v>Reportes de mantenimiento y señalización</v>
      </c>
      <c r="J20" s="147"/>
      <c r="K20" s="55" t="s">
        <v>150</v>
      </c>
      <c r="L20" s="102">
        <v>1</v>
      </c>
      <c r="M20" s="132" t="s">
        <v>220</v>
      </c>
      <c r="N20" s="133" t="s">
        <v>223</v>
      </c>
      <c r="O20" s="5">
        <v>0.25</v>
      </c>
      <c r="P20" s="176" t="str">
        <f t="shared" si="0"/>
        <v>DIRECCIÓN DE MOVILIDAD.</v>
      </c>
      <c r="Q20" s="147"/>
    </row>
    <row r="21" spans="1:18" ht="109.5" customHeight="1" x14ac:dyDescent="0.25">
      <c r="A21" s="2" t="s">
        <v>61</v>
      </c>
      <c r="B21" s="147" t="str">
        <f>[76]MIR!$B$14</f>
        <v>Fortalecimiento de la infraestructura vial y optimización de la señalización.</v>
      </c>
      <c r="C21" s="147"/>
      <c r="D21" s="147"/>
      <c r="E21" s="147" t="str">
        <f>[75]MIR!$C$14</f>
        <v>Vialidades rehabilitadas</v>
      </c>
      <c r="F21" s="147"/>
      <c r="G21" s="147" t="str">
        <f>[75]MIR!$D$14</f>
        <v>Vialidades Rehabilitadas=(No. De Calles con Buena Infraestructura/No. De Calles en Mal Estado) *100  VR=(NCBI/NCME)*100</v>
      </c>
      <c r="H21" s="147"/>
      <c r="I21" s="157" t="str">
        <f>[75]MIR!$E$14</f>
        <v>Calles con buena señalización</v>
      </c>
      <c r="J21" s="147"/>
      <c r="K21" s="55" t="s">
        <v>150</v>
      </c>
      <c r="L21" s="102">
        <v>1</v>
      </c>
      <c r="M21" s="132" t="s">
        <v>220</v>
      </c>
      <c r="N21" s="133" t="s">
        <v>223</v>
      </c>
      <c r="O21" s="5">
        <v>0.25</v>
      </c>
      <c r="P21" s="176" t="str">
        <f t="shared" si="0"/>
        <v>DIRECCIÓN DE MOVILIDAD.</v>
      </c>
      <c r="Q21" s="147"/>
    </row>
    <row r="22" spans="1:18" ht="142.5" customHeight="1" x14ac:dyDescent="0.25">
      <c r="A22" s="2" t="s">
        <v>62</v>
      </c>
      <c r="B22" s="160" t="str">
        <f>[76]MIR!$B$18</f>
        <v>Promoción de la educación y concientización vial entre la ciudadanía.</v>
      </c>
      <c r="C22" s="164"/>
      <c r="D22" s="161"/>
      <c r="E22" s="160" t="str">
        <f>[75]MIR!$C$18</f>
        <v>Disminucion de accidentes viales</v>
      </c>
      <c r="F22" s="161"/>
      <c r="G22" s="160" t="str">
        <f>[75]MIR!$D$18</f>
        <v>Disminucion de Accidentes Viales= (No. De Ciudadanos que Usan Responsablemente el Transporte Particular/No. Total de Ciudadanos que Utilizan Transporte Particular)*100  DAV= (NCURTP/NTCUTP)*100</v>
      </c>
      <c r="H22" s="161"/>
      <c r="I22" s="162" t="str">
        <f>[75]MIR!$E$18</f>
        <v>Registro de accidentes viales al año.</v>
      </c>
      <c r="J22" s="163"/>
      <c r="K22" s="89" t="s">
        <v>150</v>
      </c>
      <c r="L22" s="102">
        <v>1</v>
      </c>
      <c r="M22" s="132" t="s">
        <v>220</v>
      </c>
      <c r="N22" s="133" t="s">
        <v>223</v>
      </c>
      <c r="O22" s="5">
        <v>0.25</v>
      </c>
      <c r="P22" s="176" t="str">
        <f t="shared" si="0"/>
        <v>DIRECCIÓN DE MOVILIDAD.</v>
      </c>
      <c r="Q22" s="147"/>
    </row>
    <row r="23" spans="1:18" ht="124.5" customHeight="1" x14ac:dyDescent="0.25">
      <c r="A23" s="2" t="s">
        <v>84</v>
      </c>
      <c r="B23" s="147" t="str">
        <f>[76]MIR!$B$20</f>
        <v>Establecimiento de vínculos de colaboración con los transportistas del municipio.</v>
      </c>
      <c r="C23" s="147"/>
      <c r="D23" s="147"/>
      <c r="E23" s="147" t="str">
        <f>[75]MIR!$C$20</f>
        <v>Motivacion al Transportista</v>
      </c>
      <c r="F23" s="147"/>
      <c r="G23" s="147" t="str">
        <f>[75]MIR!$D$20</f>
        <v>Motivacion al Transportiste= (No. De Transportistas Publicos de la Cabecera Municipal/No. De Transportistas Certificados)*100      MT=(NTPCM/NTC)*100</v>
      </c>
      <c r="H23" s="147"/>
      <c r="I23" s="157" t="str">
        <f>[75]MIR!$E$19</f>
        <v>Fotografias y video</v>
      </c>
      <c r="J23" s="147"/>
      <c r="K23" s="55" t="s">
        <v>150</v>
      </c>
      <c r="L23" s="68">
        <v>1</v>
      </c>
      <c r="M23" s="132" t="s">
        <v>220</v>
      </c>
      <c r="N23" s="133" t="s">
        <v>223</v>
      </c>
      <c r="O23" s="5">
        <v>0.25</v>
      </c>
      <c r="P23" s="176" t="str">
        <f t="shared" si="0"/>
        <v>DIRECCIÓN DE MOVILIDAD.</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08.75" customHeight="1" x14ac:dyDescent="0.25">
      <c r="A25" s="3" t="s">
        <v>68</v>
      </c>
      <c r="B25" s="147" t="str">
        <f>[76]MIR!$B$15</f>
        <v>Implementación de señalética vial apropiada.</v>
      </c>
      <c r="C25" s="147"/>
      <c r="D25" s="147"/>
      <c r="E25" s="147" t="str">
        <f>[76]MIR!$C$15</f>
        <v>Instalación de señalización vial adecuada</v>
      </c>
      <c r="F25" s="147"/>
      <c r="G25" s="147" t="str">
        <f>[76]MIR!$D$15</f>
        <v>Instalacion de Señalizacion Vial Adecuada= (No. De Señalizaciones Colocadas/No. De Señalizaciones en la Cabecera Municipal)*100      ISVA=(NSC/NSCM)*100</v>
      </c>
      <c r="H25" s="147"/>
      <c r="I25" s="157" t="str">
        <f>[76]MIR!$E$15</f>
        <v>Reportes de instalacion de señalización y supervisión municipal</v>
      </c>
      <c r="J25" s="147"/>
      <c r="K25" s="55" t="s">
        <v>150</v>
      </c>
      <c r="L25" s="68">
        <v>1</v>
      </c>
      <c r="M25" s="132" t="s">
        <v>220</v>
      </c>
      <c r="N25" s="133" t="s">
        <v>223</v>
      </c>
      <c r="O25" s="5">
        <v>0.25</v>
      </c>
      <c r="P25" s="157" t="str">
        <f t="shared" ref="P25:P29" si="1">$P$23</f>
        <v>DIRECCIÓN DE MOVILIDAD.</v>
      </c>
      <c r="Q25" s="147"/>
    </row>
    <row r="26" spans="1:18" ht="106.5" customHeight="1" x14ac:dyDescent="0.25">
      <c r="A26" s="3" t="s">
        <v>64</v>
      </c>
      <c r="B26" s="147" t="str">
        <f>[76]MIR!$B$16</f>
        <v>Control y supervisión del transporte público y particular.</v>
      </c>
      <c r="C26" s="147"/>
      <c r="D26" s="147"/>
      <c r="E26" s="147" t="str">
        <f>[76]MIR!$C$16</f>
        <v>Supervisión del transporte</v>
      </c>
      <c r="F26" s="147"/>
      <c r="G26" s="147" t="str">
        <f>[75]MIR!$D$16</f>
        <v>Supervision del Transporte= (No. De Operativos Realizados/No. Total de Transporte en la Cabecera Municipal)*100   ST=(NOR/NTTCM)*100</v>
      </c>
      <c r="H26" s="147"/>
      <c r="I26" s="157" t="str">
        <f>[75]MIR!$E$16</f>
        <v>Reportes de operativos y estadisticas de cumplimiento</v>
      </c>
      <c r="J26" s="147"/>
      <c r="K26" s="55" t="s">
        <v>150</v>
      </c>
      <c r="L26" s="102">
        <v>1</v>
      </c>
      <c r="M26" s="132" t="s">
        <v>220</v>
      </c>
      <c r="N26" s="133" t="s">
        <v>223</v>
      </c>
      <c r="O26" s="5">
        <v>0.25</v>
      </c>
      <c r="P26" s="157" t="str">
        <f t="shared" si="1"/>
        <v>DIRECCIÓN DE MOVILIDAD.</v>
      </c>
      <c r="Q26" s="147"/>
      <c r="R26" t="s">
        <v>33</v>
      </c>
    </row>
    <row r="27" spans="1:18" ht="114" customHeight="1" x14ac:dyDescent="0.25">
      <c r="A27" s="3" t="s">
        <v>65</v>
      </c>
      <c r="B27" s="160" t="str">
        <f>[76]MIR!$B$17</f>
        <v>Habilitación de áreas de estacionamiento para vehículos ligeros.</v>
      </c>
      <c r="C27" s="164"/>
      <c r="D27" s="161"/>
      <c r="E27" s="160" t="str">
        <f>[76]MIR!$C$17</f>
        <v>Regulacion del tránsito vehicular</v>
      </c>
      <c r="F27" s="161"/>
      <c r="G27" s="160" t="str">
        <f>[75]MIR!$D$17</f>
        <v>Regulación del Tránsito Vehicular= (No. De Espacios Libres/No. Total de Vehiculos Ligeros en la Cabecera Municipal)*100   RTV=(NEL/NTVLCM)*100</v>
      </c>
      <c r="H27" s="161"/>
      <c r="I27" s="162" t="str">
        <f>[75]MIR!$E$17</f>
        <v>Espacios disponibles para estacionamiento</v>
      </c>
      <c r="J27" s="163"/>
      <c r="K27" s="55" t="s">
        <v>150</v>
      </c>
      <c r="L27" s="102">
        <v>1</v>
      </c>
      <c r="M27" s="132" t="s">
        <v>220</v>
      </c>
      <c r="N27" s="133" t="s">
        <v>223</v>
      </c>
      <c r="O27" s="5">
        <v>0.25</v>
      </c>
      <c r="P27" s="157" t="str">
        <f t="shared" si="1"/>
        <v>DIRECCIÓN DE MOVILIDAD.</v>
      </c>
      <c r="Q27" s="147"/>
    </row>
    <row r="28" spans="1:18" ht="147.75" customHeight="1" x14ac:dyDescent="0.25">
      <c r="A28" s="3" t="s">
        <v>67</v>
      </c>
      <c r="B28" s="147" t="str">
        <f>[76]MIR!$B$19</f>
        <v>Desarrollo de charlas de educación vial dirigidas a padres y alumnos en los distintos niveles educativos.</v>
      </c>
      <c r="C28" s="147"/>
      <c r="D28" s="147"/>
      <c r="E28" s="147" t="str">
        <f>[75]MIR!$C$19</f>
        <v>Indice de cumplimiento de platicas de educacion vial</v>
      </c>
      <c r="F28" s="147"/>
      <c r="G28" s="147" t="str">
        <f>[75]MIR!$D$19</f>
        <v>Indice de Cumplimiento de Platicas de Educacion Vial= (No. De Platicas de Educacion Vial Realizadas/No. De Platicas de Educacion Vial Programadas)*100  ICPEV=(NPEVR/NPEVP)*100</v>
      </c>
      <c r="H28" s="147"/>
      <c r="I28" s="147" t="str">
        <f>[75]MIR!$E$19</f>
        <v>Fotografias y video</v>
      </c>
      <c r="J28" s="147"/>
      <c r="K28" s="55" t="s">
        <v>150</v>
      </c>
      <c r="L28" s="102">
        <v>1</v>
      </c>
      <c r="M28" s="132" t="s">
        <v>220</v>
      </c>
      <c r="N28" s="133" t="s">
        <v>223</v>
      </c>
      <c r="O28" s="5">
        <v>0.25</v>
      </c>
      <c r="P28" s="174" t="str">
        <f t="shared" si="1"/>
        <v>DIRECCIÓN DE MOVILIDAD.</v>
      </c>
      <c r="Q28" s="175"/>
    </row>
    <row r="29" spans="1:18" ht="132.75" customHeight="1" x14ac:dyDescent="0.25">
      <c r="A29" s="3" t="s">
        <v>85</v>
      </c>
      <c r="B29" s="147" t="str">
        <f>[76]MIR!$B$21</f>
        <v>Realización de eventos de convivencia en conmemoración del Día del Transportista.</v>
      </c>
      <c r="C29" s="147"/>
      <c r="D29" s="147"/>
      <c r="E29" s="147" t="str">
        <f>[75]MIR!$C$21</f>
        <v>Celebracion en elDia del Transportista</v>
      </c>
      <c r="F29" s="147"/>
      <c r="G29" s="147" t="str">
        <f>[75]MIR!$D$21</f>
        <v>Celebracion en el Dia del Transportista=(No. Total de Transportistas de la Cabecera Municipal/No. De Transportistas Asistentes)*100    CDT=(NTTCM/NTA)*100</v>
      </c>
      <c r="H29" s="147"/>
      <c r="I29" s="147" t="str">
        <f>[75]MIR!$E$21</f>
        <v>Evento</v>
      </c>
      <c r="J29" s="147"/>
      <c r="K29" s="55" t="s">
        <v>150</v>
      </c>
      <c r="L29" s="99">
        <v>1</v>
      </c>
      <c r="M29" s="132" t="s">
        <v>220</v>
      </c>
      <c r="N29" s="133" t="s">
        <v>223</v>
      </c>
      <c r="O29" s="5">
        <v>0.25</v>
      </c>
      <c r="P29" s="174" t="str">
        <f t="shared" si="1"/>
        <v>DIRECCIÓN DE MOVILIDAD.</v>
      </c>
      <c r="Q29" s="175"/>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ht="65.25" customHeight="1" x14ac:dyDescent="0.25"/>
    <row r="39" spans="1:17" s="1" customFormat="1" x14ac:dyDescent="0.25"/>
    <row r="40" spans="1:17" s="1" customFormat="1" x14ac:dyDescent="0.25"/>
  </sheetData>
  <mergeCells count="8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8:Q28"/>
    <mergeCell ref="F34:H35"/>
    <mergeCell ref="B26:D26"/>
    <mergeCell ref="E26:F26"/>
    <mergeCell ref="G26:H26"/>
    <mergeCell ref="I26:J26"/>
    <mergeCell ref="B28:D28"/>
    <mergeCell ref="E28:F28"/>
    <mergeCell ref="G28:H28"/>
    <mergeCell ref="I28:J28"/>
    <mergeCell ref="P26:Q26"/>
    <mergeCell ref="B27:D27"/>
    <mergeCell ref="E27:F27"/>
    <mergeCell ref="G27:H27"/>
    <mergeCell ref="I27:J27"/>
    <mergeCell ref="P27:Q27"/>
    <mergeCell ref="B29:D29"/>
    <mergeCell ref="E29:F29"/>
    <mergeCell ref="G29:H29"/>
    <mergeCell ref="I29:J29"/>
    <mergeCell ref="P29:Q29"/>
    <mergeCell ref="B22:D22"/>
    <mergeCell ref="E22:F22"/>
    <mergeCell ref="G22:H22"/>
    <mergeCell ref="I22:J22"/>
    <mergeCell ref="P22:Q22"/>
  </mergeCells>
  <pageMargins left="0.7" right="0.7" top="0.75" bottom="0.75" header="0.3" footer="0.3"/>
  <pageSetup scale="53" orientation="landscape" horizontalDpi="4294967292"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topLeftCell="A27" zoomScale="71" zoomScaleNormal="71" zoomScaleSheetLayoutView="70" workbookViewId="0">
      <selection activeCell="L27" sqref="L27"/>
    </sheetView>
  </sheetViews>
  <sheetFormatPr baseColWidth="10" defaultColWidth="10.875" defaultRowHeight="15.75" x14ac:dyDescent="0.25"/>
  <cols>
    <col min="1" max="1" width="13.75" customWidth="1"/>
    <col min="3" max="3" width="6.875" customWidth="1"/>
    <col min="4" max="4" width="20.5" customWidth="1"/>
    <col min="6" max="6" width="11.625" customWidth="1"/>
    <col min="8" max="8" width="11" customWidth="1"/>
    <col min="9" max="9" width="13.375" customWidth="1"/>
    <col min="10" max="10" width="9.375" customWidth="1"/>
    <col min="11" max="11" width="13.125" customWidth="1"/>
    <col min="12" max="12" width="13.375" customWidth="1"/>
    <col min="13" max="13" width="14.625" customWidth="1"/>
    <col min="14" max="14" width="14.375" customWidth="1"/>
    <col min="15" max="15" width="11.75" customWidth="1"/>
    <col min="17" max="17" width="7.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0.25" customHeight="1" x14ac:dyDescent="0.25">
      <c r="A3" s="1"/>
      <c r="B3" s="144"/>
      <c r="C3" s="144"/>
      <c r="D3" s="144"/>
      <c r="E3" s="144"/>
      <c r="F3" s="144"/>
      <c r="G3" s="144"/>
      <c r="H3" s="144"/>
      <c r="I3" s="144"/>
      <c r="J3" s="144"/>
      <c r="K3" s="144"/>
      <c r="L3" s="144"/>
      <c r="M3" s="144"/>
      <c r="N3" s="144"/>
      <c r="O3" s="144"/>
      <c r="P3" s="144"/>
      <c r="Q3" s="1"/>
    </row>
    <row r="4" spans="1:17" ht="41.25" customHeight="1" x14ac:dyDescent="0.25">
      <c r="A4" s="1"/>
      <c r="B4" s="144"/>
      <c r="C4" s="144"/>
      <c r="D4" s="144"/>
      <c r="E4" s="144"/>
      <c r="F4" s="144"/>
      <c r="G4" s="144"/>
      <c r="H4" s="144"/>
      <c r="I4" s="144"/>
      <c r="J4" s="144"/>
      <c r="K4" s="144"/>
      <c r="L4" s="144"/>
      <c r="M4" s="144"/>
      <c r="N4" s="144"/>
      <c r="O4" s="144"/>
      <c r="P4" s="144"/>
      <c r="Q4" s="1"/>
    </row>
    <row r="5" spans="1:17" ht="20.25"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27"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'[77]POA (2)'!$AA$26</f>
        <v>I Gasto Federalizado</v>
      </c>
      <c r="E8" s="147"/>
      <c r="F8" s="147"/>
      <c r="G8" s="147"/>
      <c r="H8" s="147"/>
      <c r="I8" s="148" t="s">
        <v>1</v>
      </c>
      <c r="J8" s="149" t="s">
        <v>57</v>
      </c>
      <c r="K8" s="149"/>
      <c r="L8" s="148" t="s">
        <v>2</v>
      </c>
      <c r="M8" s="178" t="str">
        <f>'[77]POA (2)'!$C$19</f>
        <v>Programa 20. Alianza ciudadana por la prevención</v>
      </c>
      <c r="N8" s="147"/>
      <c r="O8" s="148" t="s">
        <v>3</v>
      </c>
      <c r="P8" s="146" t="s">
        <v>146</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222" t="str">
        <f>'[77]POA (2)'!$AA$23</f>
        <v xml:space="preserve">1. Gobierno </v>
      </c>
      <c r="C11" s="152"/>
      <c r="D11" s="152"/>
      <c r="E11" s="153"/>
      <c r="F11" s="66" t="s">
        <v>5</v>
      </c>
      <c r="G11" s="222" t="str">
        <f>'[77]POA (2)'!$AA$24</f>
        <v xml:space="preserve">1.7.Asuntos de Orden Publico y de Seguridad Interior </v>
      </c>
      <c r="H11" s="152"/>
      <c r="I11" s="152"/>
      <c r="J11" s="152"/>
      <c r="K11" s="152"/>
      <c r="L11" s="153"/>
      <c r="M11" s="26" t="s">
        <v>6</v>
      </c>
      <c r="N11" s="268" t="str">
        <f>'[77]POA (2)'!$AA$25</f>
        <v xml:space="preserve">1.7.3. Otros Asuntos de Orden Publico y de Seguridad </v>
      </c>
      <c r="O11" s="164"/>
      <c r="P11" s="164"/>
      <c r="Q11" s="161"/>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20" t="str">
        <f>'[77]POA (2)'!$C$17</f>
        <v>EJE III. Seguridad y Justicia "el comprromiso para un futuro mejor"</v>
      </c>
      <c r="C13" s="147"/>
      <c r="D13" s="143" t="s">
        <v>8</v>
      </c>
      <c r="E13" s="220" t="str">
        <f>[78]POA!$C$18</f>
        <v xml:space="preserve">Fomentar la Integracion y participacion de la sociedad en general en la construccion de una cultura de paz mediante mecanismos de prevencion del delito </v>
      </c>
      <c r="F13" s="147"/>
      <c r="G13" s="147"/>
      <c r="H13" s="143" t="s">
        <v>9</v>
      </c>
      <c r="I13" s="220" t="str">
        <f>'[77]POA (2)'!$C$20</f>
        <v>Fomertar una coordinación con los tres odenes de gobierno para la construción de la paz, mediante acciones eficaces de proteción y prevención parta la disuasión y seguimiento al delito, generando espacios seguros a la vanguardia de la ciudadanía.</v>
      </c>
      <c r="J13" s="147"/>
      <c r="K13" s="147"/>
      <c r="L13" s="147"/>
      <c r="M13" s="148" t="s">
        <v>10</v>
      </c>
      <c r="N13" s="220" t="str">
        <f>[78]POA!$C$21</f>
        <v xml:space="preserve">20.1 Realizar programas de educacion y sencibilizacion para prevenir conductas delictivas 20.2 Fomentar la coordinacion con las areas de seguridad, educacion, prevencion civil, transito y binestar social, creando estrategias conjuntas de prevencion del delito 20.3 Organizar campañas de sensibilizacion para prevenir conductas delictivas incentivando a la cuidadania a participar en actividades como Comites de Seguridad. 20.4 Implementar programas de rehabilitacion y reinsercion social a fin de reducir la reincidencia delictiva 20.5 Realizar platicad sobre riesgo de la delicuencia y las acciones que pueden tomer para reducirlas 20.6 Fomentar la resolucion pacifica de conflictos y la convivnecia social, a traves de actividades culturales, deportivas o de metitacion </v>
      </c>
      <c r="O13" s="147"/>
      <c r="P13" s="147"/>
      <c r="Q13" s="147"/>
    </row>
    <row r="14" spans="1:17" ht="235.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0.75" customHeight="1" x14ac:dyDescent="0.25">
      <c r="A19" s="2" t="s">
        <v>28</v>
      </c>
      <c r="B19" s="147" t="str">
        <f>[78]MIR!$B$12</f>
        <v>Lograr Fomentar Relaciones Sanas, Seguras y Funsionales Basadas en una Comunicación Abierta, el Respeto Mutuo y el Establecimiento de Limites Saludables en el Nucleo Familiar y Social</v>
      </c>
      <c r="C19" s="147"/>
      <c r="D19" s="147"/>
      <c r="E19" s="147" t="str">
        <f>[77]MIR!$C$12</f>
        <v>Porcentaje de Poblacion Concientizada</v>
      </c>
      <c r="F19" s="147"/>
      <c r="G19" s="147" t="str">
        <f>[77]MIR!$D$12</f>
        <v>Porcentaje de Poblacion Concientizada= (Número de personas concientizadas / Total de población objetivo) * 100 PPC=NPC/TPO*100</v>
      </c>
      <c r="H19" s="147"/>
      <c r="I19" s="157" t="str">
        <f>[77]MIR!$E$12</f>
        <v>Listas de asistencia, encuestas de percepción, reportes de actividades</v>
      </c>
      <c r="J19" s="147"/>
      <c r="K19" s="55" t="s">
        <v>150</v>
      </c>
      <c r="L19" s="68">
        <v>1</v>
      </c>
      <c r="M19" s="132" t="s">
        <v>220</v>
      </c>
      <c r="N19" s="133" t="s">
        <v>223</v>
      </c>
      <c r="O19" s="5">
        <v>0.25</v>
      </c>
      <c r="P19" s="157" t="s">
        <v>57</v>
      </c>
      <c r="Q19" s="147"/>
    </row>
    <row r="20" spans="1:18" ht="135" customHeight="1" x14ac:dyDescent="0.25">
      <c r="A20" s="2" t="s">
        <v>29</v>
      </c>
      <c r="B20" s="147" t="str">
        <f>[78]MIR!$B$13</f>
        <v>Garantizar y Fortalecer los Vinculos Afectivos y los Valores Familiares, Mediante la Promocion de un Entorno de Respeto, apoyo mutuo y la Resolucion Pacifica de Conflictos, Asegurando asi el Bienestar Emocional de sus Miembros y el Sano Desarrollo de los Hijos, en el Municipio de Eduardo Neri.</v>
      </c>
      <c r="C20" s="147"/>
      <c r="D20" s="147"/>
      <c r="E20" s="147" t="str">
        <f>[77]MIR!$C$13</f>
        <v>Porcentaje de Ciudadania Atendida</v>
      </c>
      <c r="F20" s="147"/>
      <c r="G20" s="147" t="str">
        <f>[77]MIR!$D$13</f>
        <v>Porcentaje de Ciudadania Atendida=(Número de ciudadanos atendidos / Total de población programados por atender) * 100 PCA=NCA/TPPA*100</v>
      </c>
      <c r="H20" s="147"/>
      <c r="I20" s="157" t="str">
        <f>[77]MIR!$E$13</f>
        <v>Registros de atención, reportes de asistencia, expedientes clínicos</v>
      </c>
      <c r="J20" s="147"/>
      <c r="K20" s="55" t="s">
        <v>150</v>
      </c>
      <c r="L20" s="102">
        <v>1</v>
      </c>
      <c r="M20" s="132" t="s">
        <v>220</v>
      </c>
      <c r="N20" s="133" t="s">
        <v>223</v>
      </c>
      <c r="O20" s="5">
        <v>0.25</v>
      </c>
      <c r="P20" s="157" t="s">
        <v>57</v>
      </c>
      <c r="Q20" s="147"/>
    </row>
    <row r="21" spans="1:18" ht="79.5" customHeight="1" x14ac:dyDescent="0.25">
      <c r="A21" s="34" t="s">
        <v>61</v>
      </c>
      <c r="B21" s="147" t="str">
        <f>[78]MIR!$B$14</f>
        <v>Promover el Respeto Mutuo, para lograr una Convivencia Familiar sana</v>
      </c>
      <c r="C21" s="147"/>
      <c r="D21" s="147"/>
      <c r="E21" s="147" t="str">
        <f>[77]MIR!$C$14</f>
        <v>Porcentaje de Familias Participantes</v>
      </c>
      <c r="F21" s="147"/>
      <c r="G21" s="147" t="str">
        <f>[77]MIR!$D$14</f>
        <v>Porcentaje de Familias Participantes = (Número de familias participantes / Total de familias objetivo) * 100 PFP=NFP/TFO*100</v>
      </c>
      <c r="H21" s="147"/>
      <c r="I21" s="157" t="str">
        <f>[77]MIR!$E$14</f>
        <v>Registros de participación, encuestas de satisfacción, evidencias fotográficas</v>
      </c>
      <c r="J21" s="147"/>
      <c r="K21" s="55" t="s">
        <v>150</v>
      </c>
      <c r="L21" s="102">
        <v>1</v>
      </c>
      <c r="M21" s="132" t="s">
        <v>220</v>
      </c>
      <c r="N21" s="133" t="s">
        <v>223</v>
      </c>
      <c r="O21" s="5">
        <v>0.25</v>
      </c>
      <c r="P21" s="157" t="s">
        <v>57</v>
      </c>
      <c r="Q21" s="147"/>
    </row>
    <row r="22" spans="1:18" ht="88.5" customHeight="1" x14ac:dyDescent="0.25">
      <c r="A22" s="34" t="s">
        <v>62</v>
      </c>
      <c r="B22" s="147" t="str">
        <f>[78]MIR!$B$18</f>
        <v xml:space="preserve">Lograr una coordinacion eficaz con los tres niveles de gobierno para obtener un resultado positivo en la poblacion </v>
      </c>
      <c r="C22" s="147"/>
      <c r="D22" s="147"/>
      <c r="E22" s="147" t="str">
        <f>[77]MIR!$C$18</f>
        <v>Porcentaje de coordinación</v>
      </c>
      <c r="F22" s="147"/>
      <c r="G22" s="147" t="str">
        <f>[77]MIR!$D$18</f>
        <v>Porcentaje de coordinación=(Número de acciones coordinadas / Total de acciones programadas) * 100 PC=(NAC/TAP)*100</v>
      </c>
      <c r="H22" s="147"/>
      <c r="I22" s="157" t="str">
        <f>[77]MIR!$E$18</f>
        <v>Minutas de reuniones, convenios interinstitucionales, reportes de gestión</v>
      </c>
      <c r="J22" s="147"/>
      <c r="K22" s="55" t="s">
        <v>150</v>
      </c>
      <c r="L22" s="102">
        <v>1</v>
      </c>
      <c r="M22" s="132" t="s">
        <v>220</v>
      </c>
      <c r="N22" s="133" t="s">
        <v>223</v>
      </c>
      <c r="O22" s="5">
        <v>0.25</v>
      </c>
      <c r="P22" s="157" t="s">
        <v>57</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94.5" customHeight="1" x14ac:dyDescent="0.25">
      <c r="A24" s="3" t="s">
        <v>63</v>
      </c>
      <c r="B24" s="147" t="str">
        <f>[77]MIR!$B$15</f>
        <v>Instalacion de Modulos Informativos sobre Temas de Prevencion de Delitos y Adicciones</v>
      </c>
      <c r="C24" s="147"/>
      <c r="D24" s="147"/>
      <c r="E24" s="147" t="str">
        <f>[77]MIR!$C$15</f>
        <v xml:space="preserve">Porcentaje de Ciudadanos Atendidos </v>
      </c>
      <c r="F24" s="147"/>
      <c r="G24" s="147" t="str">
        <f>[77]MIR!$D$15</f>
        <v>Porcentaje de Ciudadanos Atendidos = (Número de ciudadanos atendidos / Total de ciudadanos objetivo) * 100 PCA=NCA/TCA*100</v>
      </c>
      <c r="H24" s="147"/>
      <c r="I24" s="157" t="str">
        <f>[77]MIR!$E$15</f>
        <v>Reportes de atención, registros de asistencia, material distribuido</v>
      </c>
      <c r="J24" s="147"/>
      <c r="K24" s="55" t="s">
        <v>150</v>
      </c>
      <c r="L24" s="68">
        <v>1</v>
      </c>
      <c r="M24" s="132" t="s">
        <v>220</v>
      </c>
      <c r="N24" s="133" t="s">
        <v>223</v>
      </c>
      <c r="O24" s="5">
        <v>0.25</v>
      </c>
      <c r="P24" s="157" t="s">
        <v>57</v>
      </c>
      <c r="Q24" s="147"/>
    </row>
    <row r="25" spans="1:18" ht="99" customHeight="1" x14ac:dyDescent="0.25">
      <c r="A25" s="3" t="s">
        <v>64</v>
      </c>
      <c r="B25" s="147" t="str">
        <f>[77]MIR!$B$16</f>
        <v>Proximidad Social y Atencion Prioritaria a la Comunidad Estudiantil</v>
      </c>
      <c r="C25" s="147"/>
      <c r="D25" s="147"/>
      <c r="E25" s="147" t="str">
        <f>[77]MIR!$C$16</f>
        <v>Porcentaje de Poblacion e Instituciones Atendidas</v>
      </c>
      <c r="F25" s="147"/>
      <c r="G25" s="147" t="str">
        <f>[77]MIR!$D$16</f>
        <v>Porcentaje de Poblacion e Instituciones Atendidas = (Número de personas e instituciones atendidas / Total de población e instituciones objetivo) * 100 PPIA=NPIA/TPIA*100</v>
      </c>
      <c r="H25" s="147"/>
      <c r="I25" s="157" t="str">
        <f>[77]MIR!$E$16</f>
        <v>Listas de asistencia, reportes de intervención, acuerdos firmados con instituciones</v>
      </c>
      <c r="J25" s="147"/>
      <c r="K25" s="41" t="s">
        <v>153</v>
      </c>
      <c r="L25" s="68">
        <v>1</v>
      </c>
      <c r="M25" s="132" t="s">
        <v>220</v>
      </c>
      <c r="N25" s="133" t="s">
        <v>223</v>
      </c>
      <c r="O25" s="5">
        <v>0.25</v>
      </c>
      <c r="P25" s="157" t="s">
        <v>57</v>
      </c>
      <c r="Q25" s="147"/>
      <c r="R25" t="s">
        <v>33</v>
      </c>
    </row>
    <row r="26" spans="1:18" ht="144" customHeight="1" x14ac:dyDescent="0.25">
      <c r="A26" s="3" t="s">
        <v>65</v>
      </c>
      <c r="B26" s="160" t="str">
        <f>[77]MIR!$B$17</f>
        <v xml:space="preserve">Imparticion de Talleres, Conferencias y Capacitaciones Referente a Temas para Prevenir la Delincuencia y la Adiccion </v>
      </c>
      <c r="C26" s="164"/>
      <c r="D26" s="161"/>
      <c r="E26" s="160" t="str">
        <f>[77]MIR!$C$17</f>
        <v>Porcentaje de Talleres, Conferencias y Capacitaciones Realizadas</v>
      </c>
      <c r="F26" s="161"/>
      <c r="G26" s="160" t="str">
        <f>[77]MIR!$D$17</f>
        <v xml:space="preserve">Porcentaje de Talleres, Conferencias y Capacitaciones Realizadas = (Número de talleres, conferencias y capacitaciones realizadas / Total de actividades programadas) * 100 PTCCR=NTCC/TAP*100 </v>
      </c>
      <c r="H26" s="161"/>
      <c r="I26" s="162" t="str">
        <f>[77]MIR!$E$17</f>
        <v>Registros de eventos, listas de asistencia, material didáctico utilizado</v>
      </c>
      <c r="J26" s="163"/>
      <c r="K26" s="41" t="s">
        <v>153</v>
      </c>
      <c r="L26" s="68">
        <v>1</v>
      </c>
      <c r="M26" s="132" t="s">
        <v>220</v>
      </c>
      <c r="N26" s="133" t="s">
        <v>223</v>
      </c>
      <c r="O26" s="5">
        <v>0.25</v>
      </c>
      <c r="P26" s="157" t="s">
        <v>57</v>
      </c>
      <c r="Q26" s="147"/>
    </row>
    <row r="27" spans="1:18" ht="114" customHeight="1" x14ac:dyDescent="0.25">
      <c r="A27" s="3" t="s">
        <v>67</v>
      </c>
      <c r="B27" s="160" t="str">
        <f>[77]MIR!$B$20</f>
        <v>Atencion Psicologica y Canalizacion con Redes de apoyo</v>
      </c>
      <c r="C27" s="164"/>
      <c r="D27" s="161"/>
      <c r="E27" s="160" t="str">
        <f>[77]MIR!$C$20</f>
        <v>Porcentaje de Poblacion Atendida y Canalizada</v>
      </c>
      <c r="F27" s="161"/>
      <c r="G27" s="160" t="str">
        <f>[77]MIR!$D$20</f>
        <v>Porcentaje de Poblacion Atendida y Canalizada= (Número de personas atendidas y canalizadas / Total de personas que solicitaron atención) * 100 PPAC=NPAC/TPSA*100</v>
      </c>
      <c r="H27" s="161"/>
      <c r="I27" s="162" t="str">
        <f>[77]MIR!$E$20</f>
        <v>Expedientes clínicos, registros de atención, reportes de canalización</v>
      </c>
      <c r="J27" s="163"/>
      <c r="K27" s="41" t="s">
        <v>149</v>
      </c>
      <c r="L27" s="88">
        <v>1</v>
      </c>
      <c r="M27" s="132" t="s">
        <v>220</v>
      </c>
      <c r="N27" s="133" t="s">
        <v>223</v>
      </c>
      <c r="O27" s="5">
        <v>0.25</v>
      </c>
      <c r="P27" s="157" t="s">
        <v>57</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65"/>
      <c r="G32" s="165"/>
      <c r="H32" s="165"/>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G35" s="1"/>
      <c r="H35" s="1"/>
      <c r="I35" s="1"/>
      <c r="J35" s="1"/>
      <c r="K35" s="1"/>
      <c r="L35" s="1"/>
      <c r="M35" s="1"/>
      <c r="N35" s="1"/>
      <c r="O35" s="1"/>
      <c r="P35" s="1"/>
      <c r="Q35" s="1"/>
    </row>
    <row r="36" spans="1:17" s="1" customFormat="1" ht="124.5" customHeight="1" x14ac:dyDescent="0.25"/>
    <row r="37" spans="1:17" s="1" customFormat="1" x14ac:dyDescent="0.25"/>
    <row r="38" spans="1:17" s="1" customFormat="1" x14ac:dyDescent="0.25"/>
  </sheetData>
  <mergeCells count="7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2:D22"/>
    <mergeCell ref="E22:F22"/>
    <mergeCell ref="G22:H22"/>
    <mergeCell ref="I22:J22"/>
    <mergeCell ref="P22:Q22"/>
    <mergeCell ref="B21:D21"/>
    <mergeCell ref="E21:F21"/>
    <mergeCell ref="G21:H21"/>
    <mergeCell ref="I21:J21"/>
    <mergeCell ref="P21:Q21"/>
    <mergeCell ref="A23:Q23"/>
    <mergeCell ref="B24:D24"/>
    <mergeCell ref="E24:F24"/>
    <mergeCell ref="G24:H24"/>
    <mergeCell ref="I24:J24"/>
    <mergeCell ref="P24:Q24"/>
    <mergeCell ref="F32:H33"/>
    <mergeCell ref="B25:D25"/>
    <mergeCell ref="E25:F25"/>
    <mergeCell ref="G25:H25"/>
    <mergeCell ref="I25:J25"/>
    <mergeCell ref="B27:D27"/>
    <mergeCell ref="E27:F27"/>
    <mergeCell ref="G27:H27"/>
    <mergeCell ref="I27:J27"/>
    <mergeCell ref="P27:Q27"/>
    <mergeCell ref="P25:Q25"/>
    <mergeCell ref="B26:D26"/>
    <mergeCell ref="E26:F26"/>
    <mergeCell ref="G26:H26"/>
    <mergeCell ref="I26:J26"/>
    <mergeCell ref="P26:Q26"/>
  </mergeCells>
  <pageMargins left="0.7" right="0.7" top="0.75" bottom="0.75" header="0.3" footer="0.3"/>
  <pageSetup scale="53" orientation="landscape" horizontalDpi="4294967292"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topLeftCell="A28" zoomScale="62" zoomScaleNormal="62" zoomScaleSheetLayoutView="70" workbookViewId="0">
      <selection activeCell="G28" sqref="G28:H28"/>
    </sheetView>
  </sheetViews>
  <sheetFormatPr baseColWidth="10" defaultColWidth="10.875" defaultRowHeight="15.75" x14ac:dyDescent="0.25"/>
  <cols>
    <col min="1" max="1" width="14.75" customWidth="1"/>
    <col min="3" max="3" width="6.875" customWidth="1"/>
    <col min="4" max="4" width="15.75" customWidth="1"/>
    <col min="6" max="6" width="10.75" customWidth="1"/>
    <col min="8" max="8" width="12.875" customWidth="1"/>
    <col min="9" max="9" width="13.375" customWidth="1"/>
    <col min="10" max="10" width="10.875" customWidth="1"/>
    <col min="11" max="11" width="14.625" customWidth="1"/>
    <col min="12" max="12" width="13.25" customWidth="1"/>
    <col min="13" max="13" width="14.875" customWidth="1"/>
    <col min="14" max="14" width="14.625" customWidth="1"/>
    <col min="15" max="15" width="14.125" customWidth="1"/>
    <col min="17" max="17" width="8.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87" customHeight="1" x14ac:dyDescent="0.25">
      <c r="A4" s="1"/>
      <c r="B4" s="144"/>
      <c r="C4" s="144"/>
      <c r="D4" s="144"/>
      <c r="E4" s="144"/>
      <c r="F4" s="144"/>
      <c r="G4" s="144"/>
      <c r="H4" s="144"/>
      <c r="I4" s="144"/>
      <c r="J4" s="144"/>
      <c r="K4" s="144"/>
      <c r="L4" s="144"/>
      <c r="M4" s="144"/>
      <c r="N4" s="144"/>
      <c r="O4" s="144"/>
      <c r="P4" s="144"/>
      <c r="Q4" s="1"/>
    </row>
    <row r="5" spans="1:17" ht="21.75" customHeight="1" x14ac:dyDescent="0.25">
      <c r="A5" s="1"/>
      <c r="B5" s="145" t="s">
        <v>219</v>
      </c>
      <c r="C5" s="145"/>
      <c r="D5" s="145"/>
      <c r="E5" s="145"/>
      <c r="F5" s="145"/>
      <c r="G5" s="145"/>
      <c r="H5" s="145"/>
      <c r="I5" s="145"/>
      <c r="J5" s="145"/>
      <c r="K5" s="145"/>
      <c r="L5" s="145"/>
      <c r="M5" s="145"/>
      <c r="N5" s="145"/>
      <c r="O5" s="145"/>
      <c r="P5" s="145"/>
      <c r="Q5" s="1"/>
    </row>
    <row r="6" spans="1:17" ht="6"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'[79]POA (2)'!$AA$26</f>
        <v>I Gasto Federalizado</v>
      </c>
      <c r="E8" s="147"/>
      <c r="F8" s="147"/>
      <c r="G8" s="147"/>
      <c r="H8" s="147"/>
      <c r="I8" s="148" t="s">
        <v>1</v>
      </c>
      <c r="J8" s="149" t="s">
        <v>58</v>
      </c>
      <c r="K8" s="149"/>
      <c r="L8" s="148" t="s">
        <v>2</v>
      </c>
      <c r="M8" s="178" t="str">
        <f>'[79]POA (2)'!$C$19</f>
        <v>16. Seguridad y Progreso Integral.</v>
      </c>
      <c r="N8" s="147"/>
      <c r="O8" s="148" t="s">
        <v>3</v>
      </c>
      <c r="P8" s="146" t="s">
        <v>145</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352" t="s">
        <v>80</v>
      </c>
      <c r="C11" s="152"/>
      <c r="D11" s="152"/>
      <c r="E11" s="153"/>
      <c r="F11" s="66" t="s">
        <v>5</v>
      </c>
      <c r="G11" s="352" t="str">
        <f>'[79]POA (2)'!$AA$24</f>
        <v>1.3 Coordinación de la Política de Gobierno</v>
      </c>
      <c r="H11" s="152"/>
      <c r="I11" s="152"/>
      <c r="J11" s="152"/>
      <c r="K11" s="152"/>
      <c r="L11" s="153"/>
      <c r="M11" s="26" t="s">
        <v>6</v>
      </c>
      <c r="N11" s="352" t="s">
        <v>93</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8" t="str">
        <f>'[79]POA (2)'!$C$17</f>
        <v>Seguridad y Justicia: El Compromiso para un Futuro Mejor.</v>
      </c>
      <c r="C13" s="147"/>
      <c r="D13" s="143" t="s">
        <v>8</v>
      </c>
      <c r="E13" s="346" t="str">
        <f>'[79]POA (2)'!$C$18</f>
        <v xml:space="preserve">Coordinar estrategias  en procesis integrales de seguridad publica para prevenir el delito cumpliendo con la normatividad local y el respaldo juridico ademas de la colaboracion comunitaria logrando un impacto positivo en el binestar y la tranquilidad de la sociedad </v>
      </c>
      <c r="F13" s="147"/>
      <c r="G13" s="147"/>
      <c r="H13" s="143" t="s">
        <v>9</v>
      </c>
      <c r="I13" s="346" t="str">
        <f>'[79]POA (2)'!$C$20</f>
        <v>Fomentar una coordinación con los tres órdenes de Gobierno para la construcción de la paz, mediante acciones eficaces de protección y prevención para la disuasión y seguimiento al delito, generando espacios seguros a la vanguardia de la ciudadanía.</v>
      </c>
      <c r="J13" s="147"/>
      <c r="K13" s="147"/>
      <c r="L13" s="147"/>
      <c r="M13" s="148" t="s">
        <v>10</v>
      </c>
      <c r="N13" s="346" t="str">
        <f>'[79]POA (2)'!$C$21</f>
        <v>16.6 Brindar orientación jurídica sobre la interpretación y aplicación de la Ley sobre la validez y efectos de actos administrativos. 16.7 Asegurar que la expedición de documentos emitidos por el Gobierno Municipal, estén legalmente fundamentados y validados para la resolución de acuerdos o convenios. 16.8 Defender los intereses del Municipio ante procesos judiciales o administrativos en tribunales como juicios de amparo, demandas o controversias con terceros. 16.9 Asesorar sobre la legalidad de permisos o licencias municipales.</v>
      </c>
      <c r="O13" s="147"/>
      <c r="P13" s="147"/>
      <c r="Q13" s="147"/>
    </row>
    <row r="14" spans="1:17" ht="151.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8" t="s">
        <v>13</v>
      </c>
      <c r="F17" s="148"/>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8"/>
      <c r="F18" s="148"/>
      <c r="G18" s="143"/>
      <c r="H18" s="143"/>
      <c r="I18" s="143"/>
      <c r="J18" s="143"/>
      <c r="K18" s="148"/>
      <c r="L18" s="67" t="s">
        <v>150</v>
      </c>
      <c r="M18" s="66" t="s">
        <v>18</v>
      </c>
      <c r="N18" s="148"/>
      <c r="O18" s="148"/>
      <c r="P18" s="148"/>
      <c r="Q18" s="148"/>
    </row>
    <row r="19" spans="1:18" ht="114.75" customHeight="1" x14ac:dyDescent="0.25">
      <c r="A19" s="2" t="s">
        <v>28</v>
      </c>
      <c r="B19" s="147" t="str">
        <f>[80]MIR!$B$12</f>
        <v>Oportuno  Seguimiento Legal en los Procesos Jurídicos que se realizan en la Dirección Jurídica.</v>
      </c>
      <c r="C19" s="147"/>
      <c r="D19" s="147"/>
      <c r="E19" s="147" t="str">
        <f>[80]MIR!$C$12</f>
        <v>porcentaje del adecuado seguimiento legal</v>
      </c>
      <c r="F19" s="147"/>
      <c r="G19" s="147" t="str">
        <f>[80]MIR!$D$12</f>
        <v>No. De seguimientos legales programados/numero de seguimientos legales realizados*100 (NSLP/NSLR*100)</v>
      </c>
      <c r="H19" s="147"/>
      <c r="I19" s="157" t="str">
        <f>[80]MIR!$E$12</f>
        <v xml:space="preserve">bitacora de seguimientos, registro de promociones </v>
      </c>
      <c r="J19" s="147"/>
      <c r="K19" s="41" t="s">
        <v>150</v>
      </c>
      <c r="L19" s="68">
        <v>1</v>
      </c>
      <c r="M19" s="132" t="s">
        <v>220</v>
      </c>
      <c r="N19" s="133" t="s">
        <v>223</v>
      </c>
      <c r="O19" s="5">
        <v>0.25</v>
      </c>
      <c r="P19" s="346" t="str">
        <f t="shared" ref="P19:P29" si="0">$J$8</f>
        <v>DIRECCIÓN DE ASUNTOS JURIDICOS.</v>
      </c>
      <c r="Q19" s="147"/>
    </row>
    <row r="20" spans="1:18" ht="114.75" customHeight="1" x14ac:dyDescent="0.25">
      <c r="A20" s="2" t="s">
        <v>29</v>
      </c>
      <c r="B20" s="147" t="str">
        <f>[80]MIR!$B$12</f>
        <v>Oportuno  Seguimiento Legal en los Procesos Jurídicos que se realizan en la Dirección Jurídica.</v>
      </c>
      <c r="C20" s="147"/>
      <c r="D20" s="147"/>
      <c r="E20" s="147" t="str">
        <f>[80]MIR!$C$13</f>
        <v>porcentaje de eficiencia en juicios laborales</v>
      </c>
      <c r="F20" s="147"/>
      <c r="G20" s="147" t="str">
        <f>[80]MIR!$D$13</f>
        <v>No. De eficienciaen juicios   programados/No de eficiencia en juicios  realizados*100 (NEJP/NEJR*100)</v>
      </c>
      <c r="H20" s="147"/>
      <c r="I20" s="157" t="str">
        <f>[80]MIR!$E$13</f>
        <v>registro de juicios laborales</v>
      </c>
      <c r="J20" s="147"/>
      <c r="K20" s="41" t="s">
        <v>152</v>
      </c>
      <c r="L20" s="102">
        <v>1</v>
      </c>
      <c r="M20" s="132" t="s">
        <v>220</v>
      </c>
      <c r="N20" s="133" t="s">
        <v>223</v>
      </c>
      <c r="O20" s="5">
        <v>0.25</v>
      </c>
      <c r="P20" s="346" t="str">
        <f t="shared" si="0"/>
        <v>DIRECCIÓN DE ASUNTOS JURIDICOS.</v>
      </c>
      <c r="Q20" s="147"/>
    </row>
    <row r="21" spans="1:18" ht="72.75" customHeight="1" x14ac:dyDescent="0.25">
      <c r="A21" s="2" t="s">
        <v>61</v>
      </c>
      <c r="B21" s="147" t="str">
        <f>[80]MIR!$B$14</f>
        <v>Se cuenta con el conociniento del marco jurídico y los reglamentos de las direcciones municipales.</v>
      </c>
      <c r="C21" s="147"/>
      <c r="D21" s="147"/>
      <c r="E21" s="147" t="str">
        <f>[79]MIR!$C$14</f>
        <v>porcentaje de conocimiento jurídico y reglamentos</v>
      </c>
      <c r="F21" s="147"/>
      <c r="G21" s="170" t="str">
        <f>[79]MIR!$D$14</f>
        <v>No. De personas con conocimiento juridico programados/ no de personas con conocimiento jurídico realizados*100 (NPJP/NPJR*100)</v>
      </c>
      <c r="H21" s="170"/>
      <c r="I21" s="157" t="str">
        <f>[79]MIR!$E$14</f>
        <v>encuesta</v>
      </c>
      <c r="J21" s="147"/>
      <c r="K21" s="41" t="s">
        <v>150</v>
      </c>
      <c r="L21" s="102">
        <v>1</v>
      </c>
      <c r="M21" s="132" t="s">
        <v>220</v>
      </c>
      <c r="N21" s="133" t="s">
        <v>223</v>
      </c>
      <c r="O21" s="5">
        <v>0.25</v>
      </c>
      <c r="P21" s="346" t="str">
        <f t="shared" si="0"/>
        <v>DIRECCIÓN DE ASUNTOS JURIDICOS.</v>
      </c>
      <c r="Q21" s="147"/>
    </row>
    <row r="22" spans="1:18" ht="72.75" customHeight="1" x14ac:dyDescent="0.25">
      <c r="A22" s="2" t="s">
        <v>62</v>
      </c>
      <c r="B22" s="160" t="str">
        <f>[80]MIR!$B$17</f>
        <v>Excelente apreciacion  de las funciones que realiza el área jurídica</v>
      </c>
      <c r="C22" s="164"/>
      <c r="D22" s="161"/>
      <c r="E22" s="160" t="str">
        <f>[79]MIR!$C$17</f>
        <v>porcentaje de funciones juridicas realizadas</v>
      </c>
      <c r="F22" s="161"/>
      <c r="G22" s="347" t="str">
        <f>[79]MIR!$D$17</f>
        <v>No. De funciones jurídicas  programados/No de funciones jurídicas  realizados*100 (NFJP/NFJR*100)</v>
      </c>
      <c r="H22" s="348"/>
      <c r="I22" s="162" t="str">
        <f>[79]MIR!$E$17</f>
        <v>funciones</v>
      </c>
      <c r="J22" s="163"/>
      <c r="K22" s="41" t="s">
        <v>150</v>
      </c>
      <c r="L22" s="102">
        <v>1</v>
      </c>
      <c r="M22" s="132" t="s">
        <v>220</v>
      </c>
      <c r="N22" s="133" t="s">
        <v>223</v>
      </c>
      <c r="O22" s="5">
        <v>0.25</v>
      </c>
      <c r="P22" s="346" t="str">
        <f t="shared" si="0"/>
        <v>DIRECCIÓN DE ASUNTOS JURIDICOS.</v>
      </c>
      <c r="Q22" s="147"/>
    </row>
    <row r="23" spans="1:18" ht="94.5" customHeight="1" x14ac:dyDescent="0.25">
      <c r="A23" s="2" t="s">
        <v>84</v>
      </c>
      <c r="B23" s="147" t="str">
        <f>[80]MIR!$B$20</f>
        <v>Se desarrollan suficientes asesorias y apoyo jurídico a las diversas áreas que conforman el H. Ayuntamiento.</v>
      </c>
      <c r="C23" s="147"/>
      <c r="D23" s="147"/>
      <c r="E23" s="147" t="str">
        <f>[79]MIR!$C$20</f>
        <v>porcentaje de apoyo jurídicos a las áreas</v>
      </c>
      <c r="F23" s="147"/>
      <c r="G23" s="147" t="str">
        <f>[79]MIR!$D$20</f>
        <v>No. De apoyos jurídicos  programados/No de apoyos jurídicos realizados*100 (NIJP/NIJR*100)</v>
      </c>
      <c r="H23" s="147"/>
      <c r="I23" s="157" t="str">
        <f>[79]MIR!$E$20</f>
        <v>asesoría jurídica</v>
      </c>
      <c r="J23" s="147"/>
      <c r="K23" s="41" t="s">
        <v>150</v>
      </c>
      <c r="L23" s="102">
        <v>1</v>
      </c>
      <c r="M23" s="132" t="s">
        <v>220</v>
      </c>
      <c r="N23" s="133" t="s">
        <v>223</v>
      </c>
      <c r="O23" s="5">
        <v>0.25</v>
      </c>
      <c r="P23" s="346" t="str">
        <f t="shared" si="0"/>
        <v>DIRECCIÓN DE ASUNTOS JURIDICOS.</v>
      </c>
      <c r="Q23" s="147"/>
    </row>
    <row r="24" spans="1:18" ht="22.5" customHeight="1" x14ac:dyDescent="0.25">
      <c r="A24" s="271" t="s">
        <v>30</v>
      </c>
      <c r="B24" s="272"/>
      <c r="C24" s="272"/>
      <c r="D24" s="272"/>
      <c r="E24" s="272"/>
      <c r="F24" s="272"/>
      <c r="G24" s="272"/>
      <c r="H24" s="272"/>
      <c r="I24" s="272"/>
      <c r="J24" s="272"/>
      <c r="K24" s="272"/>
      <c r="L24" s="272"/>
      <c r="M24" s="272"/>
      <c r="N24" s="272"/>
      <c r="O24" s="272"/>
      <c r="P24" s="272"/>
      <c r="Q24" s="273"/>
    </row>
    <row r="25" spans="1:18" ht="96" customHeight="1" x14ac:dyDescent="0.25">
      <c r="A25" s="3" t="s">
        <v>68</v>
      </c>
      <c r="B25" s="147" t="str">
        <f>[80]MIR!$B$15</f>
        <v>Se proporcionan las orientaciones en el tema jurídico a los directores del H. Ayuntamiento.</v>
      </c>
      <c r="C25" s="147"/>
      <c r="D25" s="147"/>
      <c r="E25" s="147" t="str">
        <f>[79]MIR!$C$15</f>
        <v>porcentaje de orientación jurídica a los directores</v>
      </c>
      <c r="F25" s="147"/>
      <c r="G25" s="170" t="str">
        <f>[79]MIR!$D$15</f>
        <v>No. De orientación jurídica directores programados/No de orientación jurídica realizados*100 (NOJP/NOJR*100)</v>
      </c>
      <c r="H25" s="170"/>
      <c r="I25" s="157" t="str">
        <f>[79]MIR!$E$15</f>
        <v>orientación jurídica</v>
      </c>
      <c r="J25" s="147"/>
      <c r="K25" s="55" t="s">
        <v>150</v>
      </c>
      <c r="L25" s="68">
        <v>1</v>
      </c>
      <c r="M25" s="132" t="s">
        <v>220</v>
      </c>
      <c r="N25" s="133" t="s">
        <v>223</v>
      </c>
      <c r="O25" s="5">
        <v>0.25</v>
      </c>
      <c r="P25" s="346" t="str">
        <f t="shared" si="0"/>
        <v>DIRECCIÓN DE ASUNTOS JURIDICOS.</v>
      </c>
      <c r="Q25" s="147"/>
    </row>
    <row r="26" spans="1:18" ht="99" customHeight="1" x14ac:dyDescent="0.25">
      <c r="A26" s="3" t="s">
        <v>64</v>
      </c>
      <c r="B26" s="147" t="str">
        <f>[80]MIR!$B$16</f>
        <v>Obtener una apropiada  capacitaciòn y actualización jurídica continua.</v>
      </c>
      <c r="C26" s="147"/>
      <c r="D26" s="147"/>
      <c r="E26" s="147" t="str">
        <f>[79]MIR!$C$16</f>
        <v>porcentaje  de actualización jurídica</v>
      </c>
      <c r="F26" s="147"/>
      <c r="G26" s="160" t="str">
        <f>[79]MIR!$D$16</f>
        <v>No. De actualizaciones  jurídicas  programados/No de actualizaciones  juridicas realizados*100 (NAJP/NAJR*100)</v>
      </c>
      <c r="H26" s="161"/>
      <c r="I26" s="157" t="str">
        <f>[79]MIR!$E$16</f>
        <v>medios de verificación</v>
      </c>
      <c r="J26" s="147"/>
      <c r="K26" s="55" t="s">
        <v>150</v>
      </c>
      <c r="L26" s="102">
        <v>1</v>
      </c>
      <c r="M26" s="132" t="s">
        <v>220</v>
      </c>
      <c r="N26" s="133" t="s">
        <v>223</v>
      </c>
      <c r="O26" s="5">
        <v>0.25</v>
      </c>
      <c r="P26" s="346" t="str">
        <f t="shared" si="0"/>
        <v>DIRECCIÓN DE ASUNTOS JURIDICOS.</v>
      </c>
      <c r="Q26" s="147"/>
      <c r="R26" t="s">
        <v>33</v>
      </c>
    </row>
    <row r="27" spans="1:18" ht="118.5" customHeight="1" x14ac:dyDescent="0.25">
      <c r="A27" s="3" t="s">
        <v>67</v>
      </c>
      <c r="B27" s="349" t="str">
        <f>[80]MIR!$B$18</f>
        <v xml:space="preserve">Garantizar el seguimiento legal  en tiempo y forma de los juicios laborales, administrativos y amparos del H. Ayuntamiento </v>
      </c>
      <c r="C27" s="350"/>
      <c r="D27" s="351"/>
      <c r="E27" s="160" t="str">
        <f>[79]MIR!$C$18</f>
        <v>porcentaje de juicios laborales y administrativos</v>
      </c>
      <c r="F27" s="161"/>
      <c r="G27" s="160" t="str">
        <f>[79]MIR!$D$18</f>
        <v>No. De juicios laborales y administrativos programados/No de juicios laborales y administrativoss realizados*100 (NJLP/NJLR*100)</v>
      </c>
      <c r="H27" s="161"/>
      <c r="I27" s="162" t="str">
        <f>[79]MIR!$E$18</f>
        <v>archivos</v>
      </c>
      <c r="J27" s="163"/>
      <c r="K27" s="55" t="s">
        <v>150</v>
      </c>
      <c r="L27" s="102">
        <v>1</v>
      </c>
      <c r="M27" s="132" t="s">
        <v>220</v>
      </c>
      <c r="N27" s="133" t="s">
        <v>223</v>
      </c>
      <c r="O27" s="5">
        <v>0.25</v>
      </c>
      <c r="P27" s="346" t="str">
        <f t="shared" si="0"/>
        <v>DIRECCIÓN DE ASUNTOS JURIDICOS.</v>
      </c>
      <c r="Q27" s="147"/>
    </row>
    <row r="28" spans="1:18" ht="103.5" customHeight="1" x14ac:dyDescent="0.25">
      <c r="A28" s="3" t="s">
        <v>77</v>
      </c>
      <c r="B28" s="160" t="str">
        <f>[80]MIR!$B$19</f>
        <v>Se efectuan las contestaciones de los Informes en tiempo y forma ante los Organos Jurisdiccionales y Judiciales.</v>
      </c>
      <c r="C28" s="164"/>
      <c r="D28" s="161"/>
      <c r="E28" s="160" t="str">
        <f>[79]MIR!$C$19</f>
        <v>porcentaje de informes jurisdiccionales y judiciales</v>
      </c>
      <c r="F28" s="161"/>
      <c r="G28" s="160" t="str">
        <f>[79]MIR!$D$19</f>
        <v>No. De informes jurisdiccionales  programados/No de informes jurisdiccionales realizados*100 (NIJP/NIJR*100)</v>
      </c>
      <c r="H28" s="161"/>
      <c r="I28" s="162" t="str">
        <f>[79]MIR!$E$19</f>
        <v>informes</v>
      </c>
      <c r="J28" s="163"/>
      <c r="K28" s="55" t="s">
        <v>150</v>
      </c>
      <c r="L28" s="102">
        <v>1</v>
      </c>
      <c r="M28" s="132" t="s">
        <v>220</v>
      </c>
      <c r="N28" s="133" t="s">
        <v>223</v>
      </c>
      <c r="O28" s="5">
        <v>0.25</v>
      </c>
      <c r="P28" s="346" t="str">
        <f t="shared" si="0"/>
        <v>DIRECCIÓN DE ASUNTOS JURIDICOS.</v>
      </c>
      <c r="Q28" s="147"/>
    </row>
    <row r="29" spans="1:18" ht="94.5" customHeight="1" x14ac:dyDescent="0.25">
      <c r="A29" s="3" t="s">
        <v>85</v>
      </c>
      <c r="B29" s="160" t="str">
        <f>[80]MIR!$B$21</f>
        <v>Se ofrece ayuda en  la revisión y apoyo técnico juridico sobre los convenios que celebra el H. Ayuntamiento.</v>
      </c>
      <c r="C29" s="164"/>
      <c r="D29" s="161"/>
      <c r="E29" s="160" t="str">
        <f>[79]MIR!$C$21</f>
        <v>porcentaje revisión de convenios</v>
      </c>
      <c r="F29" s="161"/>
      <c r="G29" s="347" t="str">
        <f>[79]MIR!$D$21</f>
        <v>No. De revisión de convenios programados/No de revisión de convenios realizados*100 (NRCP/NRCR*100)</v>
      </c>
      <c r="H29" s="348"/>
      <c r="I29" s="162" t="str">
        <f>[79]MIR!$E$21</f>
        <v>apoyo técnico jurídico</v>
      </c>
      <c r="J29" s="163"/>
      <c r="K29" s="55" t="s">
        <v>150</v>
      </c>
      <c r="L29" s="102">
        <v>1</v>
      </c>
      <c r="M29" s="132" t="s">
        <v>220</v>
      </c>
      <c r="N29" s="133" t="s">
        <v>223</v>
      </c>
      <c r="O29" s="5">
        <v>0.25</v>
      </c>
      <c r="P29" s="346" t="str">
        <f t="shared" si="0"/>
        <v>DIRECCIÓN DE ASUNTOS JURIDICOS.</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65"/>
      <c r="G36" s="165"/>
      <c r="H36" s="165"/>
      <c r="I36" s="1"/>
      <c r="J36" s="1"/>
      <c r="K36" s="1"/>
      <c r="L36" s="1"/>
      <c r="M36" s="1"/>
      <c r="N36" s="1"/>
      <c r="O36" s="1"/>
      <c r="P36" s="1"/>
      <c r="Q36" s="1"/>
    </row>
    <row r="37" spans="1:17" x14ac:dyDescent="0.25">
      <c r="A37" s="1"/>
      <c r="B37" s="1"/>
      <c r="C37" s="1"/>
      <c r="D37" s="1"/>
      <c r="E37" s="1"/>
      <c r="F37" s="1"/>
      <c r="G37" s="1"/>
      <c r="H37" s="1"/>
      <c r="I37" s="1"/>
      <c r="J37" s="1"/>
      <c r="K37" s="1"/>
      <c r="L37" s="1"/>
      <c r="M37" s="1"/>
      <c r="N37" s="1"/>
      <c r="O37" s="1"/>
      <c r="P37" s="1"/>
      <c r="Q37" s="1"/>
    </row>
    <row r="38" spans="1:17" x14ac:dyDescent="0.25">
      <c r="A38" s="1"/>
      <c r="B38" s="1"/>
      <c r="C38" s="1"/>
      <c r="D38" s="1"/>
      <c r="E38" s="1"/>
      <c r="G38" s="1"/>
      <c r="H38" s="1"/>
      <c r="I38" s="1"/>
      <c r="J38" s="1"/>
      <c r="K38" s="1"/>
      <c r="L38" s="1"/>
      <c r="M38" s="1"/>
      <c r="N38" s="1"/>
      <c r="O38" s="1"/>
      <c r="P38" s="1"/>
      <c r="Q38" s="1"/>
    </row>
    <row r="39" spans="1:17" s="1" customFormat="1" x14ac:dyDescent="0.25"/>
    <row r="40" spans="1:17" s="1" customFormat="1" x14ac:dyDescent="0.25"/>
    <row r="41" spans="1:17" s="1" customFormat="1" x14ac:dyDescent="0.25"/>
  </sheetData>
  <mergeCells count="89">
    <mergeCell ref="B22:D22"/>
    <mergeCell ref="E22:F22"/>
    <mergeCell ref="G22:H22"/>
    <mergeCell ref="I22:J22"/>
    <mergeCell ref="P22:Q2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B27:D27"/>
    <mergeCell ref="E27:F27"/>
    <mergeCell ref="G27:H27"/>
    <mergeCell ref="I27:J27"/>
    <mergeCell ref="P27:Q27"/>
    <mergeCell ref="B26:D26"/>
    <mergeCell ref="E26:F26"/>
    <mergeCell ref="G26:H26"/>
    <mergeCell ref="I26:J26"/>
    <mergeCell ref="P26:Q26"/>
    <mergeCell ref="P28:Q28"/>
    <mergeCell ref="B29:D29"/>
    <mergeCell ref="E29:F29"/>
    <mergeCell ref="G29:H29"/>
    <mergeCell ref="I29:J29"/>
    <mergeCell ref="P29:Q29"/>
    <mergeCell ref="F35:H36"/>
    <mergeCell ref="B28:D28"/>
    <mergeCell ref="E28:F28"/>
    <mergeCell ref="G28:H28"/>
    <mergeCell ref="I28:J28"/>
  </mergeCells>
  <pageMargins left="0.7" right="0.7" top="0.75" bottom="0.75" header="0.3" footer="0.3"/>
  <pageSetup scale="53" orientation="landscape"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topLeftCell="A37" zoomScale="75" zoomScaleNormal="75" zoomScaleSheetLayoutView="70" workbookViewId="0">
      <selection activeCell="L36" sqref="L36"/>
    </sheetView>
  </sheetViews>
  <sheetFormatPr baseColWidth="10" defaultColWidth="10.875" defaultRowHeight="15.75" x14ac:dyDescent="0.25"/>
  <cols>
    <col min="1" max="1" width="14.875" customWidth="1"/>
    <col min="3" max="3" width="6.875" customWidth="1"/>
    <col min="4" max="4" width="16.375" customWidth="1"/>
    <col min="6" max="6" width="11.625" customWidth="1"/>
    <col min="8" max="8" width="12.875" customWidth="1"/>
    <col min="9" max="9" width="13.375" customWidth="1"/>
    <col min="10" max="10" width="9.625" customWidth="1"/>
    <col min="11" max="11" width="13.875" customWidth="1"/>
    <col min="12" max="12" width="14.5" customWidth="1"/>
    <col min="13" max="13" width="15.5" customWidth="1"/>
    <col min="14" max="15" width="14.125" customWidth="1"/>
    <col min="17" max="17" width="3"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86.25" customHeight="1" x14ac:dyDescent="0.25">
      <c r="A4" s="1"/>
      <c r="B4" s="144"/>
      <c r="C4" s="144"/>
      <c r="D4" s="144"/>
      <c r="E4" s="144"/>
      <c r="F4" s="144"/>
      <c r="G4" s="144"/>
      <c r="H4" s="144"/>
      <c r="I4" s="144"/>
      <c r="J4" s="144"/>
      <c r="K4" s="144"/>
      <c r="L4" s="144"/>
      <c r="M4" s="144"/>
      <c r="N4" s="144"/>
      <c r="O4" s="144"/>
      <c r="P4" s="144"/>
      <c r="Q4" s="1"/>
    </row>
    <row r="5" spans="1:17" ht="24" customHeight="1" x14ac:dyDescent="0.25">
      <c r="A5" s="1"/>
      <c r="B5" s="145" t="s">
        <v>219</v>
      </c>
      <c r="C5" s="145"/>
      <c r="D5" s="145"/>
      <c r="E5" s="145"/>
      <c r="F5" s="145"/>
      <c r="G5" s="145"/>
      <c r="H5" s="145"/>
      <c r="I5" s="145"/>
      <c r="J5" s="145"/>
      <c r="K5" s="145"/>
      <c r="L5" s="145"/>
      <c r="M5" s="145"/>
      <c r="N5" s="145"/>
      <c r="O5" s="145"/>
      <c r="P5" s="145"/>
      <c r="Q5" s="1"/>
    </row>
    <row r="6" spans="1:17" ht="12" hidden="1"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'[81]POA (2)'!$AA$26</f>
        <v xml:space="preserve">I Gasto Federalizado </v>
      </c>
      <c r="E8" s="147"/>
      <c r="F8" s="147"/>
      <c r="G8" s="147"/>
      <c r="H8" s="147"/>
      <c r="I8" s="148" t="s">
        <v>1</v>
      </c>
      <c r="J8" s="149" t="s">
        <v>59</v>
      </c>
      <c r="K8" s="149"/>
      <c r="L8" s="148" t="s">
        <v>2</v>
      </c>
      <c r="M8" s="178" t="str">
        <f>'[81]POA (2)'!$C$19</f>
        <v>19. Red de Prevención y Protección Comunitaria</v>
      </c>
      <c r="N8" s="147"/>
      <c r="O8" s="148" t="s">
        <v>3</v>
      </c>
      <c r="P8" s="146" t="s">
        <v>144</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334" t="s">
        <v>80</v>
      </c>
      <c r="C11" s="152"/>
      <c r="D11" s="152"/>
      <c r="E11" s="153"/>
      <c r="F11" s="66" t="s">
        <v>5</v>
      </c>
      <c r="G11" s="334" t="str">
        <f>'[81]POA (2)'!$AA$24</f>
        <v xml:space="preserve">1.7. Asuntos </v>
      </c>
      <c r="H11" s="152"/>
      <c r="I11" s="152"/>
      <c r="J11" s="152"/>
      <c r="K11" s="152"/>
      <c r="L11" s="153"/>
      <c r="M11" s="67" t="s">
        <v>6</v>
      </c>
      <c r="N11" s="334" t="str">
        <f>'[81]POA (2)'!$AA$25</f>
        <v xml:space="preserve">1.7.2. Proteccion Civil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354" t="str">
        <f>'[81]POA (2)'!$C$17</f>
        <v>EJE III
Seguridad y Justicia: El Compromiso para un Futuro Mejor</v>
      </c>
      <c r="C13" s="147"/>
      <c r="D13" s="143" t="s">
        <v>8</v>
      </c>
      <c r="E13" s="354" t="str">
        <f>'[81]POA (2)'!$C$18</f>
        <v xml:space="preserve">Dar pronta atención ante situaciones de emergencias ya sean naturales o causadas por el hombre, protegiendo la vida, la integridad física y los bienes de la ciudadanía. </v>
      </c>
      <c r="F13" s="147"/>
      <c r="G13" s="147"/>
      <c r="H13" s="143" t="s">
        <v>9</v>
      </c>
      <c r="I13" s="354" t="str">
        <f>'[81]POA (2)'!$C$20</f>
        <v xml:space="preserve">Fomentar una coordinación con los tres órdenes de Gobierno para la construcción de la paz, mediante acciones eficaces de protección y prevención para la disuasión y seguimiento al delito, generando espacios seguros a la vanguardia de la ciudadanía. </v>
      </c>
      <c r="J13" s="147"/>
      <c r="K13" s="147"/>
      <c r="L13" s="147"/>
      <c r="M13" s="148" t="s">
        <v>10</v>
      </c>
      <c r="N13" s="178" t="str">
        <f>'[81]POA (2)'!$C$21</f>
        <v xml:space="preserve">19.1 Establecer medidas preventivas para reducir la vulnerabilidad frente a desastres naturales.  19.2 Mejorar los sistemas de alerta temprana y la promoción de prácticas seguras.  19.3 Implementar campañas de sensibilización y educación, considerando la prevención de riesgos, medidas de seguridad ante posibles desastres y primeros auxilios.  19.4 Fomentar la participación ciudadana en la prevención y mitigación de riesgos, con la participación activa en simulacros, programas de formación en primeros auxilios y otras hablidades de emergencia.19.5 Elaborar planes locales para la atención de emergencia, incluyendo procedimiento de evacuación, distribución de recursos y coordinación de refugios temporales.  19.6 Capacitar al equipo de respuesta de protección civil, voluntarios o personal de emergencias, asegurando que están preparados ante un desastre natural. 19.7 Organizar ejercicios de evacuación en insitituciones educativas, plazas o espacios públicos, para mejorar la coordinación y efectividad en situaciones reales. 19.8 Realizar evcaluación completa de los daños causados por algún desastre natural, identificando las necesidades inmediatas y a largo plazo. 19.9 Supervisar y dar seguimiento al proceso de recuperación o rehabilitación en las áreas afectadas por desastres naturales. </v>
      </c>
      <c r="O13" s="147"/>
      <c r="P13" s="147"/>
      <c r="Q13" s="147"/>
    </row>
    <row r="14" spans="1:17" ht="369.7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6" t="s">
        <v>150</v>
      </c>
      <c r="M18" s="66" t="s">
        <v>18</v>
      </c>
      <c r="N18" s="148"/>
      <c r="O18" s="148"/>
      <c r="P18" s="148"/>
      <c r="Q18" s="148"/>
    </row>
    <row r="19" spans="1:18" ht="118.5" customHeight="1" x14ac:dyDescent="0.25">
      <c r="A19" s="2" t="s">
        <v>28</v>
      </c>
      <c r="B19" s="147" t="str">
        <f>[82]MIR!$B$12</f>
        <v>Disminución de altos riesgos, para salvaguardar la integridad física de la población, sus bienes y entorno ante fenomenos naturales, accidentes, siniestros y desastres.</v>
      </c>
      <c r="C19" s="147"/>
      <c r="D19" s="147"/>
      <c r="E19" s="160" t="str">
        <f>[81]MIR!$C$12</f>
        <v xml:space="preserve">Índice de Pérdida de Vidas Humanas y Materiales por Fenómenos Naturales y Antrópicos. </v>
      </c>
      <c r="F19" s="161"/>
      <c r="G19" s="147" t="str">
        <f>[81]MIR!$D$12</f>
        <v>Índice de Pérdida de Vidas Humanas y Materiales por Fenómenos Naturales y Antrópicos. = (No. de Reportes de Pérdida de Vidas Humanas y Materiales / No. De Reportes de Emergencia Atendidos) * 100 
IPVHMFNA = (NRPVHM/NREA) * 100</v>
      </c>
      <c r="H19" s="147"/>
      <c r="I19" s="157" t="str">
        <f>[81]MIR!$E$12</f>
        <v xml:space="preserve">Reporte de novedades diarias y Tarjetas informativas </v>
      </c>
      <c r="J19" s="147"/>
      <c r="K19" s="41" t="s">
        <v>150</v>
      </c>
      <c r="L19" s="68">
        <v>1</v>
      </c>
      <c r="M19" s="132" t="s">
        <v>220</v>
      </c>
      <c r="N19" s="133" t="s">
        <v>223</v>
      </c>
      <c r="O19" s="5">
        <v>0.25</v>
      </c>
      <c r="P19" s="157" t="s">
        <v>59</v>
      </c>
      <c r="Q19" s="147"/>
    </row>
    <row r="20" spans="1:18" ht="108" customHeight="1" x14ac:dyDescent="0.25">
      <c r="A20" s="2" t="s">
        <v>29</v>
      </c>
      <c r="B20" s="160" t="str">
        <f>[82]MIR!$B$13</f>
        <v>Disminución de altos riesgos, para salvaguardar la integridad física de la población, sus bienes y entorno ante fenomenos naturales, accidentes, siniestros y desastres.</v>
      </c>
      <c r="C20" s="164"/>
      <c r="D20" s="161"/>
      <c r="E20" s="147" t="str">
        <f>[81]MIR!$C$13</f>
        <v>Tasa de Incidencia de Reportes por Afectaciones de Fenómenos Naturales y Antrópicos.</v>
      </c>
      <c r="F20" s="147"/>
      <c r="G20" s="170" t="str">
        <f>[81]MIR!$D$13</f>
        <v>Tasa de Incidencia de Reportes por Afectaciones de Fenómenos Naturales y Antrópicos = (No. de Reportes de Emergencia Atendidos / No. De Reportes de Emergencia Recibidos) * 100 
TIRAFNA = (NREA/NRER) * 100</v>
      </c>
      <c r="H20" s="170"/>
      <c r="I20" s="157" t="str">
        <f>[81]MIR!$E$13</f>
        <v xml:space="preserve"> Reporte de novedades diarias y Tarjetas informativas </v>
      </c>
      <c r="J20" s="147"/>
      <c r="K20" s="41" t="s">
        <v>151</v>
      </c>
      <c r="L20" s="102">
        <v>1</v>
      </c>
      <c r="M20" s="132" t="s">
        <v>220</v>
      </c>
      <c r="N20" s="133" t="s">
        <v>223</v>
      </c>
      <c r="O20" s="5">
        <v>0.25</v>
      </c>
      <c r="P20" s="157" t="s">
        <v>59</v>
      </c>
      <c r="Q20" s="147"/>
    </row>
    <row r="21" spans="1:18" ht="112.5" customHeight="1" x14ac:dyDescent="0.25">
      <c r="A21" s="2" t="s">
        <v>61</v>
      </c>
      <c r="B21" s="147" t="str">
        <f>[82]MIR!$B$14</f>
        <v>Atención oportuna en situaciones de emergencias.</v>
      </c>
      <c r="C21" s="147"/>
      <c r="D21" s="147"/>
      <c r="E21" s="147" t="str">
        <f>[81]MIR!$C$14</f>
        <v xml:space="preserve">Índice de Cumplimiento de Emergencias Atendidas </v>
      </c>
      <c r="F21" s="147"/>
      <c r="G21" s="147" t="str">
        <f>[81]MIR!$D$14</f>
        <v>Índice de Cumplimiento de Emergencias Atendidas  =  (No. de Reportes de Emergencia Atendidos / No. De Reportes de Emergencia Recibidos) * 100 
ICEA = (NREA/NRER) * 100</v>
      </c>
      <c r="H21" s="147"/>
      <c r="I21" s="157" t="str">
        <f>[81]MIR!$E$14</f>
        <v xml:space="preserve"> Reporte de novedades diarias y Tarjetas informativas </v>
      </c>
      <c r="J21" s="147"/>
      <c r="K21" s="41" t="s">
        <v>150</v>
      </c>
      <c r="L21" s="102">
        <v>1</v>
      </c>
      <c r="M21" s="132" t="s">
        <v>220</v>
      </c>
      <c r="N21" s="133" t="s">
        <v>223</v>
      </c>
      <c r="O21" s="5">
        <v>0.25</v>
      </c>
      <c r="P21" s="157" t="s">
        <v>59</v>
      </c>
      <c r="Q21" s="147"/>
    </row>
    <row r="22" spans="1:18" x14ac:dyDescent="0.25">
      <c r="A22" s="155" t="s">
        <v>30</v>
      </c>
      <c r="B22" s="155"/>
      <c r="C22" s="155"/>
      <c r="D22" s="155"/>
      <c r="E22" s="155"/>
      <c r="F22" s="155"/>
      <c r="G22" s="155"/>
      <c r="H22" s="155"/>
      <c r="I22" s="155"/>
      <c r="J22" s="155"/>
      <c r="K22" s="155"/>
      <c r="L22" s="155"/>
      <c r="M22" s="155"/>
      <c r="N22" s="155"/>
      <c r="O22" s="155"/>
      <c r="P22" s="155"/>
      <c r="Q22" s="155"/>
    </row>
    <row r="23" spans="1:18" ht="78" customHeight="1" x14ac:dyDescent="0.25">
      <c r="A23" s="3" t="s">
        <v>68</v>
      </c>
      <c r="B23" s="147" t="str">
        <f>[82]MIR!$B$15</f>
        <v>Talleres de capacitación e instalación de brigada.</v>
      </c>
      <c r="C23" s="147"/>
      <c r="D23" s="147"/>
      <c r="E23" s="147" t="str">
        <f>[81]MIR!$C$15</f>
        <v xml:space="preserve">Porcentaje de Capacitaciones Realizadas. </v>
      </c>
      <c r="F23" s="147"/>
      <c r="G23" s="353" t="str">
        <f>[81]MIR!$D$15</f>
        <v>Porcentaje de Capacitaciones Realizadas = (No. de Capacitaciones Realizadas / No. de Capacitaciones Programadas) * 100
PCR = NCR / NCP * 100</v>
      </c>
      <c r="H23" s="170"/>
      <c r="I23" s="157" t="str">
        <f>[81]MIR!$E$15</f>
        <v xml:space="preserve">Listas de asistencia, 'Tarjetas informativas y Certificados de participación. </v>
      </c>
      <c r="J23" s="147"/>
      <c r="K23" s="41" t="s">
        <v>150</v>
      </c>
      <c r="L23" s="68">
        <v>1</v>
      </c>
      <c r="M23" s="134" t="s">
        <v>220</v>
      </c>
      <c r="N23" s="135" t="s">
        <v>223</v>
      </c>
      <c r="O23" s="5">
        <v>0.25</v>
      </c>
      <c r="P23" s="157" t="s">
        <v>59</v>
      </c>
      <c r="Q23" s="147"/>
    </row>
    <row r="24" spans="1:18" ht="107.25" customHeight="1" x14ac:dyDescent="0.25">
      <c r="A24" s="3" t="s">
        <v>64</v>
      </c>
      <c r="B24" s="147" t="str">
        <f>[82]MIR!$B$16</f>
        <v xml:space="preserve">Creación de la Brigada contra incendios y atención. 
</v>
      </c>
      <c r="C24" s="147"/>
      <c r="D24" s="147"/>
      <c r="E24" s="147" t="str">
        <f>[81]MIR!$C$16</f>
        <v xml:space="preserve">Tasa de Eficiencia de la Brigada de Incendios </v>
      </c>
      <c r="F24" s="147"/>
      <c r="G24" s="170" t="str">
        <f>[81]MIR!$D$16</f>
        <v>Tasa de Eficiencia de la Brigada de Incendios = (No. de Conatos de Incendios Satisfactorios / No. de Reportes para Conatos de Incendios Recibidos) * 100
TEBI= (NCIS/NRCIR) * 100</v>
      </c>
      <c r="H24" s="170"/>
      <c r="I24" s="162" t="str">
        <f>[81]MIR!$E$16</f>
        <v xml:space="preserve"> Reporte de novedades diarias, Tarjetas informativas y Reportes fotográficos.</v>
      </c>
      <c r="J24" s="163"/>
      <c r="K24" s="41" t="s">
        <v>150</v>
      </c>
      <c r="L24" s="102">
        <v>1</v>
      </c>
      <c r="M24" s="134" t="s">
        <v>220</v>
      </c>
      <c r="N24" s="135" t="s">
        <v>223</v>
      </c>
      <c r="O24" s="5">
        <v>0.25</v>
      </c>
      <c r="P24" s="157" t="s">
        <v>59</v>
      </c>
      <c r="Q24" s="147"/>
      <c r="R24" t="s">
        <v>33</v>
      </c>
    </row>
    <row r="25" spans="1:18" ht="115.5" customHeight="1" x14ac:dyDescent="0.25">
      <c r="A25" s="3" t="s">
        <v>65</v>
      </c>
      <c r="B25" s="160" t="str">
        <f>[82]MIR!$B$17</f>
        <v xml:space="preserve"> Atenciónes y traslados prehospitalarios de emrgencia.</v>
      </c>
      <c r="C25" s="164"/>
      <c r="D25" s="161"/>
      <c r="E25" s="160" t="str">
        <f>[81]MIR!$C$17</f>
        <v xml:space="preserve">Porcentaje de Traslados Prehospitalarios Realizados </v>
      </c>
      <c r="F25" s="161"/>
      <c r="G25" s="347" t="str">
        <f>[81]MIR!$D$17</f>
        <v>Porcentaje de Traslados Prehospitalarios Realizados = (No. de Reportes de Traslados Prehospitalarios / No. de Reportes de Atención Recibidos) *100
PTPR = (NRTP/NRAR) * 100</v>
      </c>
      <c r="H25" s="348"/>
      <c r="I25" s="162" t="str">
        <f>[81]MIR!$E$17</f>
        <v xml:space="preserve"> Reporte de novedades diarias, Tarjetas informativas y Reportes fotográficos.</v>
      </c>
      <c r="J25" s="163"/>
      <c r="K25" s="41" t="s">
        <v>150</v>
      </c>
      <c r="L25" s="102">
        <v>1</v>
      </c>
      <c r="M25" s="134" t="s">
        <v>220</v>
      </c>
      <c r="N25" s="135" t="s">
        <v>223</v>
      </c>
      <c r="O25" s="5">
        <v>0.25</v>
      </c>
      <c r="P25" s="157" t="s">
        <v>59</v>
      </c>
      <c r="Q25" s="147"/>
    </row>
    <row r="26" spans="1:18" ht="106.5" customHeight="1" x14ac:dyDescent="0.25">
      <c r="A26" s="3" t="s">
        <v>89</v>
      </c>
      <c r="B26" s="160" t="str">
        <f>[82]MIR!$B$18</f>
        <v>Realizar fumigaciones en el municipio.</v>
      </c>
      <c r="C26" s="164"/>
      <c r="D26" s="161"/>
      <c r="E26" s="160" t="str">
        <f>[81]MIR!$C$18</f>
        <v>Porcentaje de Campañas de Fumigación Realizadas</v>
      </c>
      <c r="F26" s="161"/>
      <c r="G26" s="347" t="str">
        <f>[81]MIR!$D$18</f>
        <v>Porcentaje de Campañas de Fumigación Realizadas = (No. de Reportes de Fumigaciones Atendidas / No. de Reportes de Atencióm Recibidos) * 100
PCFR = (NRFA/NRAR) * 100</v>
      </c>
      <c r="H26" s="348"/>
      <c r="I26" s="162" t="str">
        <f>[81]MIR!$E$18</f>
        <v xml:space="preserve"> Reporte de novedades diarias, Tarjetas informativas y Reportes fotográficos.</v>
      </c>
      <c r="J26" s="163"/>
      <c r="K26" s="41" t="s">
        <v>150</v>
      </c>
      <c r="L26" s="102">
        <v>1</v>
      </c>
      <c r="M26" s="134" t="s">
        <v>220</v>
      </c>
      <c r="N26" s="135" t="s">
        <v>223</v>
      </c>
      <c r="O26" s="5">
        <v>0.25</v>
      </c>
      <c r="P26" s="157" t="s">
        <v>59</v>
      </c>
      <c r="Q26" s="147"/>
    </row>
    <row r="27" spans="1:18" ht="106.5" customHeight="1" x14ac:dyDescent="0.25">
      <c r="A27" s="3" t="s">
        <v>108</v>
      </c>
      <c r="B27" s="160" t="str">
        <f>[82]MIR!$B$19</f>
        <v>Realizar podas o talas de árboles en riesgo</v>
      </c>
      <c r="C27" s="164"/>
      <c r="D27" s="161"/>
      <c r="E27" s="160" t="str">
        <f>[81]MIR!$C$19</f>
        <v>Porcentaje de Podas de Árboles Realizadas.</v>
      </c>
      <c r="F27" s="161"/>
      <c r="G27" s="347" t="str">
        <f>[81]MIR!$D$19</f>
        <v>Porcentaje de Podas de Árboles Realizadas = (No. de Reportes de Podas de Árboles / No. de Reportes de Atención Recibidos) * 100
PPAR = (NRPA/NRAR) * 100</v>
      </c>
      <c r="H27" s="348"/>
      <c r="I27" s="162" t="str">
        <f>[81]MIR!$E$19</f>
        <v xml:space="preserve"> Reporte de novedades diarias, Tarjetas informativas y Reportes fotográficos.</v>
      </c>
      <c r="J27" s="163"/>
      <c r="K27" s="41" t="s">
        <v>150</v>
      </c>
      <c r="L27" s="85">
        <v>1</v>
      </c>
      <c r="M27" s="134" t="s">
        <v>220</v>
      </c>
      <c r="N27" s="135" t="s">
        <v>223</v>
      </c>
      <c r="O27" s="5">
        <v>0.25</v>
      </c>
      <c r="P27" s="157" t="s">
        <v>59</v>
      </c>
      <c r="Q27" s="147"/>
    </row>
    <row r="28" spans="1:18" ht="101.25" customHeight="1" x14ac:dyDescent="0.25">
      <c r="A28" s="3" t="s">
        <v>114</v>
      </c>
      <c r="B28" s="160" t="str">
        <f>[82]MIR!$B$20</f>
        <v>Atención y rescate de animales.</v>
      </c>
      <c r="C28" s="164"/>
      <c r="D28" s="161"/>
      <c r="E28" s="160" t="str">
        <f>[81]MIR!$C$20</f>
        <v>Porcentaje de Reportes de Animales Atendidos</v>
      </c>
      <c r="F28" s="161"/>
      <c r="G28" s="347" t="str">
        <f>[81]MIR!$D$20</f>
        <v>Porcentaje de Reportes de Animales Atendidos = (No. de Reportes de Animales Atendidos / No. de Reportes de Atención Recibidos) * 100
PRAA = (NRAA/NRAR) * 100</v>
      </c>
      <c r="H28" s="348"/>
      <c r="I28" s="162" t="str">
        <f>[81]MIR!$E$20</f>
        <v xml:space="preserve"> Reporte de novedades diarias, Tarjetas informativas y Reportes fotográficos.</v>
      </c>
      <c r="J28" s="163"/>
      <c r="K28" s="41" t="s">
        <v>150</v>
      </c>
      <c r="L28" s="85">
        <v>2</v>
      </c>
      <c r="M28" s="134" t="s">
        <v>220</v>
      </c>
      <c r="N28" s="135" t="s">
        <v>223</v>
      </c>
      <c r="O28" s="5">
        <v>0.25</v>
      </c>
      <c r="P28" s="157" t="s">
        <v>59</v>
      </c>
      <c r="Q28" s="147"/>
    </row>
    <row r="29" spans="1:18" ht="118.5" customHeight="1" x14ac:dyDescent="0.25">
      <c r="A29" s="3" t="s">
        <v>130</v>
      </c>
      <c r="B29" s="160" t="str">
        <f>[82]MIR!$B$21</f>
        <v>Presencia para la liquidación de quemas y fomentar la concientización.</v>
      </c>
      <c r="C29" s="164"/>
      <c r="D29" s="161"/>
      <c r="E29" s="160" t="str">
        <f>[81]MIR!$C$21</f>
        <v>Porcentaje de Reportes por Quema de Basura Atendidos</v>
      </c>
      <c r="F29" s="161"/>
      <c r="G29" s="347" t="str">
        <f>[81]MIR!$D$21</f>
        <v>Porcentaje de Reportes por Quema de Basura Atendidos = (No. de Reportes por Quema de Basura / No. de Reportes de Atención Recibidos) * 100
PRQBA = (NRQB/NRAR) * 100</v>
      </c>
      <c r="H29" s="348"/>
      <c r="I29" s="162" t="str">
        <f>[81]MIR!$E$21</f>
        <v xml:space="preserve"> Reporte de novedades diarias, Tarjetas informativas y Reportes fotográficos.</v>
      </c>
      <c r="J29" s="163"/>
      <c r="K29" s="41" t="s">
        <v>150</v>
      </c>
      <c r="L29" s="102">
        <v>2</v>
      </c>
      <c r="M29" s="134" t="s">
        <v>220</v>
      </c>
      <c r="N29" s="135" t="s">
        <v>223</v>
      </c>
      <c r="O29" s="5">
        <v>0.25</v>
      </c>
      <c r="P29" s="157" t="s">
        <v>59</v>
      </c>
      <c r="Q29" s="147"/>
    </row>
    <row r="30" spans="1:18" ht="112.5" customHeight="1" x14ac:dyDescent="0.25">
      <c r="A30" s="3" t="s">
        <v>206</v>
      </c>
      <c r="B30" s="160" t="str">
        <f>[82]MIR!$B$22</f>
        <v>atención a enjambres de avispas y abejas para su reubicación.</v>
      </c>
      <c r="C30" s="164"/>
      <c r="D30" s="161"/>
      <c r="E30" s="160" t="str">
        <f>[81]MIR!$C$22</f>
        <v>Porcentaje de Reubicaciones de Enjambres de Avispas y Abejas Realizadas</v>
      </c>
      <c r="F30" s="161"/>
      <c r="G30" s="347" t="str">
        <f>[81]MIR!$D$22</f>
        <v>Porcentaje de Reubicaciones de Enjambres de Avispas y Abejas Realizadas = (No. de Reportes por Reubicación de Enjambres / No. de Reportes de Atención Recibidos) * 100
PREAAR = (NRRE/NRAR) * 100</v>
      </c>
      <c r="H30" s="348"/>
      <c r="I30" s="162" t="str">
        <f>[81]MIR!$E$22</f>
        <v xml:space="preserve"> Reporte de novedades diarias, Tarjetas informativas y Reportes fotográficos.</v>
      </c>
      <c r="J30" s="163"/>
      <c r="K30" s="41" t="s">
        <v>150</v>
      </c>
      <c r="L30" s="102">
        <v>1</v>
      </c>
      <c r="M30" s="134" t="s">
        <v>220</v>
      </c>
      <c r="N30" s="135" t="s">
        <v>223</v>
      </c>
      <c r="O30" s="5">
        <v>0.25</v>
      </c>
      <c r="P30" s="157" t="s">
        <v>59</v>
      </c>
      <c r="Q30" s="147"/>
    </row>
    <row r="31" spans="1:18" ht="126" customHeight="1" x14ac:dyDescent="0.25">
      <c r="A31" s="3" t="s">
        <v>207</v>
      </c>
      <c r="B31" s="160" t="str">
        <f>[82]MIR!$B$23</f>
        <v xml:space="preserve">Atención en la limpieza por derrumbes o deslaves en el municipio.
</v>
      </c>
      <c r="C31" s="164"/>
      <c r="D31" s="161"/>
      <c r="E31" s="160" t="str">
        <f>[81]MIR!$C$23</f>
        <v xml:space="preserve">Porcentaje de Reportes de Limpieza de Escombros por Derrumbes, Deslaves o Inundaciones.  </v>
      </c>
      <c r="F31" s="161"/>
      <c r="G31" s="347" t="str">
        <f>[81]MIR!$D$23</f>
        <v>Porcentaje de Reporte de Limpieza de Escombros por Derrumbes, Deslaves o Inundaciones = (No. de Reportes de Limpíeza de Escombros / No. de Reportes de Atención Recibidos) * 100
PRLEDDI = NRLE/NRAR) * 100</v>
      </c>
      <c r="H31" s="348"/>
      <c r="I31" s="162" t="str">
        <f>[81]MIR!$E$23</f>
        <v xml:space="preserve"> Reporte de novedades diarias, Tarjetas informativas y Reportes fotográficos.</v>
      </c>
      <c r="J31" s="163"/>
      <c r="K31" s="41" t="s">
        <v>150</v>
      </c>
      <c r="L31" s="102">
        <v>1</v>
      </c>
      <c r="M31" s="134" t="s">
        <v>220</v>
      </c>
      <c r="N31" s="135" t="s">
        <v>223</v>
      </c>
      <c r="O31" s="5">
        <v>0.25</v>
      </c>
      <c r="P31" s="157" t="s">
        <v>59</v>
      </c>
      <c r="Q31" s="147"/>
    </row>
    <row r="32" spans="1:18" ht="137.25" customHeight="1" x14ac:dyDescent="0.25">
      <c r="A32" s="3" t="s">
        <v>208</v>
      </c>
      <c r="B32" s="160" t="str">
        <f>[82]MIR!$B$24</f>
        <v>Verificación a reportes por fugas de Gas LP.</v>
      </c>
      <c r="C32" s="164"/>
      <c r="D32" s="161"/>
      <c r="E32" s="160" t="str">
        <f>[81]MIR!$C$24</f>
        <v>Porcentaje de Reportes de Fuga de Gas</v>
      </c>
      <c r="F32" s="161"/>
      <c r="G32" s="347" t="str">
        <f>[81]MIR!$D$25</f>
        <v>Tasa de Incidencia de Reportes por Daños Estructurales de los Establecimientos = (No. de Reportes de Daños Estructurales Notificados / No. de Evaluaciones Estructurales Realizadas) * 100
TIRDEE = (NRDEN/NEER) * 100</v>
      </c>
      <c r="H32" s="348"/>
      <c r="I32" s="162" t="str">
        <f>[81]MIR!$E$24</f>
        <v xml:space="preserve"> Reporte de novedades diarias, Tarjetas informativas y Reportes fotográficos.</v>
      </c>
      <c r="J32" s="163"/>
      <c r="K32" s="41" t="s">
        <v>150</v>
      </c>
      <c r="L32" s="102">
        <v>1</v>
      </c>
      <c r="M32" s="134" t="s">
        <v>220</v>
      </c>
      <c r="N32" s="135" t="s">
        <v>223</v>
      </c>
      <c r="O32" s="5">
        <v>0.25</v>
      </c>
      <c r="P32" s="157" t="s">
        <v>59</v>
      </c>
      <c r="Q32" s="147"/>
    </row>
    <row r="33" spans="1:17" ht="140.25" customHeight="1" x14ac:dyDescent="0.25">
      <c r="A33" s="3" t="s">
        <v>209</v>
      </c>
      <c r="B33" s="160" t="str">
        <f>[82]MIR!$B$25</f>
        <v>Evaluaciones en zona de riesgo.</v>
      </c>
      <c r="C33" s="164"/>
      <c r="D33" s="161"/>
      <c r="E33" s="160" t="str">
        <f>[81]MIR!$C$25</f>
        <v xml:space="preserve">Tasa de Incidencia de Reportes por Daños Estructurales de los Establecimientos </v>
      </c>
      <c r="F33" s="161"/>
      <c r="G33" s="347" t="str">
        <f>[81]MIR!$D$26</f>
        <v>Porcentaje de Acciones Conjuntas Realizadas con Comisarias y Delegaciones = (No. de Acciones Conjuntas Realizadas / Total de Acuerdos de Acción con Comisarías y Delegaciones) * 100
PACRCD = NACR/TAACD) * 100</v>
      </c>
      <c r="H33" s="348"/>
      <c r="I33" s="162" t="str">
        <f>[81]MIR!$E$25</f>
        <v xml:space="preserve"> Reporte de novedades diarias, Tarjetas informativas, Reportes fotográficos y Notificaciones de Solicitud de Programa Interno de Protección Civil. </v>
      </c>
      <c r="J33" s="163"/>
      <c r="K33" s="41" t="s">
        <v>150</v>
      </c>
      <c r="L33" s="102">
        <v>1</v>
      </c>
      <c r="M33" s="134" t="s">
        <v>220</v>
      </c>
      <c r="N33" s="135" t="s">
        <v>223</v>
      </c>
      <c r="O33" s="5">
        <v>0.25</v>
      </c>
      <c r="P33" s="157" t="s">
        <v>59</v>
      </c>
      <c r="Q33" s="147"/>
    </row>
    <row r="34" spans="1:17" ht="107.25" customHeight="1" x14ac:dyDescent="0.25">
      <c r="A34" s="3" t="s">
        <v>210</v>
      </c>
      <c r="B34" s="160" t="str">
        <f>[82]MIR!$B$26</f>
        <v>Presencia preventiva en eventos públicos para proteger a la ciudadania en cualquier emergencia.</v>
      </c>
      <c r="C34" s="164"/>
      <c r="D34" s="161"/>
      <c r="E34" s="160" t="str">
        <f>[81]MIR!$C$26</f>
        <v>Porcentaje de Acciones Conjuntas Realizadas con Comisarias y Delegaciones</v>
      </c>
      <c r="F34" s="161"/>
      <c r="G34" s="347" t="str">
        <f>[81]MIR!$D$26</f>
        <v>Porcentaje de Acciones Conjuntas Realizadas con Comisarias y Delegaciones = (No. de Acciones Conjuntas Realizadas / Total de Acuerdos de Acción con Comisarías y Delegaciones) * 100
PACRCD = NACR/TAACD) * 100</v>
      </c>
      <c r="H34" s="348"/>
      <c r="I34" s="162" t="str">
        <f>[81]MIR!$E$26</f>
        <v xml:space="preserve"> Reporte de novedades diarias, Tarjetas informativas, Reportes fotográficos, Listas de Asistencia y Actas de Intalación de Comités para la Gestión de Riesgos. </v>
      </c>
      <c r="J34" s="163"/>
      <c r="K34" s="41" t="s">
        <v>150</v>
      </c>
      <c r="L34" s="102">
        <v>1</v>
      </c>
      <c r="M34" s="134" t="s">
        <v>220</v>
      </c>
      <c r="N34" s="135" t="s">
        <v>223</v>
      </c>
      <c r="O34" s="5">
        <v>0.25</v>
      </c>
      <c r="P34" s="157" t="s">
        <v>59</v>
      </c>
      <c r="Q34" s="147"/>
    </row>
    <row r="35" spans="1:17" ht="117.75" customHeight="1" x14ac:dyDescent="0.25">
      <c r="A35" s="3" t="s">
        <v>211</v>
      </c>
      <c r="B35" s="160" t="str">
        <f>[82]MIR!$B$27</f>
        <v>Operativo para concientización del mal uso de la piroctenia.</v>
      </c>
      <c r="C35" s="164"/>
      <c r="D35" s="161"/>
      <c r="E35" s="160" t="str">
        <f>[81]MIR!$C$27</f>
        <v xml:space="preserve">Índice de Daños y Colapsos Carreteros </v>
      </c>
      <c r="F35" s="161"/>
      <c r="G35" s="347" t="str">
        <f>[81]MIR!$D$27</f>
        <v>Índice de Daños y Colapsos Carreteros = (No. de Reportes de Daños y Colapsos Carreteros / No, de Reportes de Atención Recibidos) * 100 
IDCC = (NRDCC/NRAR) * 100</v>
      </c>
      <c r="H35" s="348"/>
      <c r="I35" s="162" t="str">
        <f>[81]MIR!$E$27</f>
        <v xml:space="preserve"> Reporte de novedades diarias, Tarjetas informativas y Reportes fotográficos.</v>
      </c>
      <c r="J35" s="163"/>
      <c r="K35" s="41" t="s">
        <v>150</v>
      </c>
      <c r="L35" s="102">
        <v>1</v>
      </c>
      <c r="M35" s="134" t="s">
        <v>220</v>
      </c>
      <c r="N35" s="135" t="s">
        <v>223</v>
      </c>
      <c r="O35" s="5">
        <v>0.25</v>
      </c>
      <c r="P35" s="157" t="s">
        <v>59</v>
      </c>
      <c r="Q35" s="147"/>
    </row>
    <row r="36" spans="1:17" ht="137.25" customHeight="1" x14ac:dyDescent="0.25">
      <c r="A36" s="3" t="s">
        <v>212</v>
      </c>
      <c r="B36" s="160" t="str">
        <f>[82]MIR!$B$28</f>
        <v>Remarcación de señalización áreas en general.</v>
      </c>
      <c r="C36" s="164"/>
      <c r="D36" s="161"/>
      <c r="E36" s="160" t="str">
        <f>[81]MIR!$C$28</f>
        <v>Porcentaje de Asistencia Preventiva en Eventos Públicos</v>
      </c>
      <c r="F36" s="161"/>
      <c r="G36" s="347" t="str">
        <f>[81]MIR!$D$28</f>
        <v xml:space="preserve">Porcentaje de Asistencia Preventiva en Eventos Públicos = (No. de Reportes de Asistencia Preventiva en Eventos Públicos Atendidos / No. de Reportes de Atención Recibidos) * 100 
PAPEP = NRAPEPA/NRAR) * 100 </v>
      </c>
      <c r="H36" s="348"/>
      <c r="I36" s="162" t="str">
        <f>[81]MIR!$E$28</f>
        <v xml:space="preserve"> Reporte de novedades diarias, Tarjetas informativas y Reportes fotográficos.</v>
      </c>
      <c r="J36" s="163"/>
      <c r="K36" s="41" t="s">
        <v>150</v>
      </c>
      <c r="L36" s="102">
        <v>1</v>
      </c>
      <c r="M36" s="134" t="s">
        <v>220</v>
      </c>
      <c r="N36" s="135" t="s">
        <v>223</v>
      </c>
      <c r="O36" s="5">
        <v>0.25</v>
      </c>
      <c r="P36" s="157" t="s">
        <v>59</v>
      </c>
      <c r="Q36" s="147"/>
    </row>
    <row r="37" spans="1:17" x14ac:dyDescent="0.25">
      <c r="A37" s="1"/>
      <c r="B37" s="1"/>
      <c r="C37" s="1"/>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c r="B41" s="1"/>
      <c r="C41" s="1"/>
      <c r="D41" s="1"/>
      <c r="E41" s="1"/>
      <c r="F41" s="165"/>
      <c r="G41" s="165"/>
      <c r="H41" s="165"/>
      <c r="I41" s="1"/>
      <c r="J41" s="1"/>
      <c r="K41" s="1"/>
      <c r="L41" s="1"/>
      <c r="M41" s="1"/>
      <c r="N41" s="1"/>
      <c r="O41" s="1"/>
      <c r="P41" s="1"/>
      <c r="Q41" s="1"/>
    </row>
    <row r="42" spans="1:17" x14ac:dyDescent="0.25">
      <c r="A42" s="1"/>
      <c r="B42" s="1"/>
      <c r="C42" s="1"/>
      <c r="D42" s="1"/>
      <c r="E42" s="1"/>
      <c r="F42" s="165"/>
      <c r="G42" s="165"/>
      <c r="H42" s="165"/>
      <c r="I42" s="1"/>
      <c r="J42" s="1"/>
      <c r="K42" s="1"/>
      <c r="L42" s="1"/>
      <c r="M42" s="1"/>
      <c r="N42" s="1"/>
      <c r="O42" s="1"/>
      <c r="P42" s="1"/>
      <c r="Q42" s="1"/>
    </row>
    <row r="43" spans="1:17" x14ac:dyDescent="0.25">
      <c r="A43" s="1"/>
      <c r="B43" s="1"/>
      <c r="C43" s="1"/>
      <c r="D43" s="1"/>
      <c r="E43" s="1"/>
      <c r="F43" s="1"/>
      <c r="G43" s="1"/>
      <c r="H43" s="1"/>
      <c r="I43" s="1"/>
      <c r="J43" s="1"/>
      <c r="K43" s="1"/>
      <c r="L43" s="1"/>
      <c r="M43" s="1"/>
      <c r="N43" s="1"/>
      <c r="O43" s="1"/>
      <c r="P43" s="1"/>
      <c r="Q43" s="1"/>
    </row>
    <row r="44" spans="1:17" x14ac:dyDescent="0.25">
      <c r="A44" s="1"/>
      <c r="B44" s="1"/>
      <c r="C44" s="1"/>
      <c r="D44" s="1"/>
      <c r="E44" s="1"/>
      <c r="G44" s="1"/>
      <c r="H44" s="1"/>
      <c r="I44" s="1"/>
      <c r="J44" s="1"/>
      <c r="K44" s="1"/>
      <c r="L44" s="1"/>
      <c r="M44" s="1"/>
      <c r="N44" s="1"/>
      <c r="O44" s="1"/>
      <c r="P44" s="1"/>
      <c r="Q44" s="1"/>
    </row>
    <row r="45" spans="1:17" s="1" customFormat="1" ht="76.5" customHeight="1" x14ac:dyDescent="0.25"/>
    <row r="46" spans="1:17" s="1" customFormat="1" x14ac:dyDescent="0.25"/>
    <row r="47" spans="1:17" s="1" customFormat="1" x14ac:dyDescent="0.25"/>
    <row r="50" ht="18.75" customHeight="1" x14ac:dyDescent="0.25"/>
  </sheetData>
  <mergeCells count="12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P19:Q19"/>
    <mergeCell ref="B20:D20"/>
    <mergeCell ref="E20:F20"/>
    <mergeCell ref="G20:H20"/>
    <mergeCell ref="I20:J20"/>
    <mergeCell ref="P20:Q20"/>
    <mergeCell ref="B19:D19"/>
    <mergeCell ref="E19:F19"/>
    <mergeCell ref="G19:H19"/>
    <mergeCell ref="I19:J19"/>
    <mergeCell ref="B21:D21"/>
    <mergeCell ref="E21:F21"/>
    <mergeCell ref="G21:H21"/>
    <mergeCell ref="I21:J21"/>
    <mergeCell ref="P21:Q21"/>
    <mergeCell ref="P24:Q24"/>
    <mergeCell ref="A22:Q22"/>
    <mergeCell ref="B23:D23"/>
    <mergeCell ref="E23:F23"/>
    <mergeCell ref="G23:H23"/>
    <mergeCell ref="I23:J23"/>
    <mergeCell ref="P23:Q23"/>
    <mergeCell ref="P25:Q25"/>
    <mergeCell ref="P26:Q26"/>
    <mergeCell ref="P27:Q27"/>
    <mergeCell ref="P28:Q28"/>
    <mergeCell ref="P29:Q29"/>
    <mergeCell ref="E27:F27"/>
    <mergeCell ref="G27:H27"/>
    <mergeCell ref="B28:D28"/>
    <mergeCell ref="E28:F28"/>
    <mergeCell ref="G28:H28"/>
    <mergeCell ref="F41:H42"/>
    <mergeCell ref="B24:D24"/>
    <mergeCell ref="E24:F24"/>
    <mergeCell ref="G24:H24"/>
    <mergeCell ref="I24:J24"/>
    <mergeCell ref="I25:J25"/>
    <mergeCell ref="I26:J26"/>
    <mergeCell ref="I27:J27"/>
    <mergeCell ref="B25:D25"/>
    <mergeCell ref="B26:D26"/>
    <mergeCell ref="E25:F25"/>
    <mergeCell ref="E26:F26"/>
    <mergeCell ref="G25:H25"/>
    <mergeCell ref="G26:H26"/>
    <mergeCell ref="I28:J28"/>
    <mergeCell ref="B29:D29"/>
    <mergeCell ref="E29:F29"/>
    <mergeCell ref="G29:H29"/>
    <mergeCell ref="I29:J29"/>
    <mergeCell ref="B27:D27"/>
    <mergeCell ref="B30:D30"/>
    <mergeCell ref="E30:F30"/>
    <mergeCell ref="G30:H30"/>
    <mergeCell ref="I30:J30"/>
    <mergeCell ref="P30:Q30"/>
    <mergeCell ref="B32:D32"/>
    <mergeCell ref="E32:F32"/>
    <mergeCell ref="G32:H32"/>
    <mergeCell ref="I32:J32"/>
    <mergeCell ref="P32:Q32"/>
    <mergeCell ref="B31:D31"/>
    <mergeCell ref="E31:F31"/>
    <mergeCell ref="G31:H31"/>
    <mergeCell ref="I31:J31"/>
    <mergeCell ref="P31:Q31"/>
    <mergeCell ref="B34:D34"/>
    <mergeCell ref="E34:F34"/>
    <mergeCell ref="G34:H34"/>
    <mergeCell ref="B33:D33"/>
    <mergeCell ref="E33:F33"/>
    <mergeCell ref="G33:H33"/>
    <mergeCell ref="I33:J33"/>
    <mergeCell ref="P33:Q33"/>
    <mergeCell ref="I35:J35"/>
    <mergeCell ref="I34:J34"/>
    <mergeCell ref="P34:Q34"/>
    <mergeCell ref="I36:J36"/>
    <mergeCell ref="P35:Q35"/>
    <mergeCell ref="P36:Q36"/>
    <mergeCell ref="B36:D36"/>
    <mergeCell ref="B35:D35"/>
    <mergeCell ref="E35:F35"/>
    <mergeCell ref="E36:F36"/>
    <mergeCell ref="G35:H35"/>
    <mergeCell ref="G36:H36"/>
  </mergeCells>
  <pageMargins left="0.7" right="0.7" top="0.75" bottom="0.75" header="0.3" footer="0.3"/>
  <pageSetup scale="53" orientation="landscape"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9" zoomScale="66" zoomScaleNormal="66" zoomScaleSheetLayoutView="70" workbookViewId="0">
      <selection activeCell="G29" sqref="G29:H29"/>
    </sheetView>
  </sheetViews>
  <sheetFormatPr baseColWidth="10" defaultColWidth="10.875" defaultRowHeight="15.75" x14ac:dyDescent="0.25"/>
  <cols>
    <col min="1" max="1" width="15.125" customWidth="1"/>
    <col min="3" max="3" width="6.875" customWidth="1"/>
    <col min="4" max="4" width="15.75" customWidth="1"/>
    <col min="6" max="6" width="9.75" customWidth="1"/>
    <col min="8" max="8" width="12.875" customWidth="1"/>
    <col min="9" max="9" width="13.375" customWidth="1"/>
    <col min="10" max="10" width="8.75" customWidth="1"/>
    <col min="11" max="11" width="14.25" customWidth="1"/>
    <col min="12" max="12" width="13.25" customWidth="1"/>
    <col min="13" max="13" width="16" customWidth="1"/>
    <col min="14" max="14" width="15.25" customWidth="1"/>
    <col min="15" max="15" width="14.125" customWidth="1"/>
    <col min="17" max="17" width="8.8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102" customHeight="1" x14ac:dyDescent="0.25">
      <c r="A4" s="1"/>
      <c r="B4" s="144"/>
      <c r="C4" s="144"/>
      <c r="D4" s="144"/>
      <c r="E4" s="144"/>
      <c r="F4" s="144"/>
      <c r="G4" s="144"/>
      <c r="H4" s="144"/>
      <c r="I4" s="144"/>
      <c r="J4" s="144"/>
      <c r="K4" s="144"/>
      <c r="L4" s="144"/>
      <c r="M4" s="144"/>
      <c r="N4" s="144"/>
      <c r="O4" s="144"/>
      <c r="P4" s="144"/>
      <c r="Q4" s="1"/>
    </row>
    <row r="5" spans="1:17" ht="25.5" customHeight="1" x14ac:dyDescent="0.25">
      <c r="A5" s="1"/>
      <c r="B5" s="145" t="s">
        <v>219</v>
      </c>
      <c r="C5" s="145"/>
      <c r="D5" s="145"/>
      <c r="E5" s="145"/>
      <c r="F5" s="145"/>
      <c r="G5" s="145"/>
      <c r="H5" s="145"/>
      <c r="I5" s="145"/>
      <c r="J5" s="145"/>
      <c r="K5" s="145"/>
      <c r="L5" s="145"/>
      <c r="M5" s="145"/>
      <c r="N5" s="145"/>
      <c r="O5" s="145"/>
      <c r="P5" s="145"/>
      <c r="Q5" s="1"/>
    </row>
    <row r="6" spans="1:17" ht="3.75" customHeight="1" x14ac:dyDescent="0.25">
      <c r="A6" s="1"/>
      <c r="B6" s="1"/>
      <c r="C6" s="1"/>
      <c r="D6" s="1"/>
      <c r="E6" s="1"/>
      <c r="F6" s="1"/>
      <c r="G6" s="1"/>
      <c r="H6" s="1"/>
      <c r="I6" s="1"/>
      <c r="J6" s="1"/>
      <c r="K6" s="1"/>
      <c r="L6" s="1"/>
      <c r="M6" s="1"/>
      <c r="N6" s="1"/>
      <c r="O6" s="1"/>
      <c r="P6" s="1"/>
      <c r="Q6" s="1"/>
    </row>
    <row r="7" spans="1:17" ht="29.25"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'[83]POA 1 (2)'!$AA$26</f>
        <v xml:space="preserve">G Regulacion y Supervision </v>
      </c>
      <c r="E8" s="147"/>
      <c r="F8" s="147"/>
      <c r="G8" s="147"/>
      <c r="H8" s="147"/>
      <c r="I8" s="148" t="s">
        <v>1</v>
      </c>
      <c r="J8" s="149" t="s">
        <v>60</v>
      </c>
      <c r="K8" s="149"/>
      <c r="L8" s="148" t="s">
        <v>2</v>
      </c>
      <c r="M8" s="178" t="str">
        <f>'[83]POA 1 (2)'!$C$19</f>
        <v>16. Seguridad y Progreso Integral</v>
      </c>
      <c r="N8" s="147"/>
      <c r="O8" s="148" t="s">
        <v>3</v>
      </c>
      <c r="P8" s="146" t="s">
        <v>143</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6" customHeight="1" x14ac:dyDescent="0.25">
      <c r="A11" s="66" t="s">
        <v>4</v>
      </c>
      <c r="B11" s="355" t="s">
        <v>80</v>
      </c>
      <c r="C11" s="152"/>
      <c r="D11" s="152"/>
      <c r="E11" s="153"/>
      <c r="F11" s="66" t="s">
        <v>5</v>
      </c>
      <c r="G11" s="355" t="s">
        <v>120</v>
      </c>
      <c r="H11" s="152"/>
      <c r="I11" s="152"/>
      <c r="J11" s="152"/>
      <c r="K11" s="152"/>
      <c r="L11" s="153"/>
      <c r="M11" s="26" t="s">
        <v>6</v>
      </c>
      <c r="N11" s="355" t="s">
        <v>121</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78" t="str">
        <f>'[83]POA 1 (2)'!$C$17</f>
        <v>EJE III 
Seguridad y Justicia: El Compromiso para un Futuro Mejor</v>
      </c>
      <c r="C13" s="147"/>
      <c r="D13" s="143" t="s">
        <v>8</v>
      </c>
      <c r="E13" s="178" t="str">
        <f>'[83]POA 1 (2)'!$C$18</f>
        <v>coordinar estrategias en procesos integrales de seguridad pública para prevenir el delito cumpliendo con la normatividad local y el respaldo jurídico además de la colaboración comunitaria logrando un impacto positivo en el bienestar y la tranquilidad de la sociedad.</v>
      </c>
      <c r="F13" s="178"/>
      <c r="G13" s="178"/>
      <c r="H13" s="143" t="s">
        <v>9</v>
      </c>
      <c r="I13" s="178" t="str">
        <f>'[83]POA 1 (2)'!$C$20</f>
        <v>Implementar un sistema integral de coordinación y gestión administrativa promoviendo el respeto a la Ley, la resolución de convictos, para fortalecer la participación comunitaria.</v>
      </c>
      <c r="J13" s="147"/>
      <c r="K13" s="147"/>
      <c r="L13" s="147"/>
      <c r="M13" s="148" t="s">
        <v>10</v>
      </c>
      <c r="N13" s="178" t="str">
        <f>'[83]POA 1 (2)'!$C$21</f>
        <v>16.1 Supervisar que los negocios locales respeten las disposiciones legales y reglamentos vigentes.                                                                                16.2 Realizar inspecciones en negocios, que cumplan con las normas: horarios, licencias y otras disposiciones relacionadas con el funcionamiento de negocios.                                                                                                                                                                           16.3 Atender denuncias sobre actividades ilegales o irregulares: contaminación auditiva, comercio informal entre otras, para resolver de acuerdo a la norma.                                                                                                                                                                               16.4 Aplicar multas, sanciones administrativas o clausuras temporales a los negocios que incumplan con los reglamentos.
16.5 Regular la ocupación de espacios públicos por parte del comercio ambulante, publicidad o la obstrucción de la vía pública</v>
      </c>
      <c r="O13" s="147"/>
      <c r="P13" s="147"/>
      <c r="Q13" s="147"/>
    </row>
    <row r="14" spans="1:17" ht="208.5" customHeight="1" x14ac:dyDescent="0.25">
      <c r="A14" s="148"/>
      <c r="B14" s="147"/>
      <c r="C14" s="147"/>
      <c r="D14" s="143"/>
      <c r="E14" s="178"/>
      <c r="F14" s="178"/>
      <c r="G14" s="178"/>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20" customHeight="1" x14ac:dyDescent="0.25">
      <c r="A19" s="2" t="s">
        <v>28</v>
      </c>
      <c r="B19" s="147" t="str">
        <f>[84]MIR!$B$12</f>
        <v>Recopilación de la información necesaria para la actualización del padrón de contribuyentes, respecto a los establecimientos con venta de bebidas alcohólicas.</v>
      </c>
      <c r="C19" s="147"/>
      <c r="D19" s="147"/>
      <c r="E19" s="147" t="str">
        <f>[83]MIR!$C$12</f>
        <v>Cumplimiento en la Actualización del Padrón de Contribuyentes</v>
      </c>
      <c r="F19" s="147"/>
      <c r="G19" s="147" t="str">
        <f>[83]MIR!$D$12</f>
        <v>Cumplimiento en la Actualización del Padrón de Contribuyentes= (No. Contribuyentesque Cumplieron en su Actualización /No. Total de Contribuyentes en el Padrón)*100</v>
      </c>
      <c r="H19" s="147"/>
      <c r="I19" s="157" t="str">
        <f>[83]MIR!$E$12</f>
        <v xml:space="preserve"> Visitas, Notificación, Padrón de Contribuyentes </v>
      </c>
      <c r="J19" s="147"/>
      <c r="K19" s="55" t="s">
        <v>150</v>
      </c>
      <c r="L19" s="68">
        <v>1</v>
      </c>
      <c r="M19" s="134" t="s">
        <v>220</v>
      </c>
      <c r="N19" s="135" t="s">
        <v>223</v>
      </c>
      <c r="O19" s="5">
        <v>0.25</v>
      </c>
      <c r="P19" s="157" t="s">
        <v>60</v>
      </c>
      <c r="Q19" s="147"/>
    </row>
    <row r="20" spans="1:18" ht="75.75" customHeight="1" x14ac:dyDescent="0.25">
      <c r="A20" s="2" t="s">
        <v>29</v>
      </c>
      <c r="B20" s="147" t="str">
        <f>[84]MIR!$B$13</f>
        <v>Actualización de los establecimientos comerciales del municipio en relación con sus licencias de funcionamiento y refrendos.</v>
      </c>
      <c r="C20" s="147"/>
      <c r="D20" s="147"/>
      <c r="E20" s="147" t="str">
        <f>[83]MIR!$C$13</f>
        <v>licencias de funcionamiento</v>
      </c>
      <c r="F20" s="147"/>
      <c r="G20" s="147" t="str">
        <f>[83]MIR!$D$13</f>
        <v>no de licencias expedidas/no de licencias programadas*100</v>
      </c>
      <c r="H20" s="147"/>
      <c r="I20" s="157" t="str">
        <f>[83]MIR!$E$13</f>
        <v>Evidencia fotográfica.</v>
      </c>
      <c r="J20" s="147"/>
      <c r="K20" s="55" t="s">
        <v>150</v>
      </c>
      <c r="L20" s="102">
        <v>1</v>
      </c>
      <c r="M20" s="134" t="s">
        <v>220</v>
      </c>
      <c r="N20" s="135" t="s">
        <v>223</v>
      </c>
      <c r="O20" s="5">
        <v>0.25</v>
      </c>
      <c r="P20" s="157" t="s">
        <v>60</v>
      </c>
      <c r="Q20" s="147"/>
    </row>
    <row r="21" spans="1:18" ht="98.25" customHeight="1" x14ac:dyDescent="0.25">
      <c r="A21" s="2" t="s">
        <v>61</v>
      </c>
      <c r="B21" s="147" t="str">
        <f>[84]MIR!$B$14</f>
        <v>Cumplimiento en el pago de refrendos y licencias iniciales de funcionamiento</v>
      </c>
      <c r="C21" s="147"/>
      <c r="D21" s="147"/>
      <c r="E21" s="147" t="str">
        <f>[83]MIR!$C$14</f>
        <v>Padrón de contribuyentes.</v>
      </c>
      <c r="F21" s="147"/>
      <c r="G21" s="147" t="str">
        <f>[83]MIR!$D$14</f>
        <v>Padrón de contribuyentes= (No. Contribuyentes Registrados/ No. Contribuyentes objetivo ) * 100  PC = (NCR/CO) * 100</v>
      </c>
      <c r="H21" s="147"/>
      <c r="I21" s="157" t="str">
        <f>[83]MIR!$E$14</f>
        <v>Licencias de funcionamiento y evidencia fotográfica.</v>
      </c>
      <c r="J21" s="147"/>
      <c r="K21" s="55" t="s">
        <v>150</v>
      </c>
      <c r="L21" s="102">
        <v>1</v>
      </c>
      <c r="M21" s="134" t="s">
        <v>220</v>
      </c>
      <c r="N21" s="135" t="s">
        <v>223</v>
      </c>
      <c r="O21" s="5">
        <v>0.25</v>
      </c>
      <c r="P21" s="157" t="s">
        <v>60</v>
      </c>
      <c r="Q21" s="147"/>
    </row>
    <row r="22" spans="1:18" ht="83.25" customHeight="1" x14ac:dyDescent="0.25">
      <c r="A22" s="2" t="s">
        <v>62</v>
      </c>
      <c r="B22" s="147" t="str">
        <f>[84]MIR!$B$18</f>
        <v>Entrega de notificaciones a los establecimientos comerciales para su regularización en el pago de licencias de funcionamiento.</v>
      </c>
      <c r="C22" s="147"/>
      <c r="D22" s="147"/>
      <c r="E22" s="147" t="str">
        <f>[83]MIR!$C$18</f>
        <v>entrega de notificaciones.</v>
      </c>
      <c r="F22" s="147"/>
      <c r="G22" s="147" t="str">
        <f>[83]MIR!$D$18</f>
        <v>entrega de notificaciones = (No.  De  notificaciones entregadas / No.Eventos normativos * 100            SE = (NEC/NEN) *  100</v>
      </c>
      <c r="H22" s="147"/>
      <c r="I22" s="157" t="str">
        <f>[83]MIR!$E$18</f>
        <v>Bitácora fotográfica, Reportes e Informes</v>
      </c>
      <c r="J22" s="147"/>
      <c r="K22" s="55" t="s">
        <v>150</v>
      </c>
      <c r="L22" s="102">
        <v>1</v>
      </c>
      <c r="M22" s="134" t="s">
        <v>220</v>
      </c>
      <c r="N22" s="135" t="s">
        <v>223</v>
      </c>
      <c r="O22" s="5">
        <v>0.25</v>
      </c>
      <c r="P22" s="157" t="s">
        <v>60</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79.5" customHeight="1" x14ac:dyDescent="0.25">
      <c r="A24" s="3" t="s">
        <v>68</v>
      </c>
      <c r="B24" s="147" t="str">
        <f>[84]MIR!$B$15</f>
        <v>Efectuar el pago de refrendos y licencias iniciales de funcionamiento..</v>
      </c>
      <c r="C24" s="147"/>
      <c r="D24" s="147"/>
      <c r="E24" s="147" t="str">
        <f>[83]MIR!$C$15</f>
        <v>Visitas de inspección.</v>
      </c>
      <c r="F24" s="147"/>
      <c r="G24" s="147" t="str">
        <f>[83]MIR!$D$15</f>
        <v>Visitas de inspección = (No. De visitas realizadas / No. De visitas programadas) * 100      VI = (NVR/NVP) * 100</v>
      </c>
      <c r="H24" s="147"/>
      <c r="I24" s="157" t="str">
        <f>[83]MIR!$E$15</f>
        <v xml:space="preserve">Bitácora fotográfica, Tarjetas informativas </v>
      </c>
      <c r="J24" s="147"/>
      <c r="K24" s="55" t="s">
        <v>150</v>
      </c>
      <c r="L24" s="68">
        <v>1</v>
      </c>
      <c r="M24" s="134" t="s">
        <v>220</v>
      </c>
      <c r="N24" s="135" t="s">
        <v>223</v>
      </c>
      <c r="O24" s="5">
        <v>0.25</v>
      </c>
      <c r="P24" s="157" t="s">
        <v>60</v>
      </c>
      <c r="Q24" s="147"/>
    </row>
    <row r="25" spans="1:18" ht="82.5" customHeight="1" x14ac:dyDescent="0.25">
      <c r="A25" s="3" t="s">
        <v>64</v>
      </c>
      <c r="B25" s="147" t="str">
        <f>[84]MIR!$B$16</f>
        <v>Implementar operativos sorpresa en establecimientos comerciales con el propósito de impedir el acceso de personas menores de edad.</v>
      </c>
      <c r="C25" s="147"/>
      <c r="D25" s="147"/>
      <c r="E25" s="147" t="str">
        <f>[83]MIR!$C$16</f>
        <v>supervisión de   eventos</v>
      </c>
      <c r="F25" s="147"/>
      <c r="G25" s="147" t="str">
        <f>[83]MIR!$D$16</f>
        <v>supervisión= ( No. de supervisiones/ No. de establecimientos comerciales) * 100 EN= ( NNE/NEC) *100</v>
      </c>
      <c r="H25" s="147"/>
      <c r="I25" s="157" t="str">
        <f>[83]MIR!$E$16</f>
        <v>Bitácora fotográfica y relación de notificaciones entregadas</v>
      </c>
      <c r="J25" s="147"/>
      <c r="K25" s="55" t="s">
        <v>150</v>
      </c>
      <c r="L25" s="102">
        <v>1</v>
      </c>
      <c r="M25" s="134" t="s">
        <v>220</v>
      </c>
      <c r="N25" s="135" t="s">
        <v>223</v>
      </c>
      <c r="O25" s="5">
        <v>0.25</v>
      </c>
      <c r="P25" s="157" t="s">
        <v>60</v>
      </c>
      <c r="Q25" s="147"/>
      <c r="R25" t="s">
        <v>33</v>
      </c>
    </row>
    <row r="26" spans="1:18" ht="84.75" customHeight="1" x14ac:dyDescent="0.25">
      <c r="A26" s="3" t="s">
        <v>65</v>
      </c>
      <c r="B26" s="160" t="str">
        <f>[84]MIR!$B$17</f>
        <v>Supervisar que los eventos y espectáculos se desarrollen conforme a la normatividad vigente.</v>
      </c>
      <c r="C26" s="164"/>
      <c r="D26" s="161"/>
      <c r="E26" s="160" t="str">
        <f>[83]MIR!$C$17</f>
        <v>Visitas de inspección.</v>
      </c>
      <c r="F26" s="161"/>
      <c r="G26" s="160" t="str">
        <f>[83]MIR!$D$17</f>
        <v>Expedición de licencias = (No. De licencias expedidas /No. De licencias programadas * 100 PL=(NLE/NLP) * 100</v>
      </c>
      <c r="H26" s="161"/>
      <c r="I26" s="162" t="str">
        <f>[83]MIR!$E$17</f>
        <v>Bitácora fotográfica, Reportes e Informes</v>
      </c>
      <c r="J26" s="163"/>
      <c r="K26" s="55" t="s">
        <v>150</v>
      </c>
      <c r="L26" s="102">
        <v>1</v>
      </c>
      <c r="M26" s="134" t="s">
        <v>220</v>
      </c>
      <c r="N26" s="135" t="s">
        <v>223</v>
      </c>
      <c r="O26" s="5">
        <v>0.25</v>
      </c>
      <c r="P26" s="157" t="s">
        <v>60</v>
      </c>
      <c r="Q26" s="147"/>
    </row>
    <row r="27" spans="1:18" ht="85.5" customHeight="1" x14ac:dyDescent="0.25">
      <c r="A27" s="3" t="s">
        <v>67</v>
      </c>
      <c r="B27" s="147" t="str">
        <f>[84]MIR!$B$19</f>
        <v>Efectuar visitas de inspección a establecimientos comerciales y de servicios con venta de bebidas alcohólicas para consumo en el lugar.</v>
      </c>
      <c r="C27" s="147"/>
      <c r="D27" s="147"/>
      <c r="E27" s="147" t="str">
        <f>[83]MIR!$C$19</f>
        <v>Otorgamiento de permisos.</v>
      </c>
      <c r="F27" s="147"/>
      <c r="G27" s="147" t="str">
        <f>[83]MIR!$D$19</f>
        <v>Otorgamiento de permisos = (No. Permisos otorgados / No. Permisos Programados) * 100   OP= (NPO/NPP) * 100</v>
      </c>
      <c r="H27" s="147"/>
      <c r="I27" s="147" t="str">
        <f>[83]MIR!$E$19</f>
        <v>Informes, Reportes, Evidencias Fotográficas.</v>
      </c>
      <c r="J27" s="147"/>
      <c r="K27" s="55" t="s">
        <v>150</v>
      </c>
      <c r="L27" s="102">
        <v>1</v>
      </c>
      <c r="M27" s="134" t="s">
        <v>220</v>
      </c>
      <c r="N27" s="135" t="s">
        <v>223</v>
      </c>
      <c r="O27" s="5">
        <v>0.25</v>
      </c>
      <c r="P27" s="157" t="s">
        <v>60</v>
      </c>
      <c r="Q27" s="147"/>
    </row>
    <row r="28" spans="1:18" ht="80.25" customHeight="1" x14ac:dyDescent="0.25">
      <c r="A28" s="3" t="s">
        <v>77</v>
      </c>
      <c r="B28" s="147" t="str">
        <f>[84]MIR!$B$20</f>
        <v>Otorgar y efectuar el cobro por el uso de espacios destinados a locales provisionales para comerciantes en el marco de la Feria de la Candelaria.</v>
      </c>
      <c r="C28" s="147"/>
      <c r="D28" s="147"/>
      <c r="E28" s="147" t="str">
        <f>[83]MIR!$C$20</f>
        <v xml:space="preserve">otorgamiento y  cobro  de espacios </v>
      </c>
      <c r="F28" s="147"/>
      <c r="G28" s="147" t="str">
        <f>[83]MIR!$D$20</f>
        <v>distribucion  y cobro de espacios = (No. De espacios cobrados/ No. espacios Programados) * 100   OP= (NEC/NEP) * 100</v>
      </c>
      <c r="H28" s="147"/>
      <c r="I28" s="147" t="str">
        <f>[85]MIR!$H$22</f>
        <v>Informes, Reportes, Evidencias Fotográficas.</v>
      </c>
      <c r="J28" s="147"/>
      <c r="K28" s="55" t="s">
        <v>150</v>
      </c>
      <c r="L28" s="102">
        <v>1</v>
      </c>
      <c r="M28" s="134" t="s">
        <v>220</v>
      </c>
      <c r="N28" s="135" t="s">
        <v>223</v>
      </c>
      <c r="O28" s="5">
        <v>0.25</v>
      </c>
      <c r="P28" s="157" t="s">
        <v>60</v>
      </c>
      <c r="Q28" s="147"/>
    </row>
    <row r="29" spans="1:18" ht="100.5" customHeight="1" x14ac:dyDescent="0.25">
      <c r="A29" s="3" t="s">
        <v>92</v>
      </c>
      <c r="B29" s="147" t="str">
        <f>[84]MIR!$B$21</f>
        <v>Autorizar la instalación y efectuar el cobro a comerciantes establecidos en el lienzo charro durante la Feria de la Candelaria en honor al Señor de las Misericordias.</v>
      </c>
      <c r="C29" s="147"/>
      <c r="D29" s="147"/>
      <c r="E29" s="147" t="str">
        <f>[83]MIR!$C$21</f>
        <v>colocacion y cobro de comercio ambulante</v>
      </c>
      <c r="F29" s="147"/>
      <c r="G29" s="147" t="str">
        <f>[83]MIR!$D$21</f>
        <v>colocacion y cobro de comercio ambulante = (No. De espacios cobrados/ No. espacios Programados) * 100   OP= (NEC/NEP) * 100</v>
      </c>
      <c r="H29" s="147"/>
      <c r="I29" s="147" t="str">
        <f>[85]MIR!$H$22</f>
        <v>Informes, Reportes, Evidencias Fotográficas.</v>
      </c>
      <c r="J29" s="147"/>
      <c r="K29" s="55" t="s">
        <v>150</v>
      </c>
      <c r="L29" s="102">
        <v>1</v>
      </c>
      <c r="M29" s="134" t="s">
        <v>220</v>
      </c>
      <c r="N29" s="135" t="s">
        <v>223</v>
      </c>
      <c r="O29" s="5">
        <v>0.25</v>
      </c>
      <c r="P29" s="157" t="s">
        <v>60</v>
      </c>
      <c r="Q29" s="147"/>
    </row>
    <row r="30" spans="1:18" ht="75.75" customHeight="1" x14ac:dyDescent="0.25">
      <c r="A30" s="3" t="s">
        <v>113</v>
      </c>
      <c r="B30" s="147" t="str">
        <f>[84]MIR!$B$22</f>
        <v>Brindar el servicio y efectuar el cobro correspondiente a las personas usuarias de los lavaderos municipales.</v>
      </c>
      <c r="C30" s="147"/>
      <c r="D30" s="147"/>
      <c r="E30" s="147" t="str">
        <f>[83]MIR!$C$22</f>
        <v>cobro usuarias de lavaderos</v>
      </c>
      <c r="F30" s="147"/>
      <c r="G30" s="147" t="str">
        <f>[83]MIR!$D$22</f>
        <v>cobro usurarios lavaderos = (No. De usuarios/ No. De usuarios  Programados) * 100   OP= (Nu/NuP) * 10</v>
      </c>
      <c r="H30" s="147"/>
      <c r="I30" s="147" t="str">
        <f>[85]MIR!$H$22</f>
        <v>Informes, Reportes, Evidencias Fotográficas.</v>
      </c>
      <c r="J30" s="147"/>
      <c r="K30" s="55" t="s">
        <v>150</v>
      </c>
      <c r="L30" s="99">
        <v>1</v>
      </c>
      <c r="M30" s="134" t="s">
        <v>220</v>
      </c>
      <c r="N30" s="135" t="s">
        <v>223</v>
      </c>
      <c r="O30" s="5">
        <v>0.25</v>
      </c>
      <c r="P30" s="157" t="s">
        <v>60</v>
      </c>
      <c r="Q30" s="147"/>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ht="63.75" customHeight="1" x14ac:dyDescent="0.25"/>
    <row r="38" spans="1:17" s="1" customFormat="1" x14ac:dyDescent="0.25"/>
    <row r="39" spans="1:17" s="1" customFormat="1" x14ac:dyDescent="0.25"/>
  </sheetData>
  <mergeCells count="9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2:D22"/>
    <mergeCell ref="E22:F22"/>
    <mergeCell ref="G22:H22"/>
    <mergeCell ref="I22:J22"/>
    <mergeCell ref="P22:Q22"/>
    <mergeCell ref="B21:D21"/>
    <mergeCell ref="E21:F21"/>
    <mergeCell ref="G21:H21"/>
    <mergeCell ref="I21:J21"/>
    <mergeCell ref="P21:Q21"/>
    <mergeCell ref="A23:Q23"/>
    <mergeCell ref="B24:D24"/>
    <mergeCell ref="E24:F24"/>
    <mergeCell ref="G24:H24"/>
    <mergeCell ref="I24:J24"/>
    <mergeCell ref="P24:Q24"/>
    <mergeCell ref="P27:Q27"/>
    <mergeCell ref="F33:H34"/>
    <mergeCell ref="B25:D25"/>
    <mergeCell ref="E25:F25"/>
    <mergeCell ref="G25:H25"/>
    <mergeCell ref="I25:J25"/>
    <mergeCell ref="B27:D27"/>
    <mergeCell ref="E27:F27"/>
    <mergeCell ref="G27:H27"/>
    <mergeCell ref="I27:J27"/>
    <mergeCell ref="P25:Q25"/>
    <mergeCell ref="B26:D26"/>
    <mergeCell ref="E26:F26"/>
    <mergeCell ref="G26:H26"/>
    <mergeCell ref="I26:J26"/>
    <mergeCell ref="P26:Q26"/>
    <mergeCell ref="B28:D28"/>
    <mergeCell ref="E28:F28"/>
    <mergeCell ref="G28:H28"/>
    <mergeCell ref="I28:J28"/>
    <mergeCell ref="P28:Q28"/>
    <mergeCell ref="B29:D29"/>
    <mergeCell ref="E29:F29"/>
    <mergeCell ref="G29:H29"/>
    <mergeCell ref="I29:J29"/>
    <mergeCell ref="P29:Q29"/>
    <mergeCell ref="B30:D30"/>
    <mergeCell ref="E30:F30"/>
    <mergeCell ref="G30:H30"/>
    <mergeCell ref="I30:J30"/>
    <mergeCell ref="P30:Q30"/>
  </mergeCells>
  <pageMargins left="0.7" right="0.7" top="0.75" bottom="0.75" header="0.3" footer="0.3"/>
  <pageSetup scale="53" orientation="landscape" horizontalDpi="4294967292"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topLeftCell="A31" zoomScale="59" zoomScaleNormal="59" zoomScaleSheetLayoutView="70" workbookViewId="0">
      <selection activeCell="I32" sqref="I32:J32"/>
    </sheetView>
  </sheetViews>
  <sheetFormatPr baseColWidth="10" defaultColWidth="10.875" defaultRowHeight="15.75" x14ac:dyDescent="0.25"/>
  <cols>
    <col min="1" max="1" width="13.75" customWidth="1"/>
    <col min="3" max="3" width="6.875" customWidth="1"/>
    <col min="4" max="4" width="20.5" customWidth="1"/>
    <col min="6" max="6" width="9.75" customWidth="1"/>
    <col min="8" max="8" width="12.875" customWidth="1"/>
    <col min="9" max="9" width="16.375" customWidth="1"/>
    <col min="10" max="10" width="7.625" customWidth="1"/>
    <col min="11" max="11" width="14.25" customWidth="1"/>
    <col min="12" max="12" width="13" customWidth="1"/>
    <col min="13" max="13" width="15.125" customWidth="1"/>
    <col min="14" max="14" width="14.25" customWidth="1"/>
    <col min="15" max="15" width="10.5" customWidth="1"/>
    <col min="17" max="17" width="8.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27" customHeight="1" x14ac:dyDescent="0.25">
      <c r="A3" s="1"/>
      <c r="B3" s="144"/>
      <c r="C3" s="144"/>
      <c r="D3" s="144"/>
      <c r="E3" s="144"/>
      <c r="F3" s="144"/>
      <c r="G3" s="144"/>
      <c r="H3" s="144"/>
      <c r="I3" s="144"/>
      <c r="J3" s="144"/>
      <c r="K3" s="144"/>
      <c r="L3" s="144"/>
      <c r="M3" s="144"/>
      <c r="N3" s="144"/>
      <c r="O3" s="144"/>
      <c r="P3" s="144"/>
      <c r="Q3" s="1"/>
    </row>
    <row r="4" spans="1:17" ht="62.25" customHeight="1" x14ac:dyDescent="0.25">
      <c r="A4" s="1"/>
      <c r="B4" s="144"/>
      <c r="C4" s="144"/>
      <c r="D4" s="144"/>
      <c r="E4" s="144"/>
      <c r="F4" s="144"/>
      <c r="G4" s="144"/>
      <c r="H4" s="144"/>
      <c r="I4" s="144"/>
      <c r="J4" s="144"/>
      <c r="K4" s="144"/>
      <c r="L4" s="144"/>
      <c r="M4" s="144"/>
      <c r="N4" s="144"/>
      <c r="O4" s="144"/>
      <c r="P4" s="144"/>
      <c r="Q4" s="1"/>
    </row>
    <row r="5" spans="1:17" ht="20.25" customHeight="1" x14ac:dyDescent="0.25">
      <c r="A5" s="1"/>
      <c r="B5" s="145" t="s">
        <v>219</v>
      </c>
      <c r="C5" s="145"/>
      <c r="D5" s="145"/>
      <c r="E5" s="145"/>
      <c r="F5" s="145"/>
      <c r="G5" s="145"/>
      <c r="H5" s="145"/>
      <c r="I5" s="145"/>
      <c r="J5" s="145"/>
      <c r="K5" s="145"/>
      <c r="L5" s="145"/>
      <c r="M5" s="145"/>
      <c r="N5" s="145"/>
      <c r="O5" s="145"/>
      <c r="P5" s="145"/>
      <c r="Q5" s="1"/>
    </row>
    <row r="6" spans="1:17" ht="3.75" customHeight="1" x14ac:dyDescent="0.25">
      <c r="A6" s="1"/>
      <c r="B6" s="1"/>
      <c r="C6" s="1"/>
      <c r="D6" s="1"/>
      <c r="E6" s="1"/>
      <c r="F6" s="1"/>
      <c r="G6" s="1"/>
      <c r="H6" s="1"/>
      <c r="I6" s="1"/>
      <c r="J6" s="1"/>
      <c r="K6" s="1"/>
      <c r="L6" s="1"/>
      <c r="M6" s="1"/>
      <c r="N6" s="1"/>
      <c r="O6" s="1"/>
      <c r="P6" s="1"/>
      <c r="Q6" s="1"/>
    </row>
    <row r="7" spans="1:17" ht="30"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62" t="str">
        <f>'[86]POA (2)'!$AA$26</f>
        <v xml:space="preserve">I Gasto Federalizado </v>
      </c>
      <c r="E8" s="147"/>
      <c r="F8" s="147"/>
      <c r="G8" s="147"/>
      <c r="H8" s="147"/>
      <c r="I8" s="148" t="s">
        <v>1</v>
      </c>
      <c r="J8" s="149" t="s">
        <v>193</v>
      </c>
      <c r="K8" s="149"/>
      <c r="L8" s="148" t="s">
        <v>2</v>
      </c>
      <c r="M8" s="178" t="str">
        <f>'[86]POA (2)'!$C$19</f>
        <v>18 .- Cultura vial: Seguridad en movimiento.</v>
      </c>
      <c r="N8" s="147"/>
      <c r="O8" s="148" t="s">
        <v>3</v>
      </c>
      <c r="P8" s="362" t="str">
        <f>'[86]POA (2)'!$C$19</f>
        <v>18 .- Cultura vial: Seguridad en movimiento.</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8" t="s">
        <v>27</v>
      </c>
      <c r="B10" s="148"/>
      <c r="C10" s="148"/>
      <c r="D10" s="148"/>
      <c r="E10" s="148"/>
      <c r="F10" s="148"/>
      <c r="G10" s="148"/>
      <c r="H10" s="148"/>
      <c r="I10" s="148"/>
      <c r="J10" s="148"/>
      <c r="K10" s="148"/>
      <c r="L10" s="148"/>
      <c r="M10" s="148"/>
      <c r="N10" s="148"/>
      <c r="O10" s="148"/>
      <c r="P10" s="148"/>
      <c r="Q10" s="148"/>
    </row>
    <row r="11" spans="1:17" ht="39.75" customHeight="1" x14ac:dyDescent="0.25">
      <c r="A11" s="67" t="s">
        <v>4</v>
      </c>
      <c r="B11" s="185" t="str">
        <f>'[86]POA (2)'!$AA$23</f>
        <v xml:space="preserve">1.- Gobierno </v>
      </c>
      <c r="C11" s="164"/>
      <c r="D11" s="164"/>
      <c r="E11" s="161"/>
      <c r="F11" s="67" t="s">
        <v>5</v>
      </c>
      <c r="G11" s="185" t="str">
        <f>'[86]POA (2)'!$AA$24</f>
        <v xml:space="preserve">1.7. Asuntos de orden publico y de seguridad interior </v>
      </c>
      <c r="H11" s="164"/>
      <c r="I11" s="164"/>
      <c r="J11" s="164"/>
      <c r="K11" s="164"/>
      <c r="L11" s="161"/>
      <c r="M11" s="26" t="s">
        <v>6</v>
      </c>
      <c r="N11" s="185" t="str">
        <f>'[86]POA (2)'!$AA$25</f>
        <v>1.7.3. Otros Asuntos de Orden Publico y Seguridad</v>
      </c>
      <c r="O11" s="164"/>
      <c r="P11" s="164"/>
      <c r="Q11" s="161"/>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83" t="str">
        <f>'[86]POA (2)'!$C$17</f>
        <v>Seguridad y Justicia "El compromiso para un futuro mejor".</v>
      </c>
      <c r="C13" s="147"/>
      <c r="D13" s="143" t="s">
        <v>8</v>
      </c>
      <c r="E13" s="183" t="str">
        <f>[87]POA!$C$18</f>
        <v>Garantizar la seguridad vial en el Municipio creando un entorno seguro y ordenado para los transeúntes promoviendo una circulación eficiente reduciendo los riesgos de accidentes.</v>
      </c>
      <c r="F13" s="147"/>
      <c r="G13" s="147"/>
      <c r="H13" s="143" t="s">
        <v>9</v>
      </c>
      <c r="I13" s="183" t="str">
        <f>[87]POA!$C$20</f>
        <v>Promover una cultura sobre las normas viales mejorando la seguridad de los peatones como de los vehículos implementando acciones que garanticen el orden en las vialidades.</v>
      </c>
      <c r="J13" s="147"/>
      <c r="K13" s="147"/>
      <c r="L13" s="147"/>
      <c r="M13" s="148" t="s">
        <v>10</v>
      </c>
      <c r="N13" s="183" t="str">
        <f>[87]POA!$C$21</f>
        <v xml:space="preserve">18.4 Realizar operativos de vigilancia vial, en las calles o puntos estratégicos sobre el uso correcto del casco, el alcoholímetro y contar con su documentación en regla evitando faltas administrativas. 18.5 Regular y supervisar los espacios de rampas o zonas exclusivas para discapacitados, en áreas de carga o descarga, evitando la obstrucción para el peatón o los vehículos.18.8 Desarrollar campañas de educación vial a la población en general, sensibilizando sobre la importancia de la seguridad, el respeto por los señalamientos y el uso adecuado del casco y el cinturón de seguridad. </v>
      </c>
      <c r="O13" s="147"/>
      <c r="P13" s="147"/>
      <c r="Q13" s="147"/>
    </row>
    <row r="14" spans="1:17" ht="208.5" customHeight="1" x14ac:dyDescent="0.25">
      <c r="A14" s="148"/>
      <c r="B14" s="147"/>
      <c r="C14" s="147"/>
      <c r="D14" s="143"/>
      <c r="E14" s="147"/>
      <c r="F14" s="147"/>
      <c r="G14" s="147"/>
      <c r="H14" s="143"/>
      <c r="I14" s="147"/>
      <c r="J14" s="147"/>
      <c r="K14" s="147"/>
      <c r="L14" s="147"/>
      <c r="M14" s="148"/>
      <c r="N14" s="147"/>
      <c r="O14" s="147"/>
      <c r="P14" s="147"/>
      <c r="Q14" s="147"/>
    </row>
    <row r="15" spans="1:17" ht="29.25" customHeight="1" x14ac:dyDescent="0.25">
      <c r="A15" s="143" t="s">
        <v>24</v>
      </c>
      <c r="B15" s="143"/>
      <c r="C15" s="143"/>
      <c r="D15" s="143"/>
      <c r="E15" s="143"/>
      <c r="F15" s="143"/>
      <c r="G15" s="143"/>
      <c r="H15" s="143"/>
      <c r="I15" s="143"/>
      <c r="J15" s="143"/>
      <c r="K15" s="143"/>
      <c r="L15" s="143"/>
      <c r="M15" s="143"/>
      <c r="N15" s="143"/>
      <c r="O15" s="143"/>
      <c r="P15" s="143"/>
      <c r="Q15" s="143"/>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8" t="s">
        <v>13</v>
      </c>
      <c r="F17" s="148"/>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8"/>
      <c r="F18" s="148"/>
      <c r="G18" s="143"/>
      <c r="H18" s="143"/>
      <c r="I18" s="143"/>
      <c r="J18" s="143"/>
      <c r="K18" s="148"/>
      <c r="L18" s="67" t="s">
        <v>150</v>
      </c>
      <c r="M18" s="67" t="s">
        <v>18</v>
      </c>
      <c r="N18" s="148"/>
      <c r="O18" s="148"/>
      <c r="P18" s="148"/>
      <c r="Q18" s="148"/>
    </row>
    <row r="19" spans="1:18" ht="112.5" customHeight="1" x14ac:dyDescent="0.25">
      <c r="A19" s="2" t="s">
        <v>28</v>
      </c>
      <c r="B19" s="147" t="str">
        <f>[87]MIR!$B$12</f>
        <v>Seguridad vial de los peatones y conductores, que tránsitan en el municipio de Eduardo Neri.</v>
      </c>
      <c r="C19" s="147"/>
      <c r="D19" s="147"/>
      <c r="E19" s="147" t="str">
        <f>[86]MIR!$C$12</f>
        <v>porcentaje de ciudadanos con Estado de derecho.</v>
      </c>
      <c r="F19" s="147"/>
      <c r="G19" s="147" t="str">
        <f>[86]MIR!$D$12</f>
        <v>Porcentaje ciudadanos con Estado de derecho=(No. de ciudadanos responsables/Ciudadanos programados)*100 PCED=CR/CP)</v>
      </c>
      <c r="H19" s="147"/>
      <c r="I19" s="157" t="str">
        <f>[86]MIR!$E$12</f>
        <v>Informes, Reportes, Evidencias Fotográficas.</v>
      </c>
      <c r="J19" s="147"/>
      <c r="K19" s="55" t="s">
        <v>150</v>
      </c>
      <c r="L19" s="104">
        <v>1</v>
      </c>
      <c r="M19" s="134" t="s">
        <v>220</v>
      </c>
      <c r="N19" s="135" t="s">
        <v>223</v>
      </c>
      <c r="O19" s="105">
        <v>0.25</v>
      </c>
      <c r="P19" s="357" t="str">
        <f t="shared" ref="P19:P23" si="0">$J$8</f>
        <v>DIRECCIÓN DE POLICIA VIAL.</v>
      </c>
      <c r="Q19" s="358"/>
    </row>
    <row r="20" spans="1:18" ht="113.25" customHeight="1" x14ac:dyDescent="0.25">
      <c r="A20" s="2" t="s">
        <v>29</v>
      </c>
      <c r="B20" s="147" t="str">
        <f>[87]MIR!$B$13</f>
        <v>Participación activa  de la sociedad, para respetar las normas y programas de seguridad vial.</v>
      </c>
      <c r="C20" s="147"/>
      <c r="D20" s="147"/>
      <c r="E20" s="147" t="str">
        <f>[86]MIR!$C$13</f>
        <v>Porcentaje de ciudadanos que respetan las normas de tránsito.</v>
      </c>
      <c r="F20" s="147"/>
      <c r="G20" s="147" t="str">
        <f>[86]MIR!$D$13</f>
        <v>Porcentaje de ciudadanos=(No. de ciudadanos respetusos/No. de ciudadanos programados)*100 PC=(CR/CP)*100</v>
      </c>
      <c r="H20" s="147"/>
      <c r="I20" s="157" t="str">
        <f>[86]MIR!$E$13</f>
        <v>Informes, Reportes, Evidencias Fotográficas.</v>
      </c>
      <c r="J20" s="147"/>
      <c r="K20" s="55" t="s">
        <v>150</v>
      </c>
      <c r="L20" s="104">
        <v>1</v>
      </c>
      <c r="M20" s="134" t="s">
        <v>220</v>
      </c>
      <c r="N20" s="135" t="s">
        <v>223</v>
      </c>
      <c r="O20" s="105">
        <v>0.25</v>
      </c>
      <c r="P20" s="357" t="str">
        <f t="shared" si="0"/>
        <v>DIRECCIÓN DE POLICIA VIAL.</v>
      </c>
      <c r="Q20" s="358"/>
    </row>
    <row r="21" spans="1:18" ht="120" customHeight="1" x14ac:dyDescent="0.25">
      <c r="A21" s="23" t="s">
        <v>61</v>
      </c>
      <c r="B21" s="356" t="str">
        <f>[87]MIR!$B$14</f>
        <v>Conocimiento de la movilidad y seguridad vial.</v>
      </c>
      <c r="C21" s="147"/>
      <c r="D21" s="147"/>
      <c r="E21" s="147" t="str">
        <f>[86]MIR!$C$14</f>
        <v>Porcentaje de formacion en materia de movilidad y seguridad vial.</v>
      </c>
      <c r="F21" s="147"/>
      <c r="G21" s="147" t="str">
        <f>[86]MIR!$D$14</f>
        <v>Porcentaje de formación=(No.platicas realizadas / No. platicas programadas)*100 Pp=(NPR/NPP)*100</v>
      </c>
      <c r="H21" s="147"/>
      <c r="I21" s="157" t="str">
        <f>[86]MIR!$E$14</f>
        <v>Informes, Reportes, Evidencias Fotográficas.</v>
      </c>
      <c r="J21" s="147"/>
      <c r="K21" s="55" t="s">
        <v>150</v>
      </c>
      <c r="L21" s="104">
        <v>1</v>
      </c>
      <c r="M21" s="134" t="s">
        <v>220</v>
      </c>
      <c r="N21" s="135" t="s">
        <v>223</v>
      </c>
      <c r="O21" s="105">
        <v>0.25</v>
      </c>
      <c r="P21" s="357" t="str">
        <f t="shared" si="0"/>
        <v>DIRECCIÓN DE POLICIA VIAL.</v>
      </c>
      <c r="Q21" s="358"/>
    </row>
    <row r="22" spans="1:18" ht="136.5" customHeight="1" x14ac:dyDescent="0.25">
      <c r="A22" s="23" t="s">
        <v>62</v>
      </c>
      <c r="B22" s="359" t="str">
        <f>[87]MIR!$B$18</f>
        <v>Seguridad en la movilidad de las personas.</v>
      </c>
      <c r="C22" s="361"/>
      <c r="D22" s="360"/>
      <c r="E22" s="359" t="str">
        <f>[86]MIR!$C$18</f>
        <v>Porcentaje de seguridad vial.</v>
      </c>
      <c r="F22" s="360"/>
      <c r="G22" s="359" t="str">
        <f>[86]MIR!$D$18</f>
        <v>Porcentaje de segruridad vial=(No. de patrullajes realizados /No. de patrullaje programados)*100   PP=(PR/PP)*100</v>
      </c>
      <c r="H22" s="360"/>
      <c r="I22" s="359" t="str">
        <f>[86]MIR!$E$18</f>
        <v>Bitácora fotográfica, Reportes e Informes</v>
      </c>
      <c r="J22" s="360"/>
      <c r="K22" s="86" t="s">
        <v>150</v>
      </c>
      <c r="L22" s="104">
        <v>1</v>
      </c>
      <c r="M22" s="87" t="s">
        <v>220</v>
      </c>
      <c r="N22" s="135" t="s">
        <v>223</v>
      </c>
      <c r="O22" s="105">
        <v>0.25</v>
      </c>
      <c r="P22" s="357" t="str">
        <f t="shared" si="0"/>
        <v>DIRECCIÓN DE POLICIA VIAL.</v>
      </c>
      <c r="Q22" s="358"/>
    </row>
    <row r="23" spans="1:18" ht="119.25" customHeight="1" x14ac:dyDescent="0.25">
      <c r="A23" s="23" t="s">
        <v>84</v>
      </c>
      <c r="B23" s="160" t="str">
        <f>[87]MIR!$B$22</f>
        <v>Infraestructura vial segura, para la movilidad de las personas.</v>
      </c>
      <c r="C23" s="164"/>
      <c r="D23" s="161"/>
      <c r="E23" s="160" t="str">
        <f>[86]MIR!$C$22</f>
        <v>Porcentaje de Señalamientos de Tránsito.</v>
      </c>
      <c r="F23" s="161"/>
      <c r="G23" s="160" t="str">
        <f>[86]MIR!$D$22</f>
        <v>Porcentaje de Señalamientos de Tránsito = (No. De Señales Colodadas / No. De Señales Programadas) * 100 PST = (NSC/NSP) *  100</v>
      </c>
      <c r="H23" s="161"/>
      <c r="I23" s="162" t="str">
        <f>[87]MIR!$E$22</f>
        <v>Bitácora fotográfica, Reportes e Informes</v>
      </c>
      <c r="J23" s="163"/>
      <c r="K23" s="55" t="s">
        <v>150</v>
      </c>
      <c r="L23" s="68">
        <v>1</v>
      </c>
      <c r="M23" s="134" t="s">
        <v>220</v>
      </c>
      <c r="N23" s="135" t="s">
        <v>223</v>
      </c>
      <c r="O23" s="5">
        <v>0.25</v>
      </c>
      <c r="P23" s="357" t="str">
        <f t="shared" si="0"/>
        <v>DIRECCIÓN DE POLICIA VIAL.</v>
      </c>
      <c r="Q23" s="358"/>
    </row>
    <row r="24" spans="1:18" ht="24.75" customHeight="1" x14ac:dyDescent="0.25">
      <c r="A24" s="143" t="s">
        <v>30</v>
      </c>
      <c r="B24" s="143"/>
      <c r="C24" s="143"/>
      <c r="D24" s="143"/>
      <c r="E24" s="143"/>
      <c r="F24" s="143"/>
      <c r="G24" s="143"/>
      <c r="H24" s="143"/>
      <c r="I24" s="143"/>
      <c r="J24" s="143"/>
      <c r="K24" s="143"/>
      <c r="L24" s="143"/>
      <c r="M24" s="143"/>
      <c r="N24" s="143"/>
      <c r="O24" s="143"/>
      <c r="P24" s="143"/>
      <c r="Q24" s="143"/>
    </row>
    <row r="25" spans="1:18" ht="112.5" customHeight="1" x14ac:dyDescent="0.25">
      <c r="A25" s="3" t="s">
        <v>68</v>
      </c>
      <c r="B25" s="147" t="str">
        <f>[87]MIR!$B$15</f>
        <v>Programa permanente de educación y seguridad vial.</v>
      </c>
      <c r="C25" s="147"/>
      <c r="D25" s="147"/>
      <c r="E25" s="147" t="str">
        <f>[87]MIR!$C$15</f>
        <v>Porcentaje de platicas de educación</v>
      </c>
      <c r="F25" s="147"/>
      <c r="G25" s="147" t="str">
        <f>[86]MIR!$D$15</f>
        <v>Porcentaje de platicas=(No.platicas realizadas / No. platicas programadas)*100 Pp=(NPR/NPP)*100</v>
      </c>
      <c r="H25" s="147"/>
      <c r="I25" s="157" t="str">
        <f>[87]MIR!$E$15</f>
        <v>Informes, Reportes, Evidencias Fotográficas.</v>
      </c>
      <c r="J25" s="147"/>
      <c r="K25" s="55" t="s">
        <v>150</v>
      </c>
      <c r="L25" s="68">
        <v>1</v>
      </c>
      <c r="M25" s="134" t="s">
        <v>220</v>
      </c>
      <c r="N25" s="135" t="s">
        <v>223</v>
      </c>
      <c r="O25" s="5">
        <v>0.25</v>
      </c>
      <c r="P25" s="346" t="str">
        <f t="shared" ref="P25:P32" si="1">$P$23</f>
        <v>DIRECCIÓN DE POLICIA VIAL.</v>
      </c>
      <c r="Q25" s="147"/>
      <c r="R25" t="s">
        <v>33</v>
      </c>
    </row>
    <row r="26" spans="1:18" ht="106.5" customHeight="1" x14ac:dyDescent="0.25">
      <c r="A26" s="3" t="s">
        <v>64</v>
      </c>
      <c r="B26" s="147" t="str">
        <f>[87]MIR!$B$16</f>
        <v>Protocolo de comunicación del riesgo en seguridad vial.</v>
      </c>
      <c r="C26" s="147"/>
      <c r="D26" s="147"/>
      <c r="E26" s="147" t="str">
        <f>[87]MIR!$C$16</f>
        <v>Porcentaje de campañas de medición de factores.</v>
      </c>
      <c r="F26" s="147"/>
      <c r="G26" s="347" t="str">
        <f>[86]MIR!$D$16</f>
        <v>Porcentaje de jornadas=(No. de jornadas realizadas/No. de jornadas programadas)*100 PJ=JR/JP*100</v>
      </c>
      <c r="H26" s="348"/>
      <c r="I26" s="157" t="str">
        <f>[86]MIR!$E$16</f>
        <v>Bitácora fotográfica, Reportes e Informes</v>
      </c>
      <c r="J26" s="147"/>
      <c r="K26" s="55" t="s">
        <v>150</v>
      </c>
      <c r="L26" s="102">
        <v>1</v>
      </c>
      <c r="M26" s="134" t="s">
        <v>220</v>
      </c>
      <c r="N26" s="135" t="s">
        <v>223</v>
      </c>
      <c r="O26" s="5">
        <v>0.25</v>
      </c>
      <c r="P26" s="346" t="str">
        <f t="shared" si="1"/>
        <v>DIRECCIÓN DE POLICIA VIAL.</v>
      </c>
      <c r="Q26" s="147"/>
    </row>
    <row r="27" spans="1:18" ht="123" customHeight="1" x14ac:dyDescent="0.25">
      <c r="A27" s="3" t="s">
        <v>65</v>
      </c>
      <c r="B27" s="160" t="str">
        <f>[87]MIR!$B$17</f>
        <v>Ordenamiento vial en el primer cuadro de la localidad.</v>
      </c>
      <c r="C27" s="164"/>
      <c r="D27" s="161"/>
      <c r="E27" s="160" t="str">
        <f>[86]MIR!$C$17</f>
        <v>Porcentaje reductivo de infracciones.</v>
      </c>
      <c r="F27" s="161"/>
      <c r="G27" s="160" t="str">
        <f>[87]MIR!$D$17</f>
        <v>Porcentaje de infracciones=(No. de infracciones realizadas/No. de infracciones programadas)*100 PR=(IR/IP)*100</v>
      </c>
      <c r="H27" s="161"/>
      <c r="I27" s="162" t="str">
        <f>[86]MIR!$E$17</f>
        <v>Bitácora fotográfica, Reportes e Informes</v>
      </c>
      <c r="J27" s="163"/>
      <c r="K27" s="55" t="s">
        <v>150</v>
      </c>
      <c r="L27" s="102">
        <v>1</v>
      </c>
      <c r="M27" s="134" t="s">
        <v>220</v>
      </c>
      <c r="N27" s="135" t="s">
        <v>223</v>
      </c>
      <c r="O27" s="5">
        <v>0.25</v>
      </c>
      <c r="P27" s="346" t="str">
        <f t="shared" si="1"/>
        <v>DIRECCIÓN DE POLICIA VIAL.</v>
      </c>
      <c r="Q27" s="147"/>
    </row>
    <row r="28" spans="1:18" ht="114" customHeight="1" x14ac:dyDescent="0.25">
      <c r="A28" s="3" t="s">
        <v>67</v>
      </c>
      <c r="B28" s="160" t="str">
        <f>[87]MIR!$B$19</f>
        <v>Operativo: "Seguridad en movimiento"</v>
      </c>
      <c r="C28" s="164"/>
      <c r="D28" s="161"/>
      <c r="E28" s="160" t="str">
        <f>[87]MIR!$C$19</f>
        <v>Porcentaje de recorridos de proteccion.</v>
      </c>
      <c r="F28" s="161"/>
      <c r="G28" s="160" t="str">
        <f>[87]MIR!$D$19</f>
        <v>Porcentaje de recorridos = (No. De recorridos Realizados / No. De recorridos Programados) * 100   PO= (NOR/NOP) * 100</v>
      </c>
      <c r="H28" s="161"/>
      <c r="I28" s="162" t="str">
        <f>[86]MIR!$E$19</f>
        <v>Bitácora fotográfica, Reportes e Informes</v>
      </c>
      <c r="J28" s="163"/>
      <c r="K28" s="55" t="s">
        <v>150</v>
      </c>
      <c r="L28" s="102">
        <v>1</v>
      </c>
      <c r="M28" s="134" t="s">
        <v>220</v>
      </c>
      <c r="N28" s="135" t="s">
        <v>223</v>
      </c>
      <c r="O28" s="5">
        <v>0.25</v>
      </c>
      <c r="P28" s="346" t="str">
        <f t="shared" si="1"/>
        <v>DIRECCIÓN DE POLICIA VIAL.</v>
      </c>
      <c r="Q28" s="147"/>
    </row>
    <row r="29" spans="1:18" ht="124.5" customHeight="1" x14ac:dyDescent="0.25">
      <c r="A29" s="3" t="s">
        <v>77</v>
      </c>
      <c r="B29" s="160" t="str">
        <f>[87]MIR!$B$20</f>
        <v>Operativo de Alcoholimetria "Salvemos vidas, cero muertes en la vía"</v>
      </c>
      <c r="C29" s="164"/>
      <c r="D29" s="161"/>
      <c r="E29" s="160" t="str">
        <f>[86]MIR!$C$20</f>
        <v>Porcentaje de puntos de control de alcoholimetría.</v>
      </c>
      <c r="F29" s="161"/>
      <c r="G29" s="160" t="str">
        <f>[86]MIR!$D$20</f>
        <v>Porcentaje puntos de control=(No. de puntos de control realizados/No. de puntos de control programados)*100 PPC=(NPCR/NPCP)*100</v>
      </c>
      <c r="H29" s="161"/>
      <c r="I29" s="162" t="str">
        <f>[86]MIR!$E$20</f>
        <v>Bitácora fotográfica, Reportes e Informes</v>
      </c>
      <c r="J29" s="163"/>
      <c r="K29" s="55" t="s">
        <v>150</v>
      </c>
      <c r="L29" s="102">
        <v>1</v>
      </c>
      <c r="M29" s="134" t="s">
        <v>220</v>
      </c>
      <c r="N29" s="135" t="s">
        <v>223</v>
      </c>
      <c r="O29" s="5">
        <v>0.25</v>
      </c>
      <c r="P29" s="346" t="str">
        <f t="shared" si="1"/>
        <v>DIRECCIÓN DE POLICIA VIAL.</v>
      </c>
      <c r="Q29" s="147"/>
    </row>
    <row r="30" spans="1:18" ht="141.75" customHeight="1" x14ac:dyDescent="0.25">
      <c r="A30" s="3" t="s">
        <v>92</v>
      </c>
      <c r="B30" s="160" t="str">
        <f>[87]MIR!$B$21</f>
        <v>Operativo: "Motociclista seguro"</v>
      </c>
      <c r="C30" s="164"/>
      <c r="D30" s="161"/>
      <c r="E30" s="160" t="str">
        <f>[87]MIR!$C$21</f>
        <v>Porcentaje de filtros de verificación.</v>
      </c>
      <c r="F30" s="161"/>
      <c r="G30" s="160" t="str">
        <f>[86]MIR!$D$21</f>
        <v>Porcentaje filtros=(No. de operativos realizados/No. de operativos programados)*100 PF=(OR/OP)*100</v>
      </c>
      <c r="H30" s="161"/>
      <c r="I30" s="162" t="str">
        <f>[86]MIR!$E$21</f>
        <v>Informes, Reportes, Evidencias Fotográficas.</v>
      </c>
      <c r="J30" s="163"/>
      <c r="K30" s="55" t="s">
        <v>150</v>
      </c>
      <c r="L30" s="68">
        <v>1</v>
      </c>
      <c r="M30" s="134" t="s">
        <v>220</v>
      </c>
      <c r="N30" s="135" t="s">
        <v>223</v>
      </c>
      <c r="O30" s="5">
        <v>0.25</v>
      </c>
      <c r="P30" s="346" t="str">
        <f t="shared" si="1"/>
        <v>DIRECCIÓN DE POLICIA VIAL.</v>
      </c>
      <c r="Q30" s="147"/>
    </row>
    <row r="31" spans="1:18" ht="126" customHeight="1" x14ac:dyDescent="0.25">
      <c r="A31" s="3" t="s">
        <v>85</v>
      </c>
      <c r="B31" s="160" t="str">
        <f>[87]MIR!$B$23</f>
        <v>Operativo: "Sin obstaculos transitamos mejor"</v>
      </c>
      <c r="C31" s="164"/>
      <c r="D31" s="161"/>
      <c r="E31" s="160" t="str">
        <f>[87]MIR!$C$23</f>
        <v>Porcentaje de notificaciones y operativos.</v>
      </c>
      <c r="F31" s="161"/>
      <c r="G31" s="160" t="str">
        <f>[87]MIR!$D$23</f>
        <v>Porcentaje operativos=(No. de operativos realizados/No. de operativos programados)*100 POE=(OR/OP)*100</v>
      </c>
      <c r="H31" s="161"/>
      <c r="I31" s="162" t="str">
        <f>[87]MIR!$E$23</f>
        <v>Bitácora fotográfica, Reportes e Informes</v>
      </c>
      <c r="J31" s="163"/>
      <c r="K31" s="55" t="s">
        <v>150</v>
      </c>
      <c r="L31" s="68">
        <v>1</v>
      </c>
      <c r="M31" s="134" t="s">
        <v>220</v>
      </c>
      <c r="N31" s="135" t="s">
        <v>223</v>
      </c>
      <c r="O31" s="5">
        <v>0.25</v>
      </c>
      <c r="P31" s="346" t="str">
        <f t="shared" si="1"/>
        <v>DIRECCIÓN DE POLICIA VIAL.</v>
      </c>
      <c r="Q31" s="147"/>
    </row>
    <row r="32" spans="1:18" ht="117.75" customHeight="1" x14ac:dyDescent="0.25">
      <c r="A32" s="3" t="s">
        <v>195</v>
      </c>
      <c r="B32" s="160" t="str">
        <f>[87]MIR!$B$24</f>
        <v>Vialidad Segura.</v>
      </c>
      <c r="C32" s="164"/>
      <c r="D32" s="161"/>
      <c r="E32" s="160" t="str">
        <f>[87]MIR!$C$24</f>
        <v>Porcentaje de Pintas y colocacion de dispositivos viales.</v>
      </c>
      <c r="F32" s="161"/>
      <c r="G32" s="160" t="str">
        <f>[87]MIR!$D$24</f>
        <v>Porcentaje de Pintas y colocacin de dispositivos = (No. De Pintas Realizadas / No. De Pintas Programadas) * 100   PPPPZPZ= (NPR/NPP) * 100</v>
      </c>
      <c r="H32" s="161"/>
      <c r="I32" s="162" t="str">
        <f>[87]MIR!$E$24</f>
        <v>Informes, Reportes, Evidencias Fotográficas.</v>
      </c>
      <c r="J32" s="163"/>
      <c r="K32" s="55" t="s">
        <v>150</v>
      </c>
      <c r="L32" s="68">
        <v>1</v>
      </c>
      <c r="M32" s="134" t="s">
        <v>220</v>
      </c>
      <c r="N32" s="135" t="s">
        <v>223</v>
      </c>
      <c r="O32" s="5">
        <v>0.25</v>
      </c>
      <c r="P32" s="346" t="str">
        <f t="shared" si="1"/>
        <v>DIRECCIÓN DE POLICIA VIAL.</v>
      </c>
      <c r="Q32" s="147"/>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B35" s="36"/>
      <c r="C35" s="1"/>
      <c r="D35" s="1"/>
      <c r="E35" s="1"/>
      <c r="G35" s="1"/>
      <c r="H35" s="1"/>
      <c r="I35" s="1"/>
      <c r="J35" s="1"/>
      <c r="K35" s="1"/>
      <c r="L35" s="1"/>
      <c r="M35" s="1"/>
      <c r="N35" s="1"/>
      <c r="O35" s="1"/>
      <c r="P35" s="1"/>
      <c r="Q35" s="1"/>
    </row>
    <row r="36" spans="1:17" x14ac:dyDescent="0.25">
      <c r="A36" s="36"/>
      <c r="B36" s="1"/>
      <c r="C36" s="1"/>
      <c r="D36" s="1"/>
      <c r="E36" s="1"/>
      <c r="F36" s="1"/>
      <c r="G36" s="1"/>
      <c r="H36" s="1"/>
      <c r="I36" s="1"/>
      <c r="J36" s="1"/>
      <c r="K36" s="1"/>
      <c r="L36" s="1"/>
      <c r="M36" s="1"/>
      <c r="N36" s="1"/>
      <c r="O36" s="1"/>
      <c r="P36" s="1"/>
      <c r="Q36" s="1"/>
    </row>
    <row r="37" spans="1:17" x14ac:dyDescent="0.25">
      <c r="A37" s="36"/>
      <c r="B37" s="1"/>
      <c r="C37" s="1"/>
      <c r="D37" s="1"/>
      <c r="E37" s="1"/>
      <c r="F37" s="165"/>
      <c r="G37" s="165"/>
      <c r="H37" s="165"/>
      <c r="I37" s="1"/>
      <c r="J37" s="1"/>
      <c r="K37" s="1"/>
      <c r="L37" s="1"/>
      <c r="M37" s="1"/>
      <c r="N37" s="1"/>
      <c r="O37" s="1"/>
      <c r="P37" s="1"/>
      <c r="Q37" s="1"/>
    </row>
    <row r="38" spans="1:17" x14ac:dyDescent="0.25">
      <c r="A38" s="36"/>
      <c r="B38" s="1"/>
      <c r="C38" s="1"/>
      <c r="D38" s="1"/>
      <c r="E38" s="1"/>
      <c r="F38" s="165"/>
      <c r="G38" s="165"/>
      <c r="H38" s="165"/>
      <c r="I38" s="1"/>
      <c r="J38" s="1"/>
      <c r="K38" s="1"/>
      <c r="L38" s="1"/>
      <c r="M38" s="1"/>
      <c r="N38" s="1"/>
      <c r="O38" s="1"/>
      <c r="P38" s="1"/>
      <c r="Q38" s="1"/>
    </row>
    <row r="39" spans="1:17" x14ac:dyDescent="0.25">
      <c r="A39" s="1"/>
      <c r="B39" s="1"/>
      <c r="C39" s="1"/>
      <c r="D39" s="1"/>
      <c r="E39" s="1"/>
      <c r="F39" s="1"/>
      <c r="G39" s="1"/>
      <c r="H39" s="1"/>
      <c r="I39" s="1"/>
      <c r="J39" s="1"/>
      <c r="K39" s="1"/>
      <c r="L39" s="1"/>
      <c r="M39" s="1"/>
      <c r="N39" s="1"/>
      <c r="O39" s="1"/>
      <c r="P39" s="1"/>
      <c r="Q39" s="1"/>
    </row>
    <row r="40" spans="1:17" s="1" customFormat="1" x14ac:dyDescent="0.25">
      <c r="F40"/>
    </row>
    <row r="41" spans="1:17" s="1" customFormat="1" ht="79.5" customHeight="1" x14ac:dyDescent="0.25"/>
    <row r="42" spans="1:17" s="1" customFormat="1" x14ac:dyDescent="0.25"/>
    <row r="43" spans="1:17" x14ac:dyDescent="0.25">
      <c r="A43" s="1"/>
      <c r="B43" s="1"/>
      <c r="C43" s="1"/>
      <c r="D43" s="1"/>
      <c r="E43" s="1"/>
      <c r="F43" s="1"/>
      <c r="G43" s="1"/>
      <c r="H43" s="1"/>
      <c r="I43" s="1"/>
      <c r="J43" s="1"/>
      <c r="K43" s="1"/>
      <c r="L43" s="1"/>
      <c r="M43" s="1"/>
      <c r="N43" s="1"/>
      <c r="O43" s="1"/>
      <c r="P43" s="1"/>
      <c r="Q43" s="1"/>
    </row>
  </sheetData>
  <mergeCells count="10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P19:Q19"/>
    <mergeCell ref="B20:D20"/>
    <mergeCell ref="E20:F20"/>
    <mergeCell ref="G20:H20"/>
    <mergeCell ref="I20:J20"/>
    <mergeCell ref="P20:Q20"/>
    <mergeCell ref="B19:D19"/>
    <mergeCell ref="E19:F19"/>
    <mergeCell ref="G19:H19"/>
    <mergeCell ref="I19:J19"/>
    <mergeCell ref="B21:D21"/>
    <mergeCell ref="E21:F21"/>
    <mergeCell ref="G21:H21"/>
    <mergeCell ref="I21:J21"/>
    <mergeCell ref="P21:Q21"/>
    <mergeCell ref="B23:D23"/>
    <mergeCell ref="E23:F23"/>
    <mergeCell ref="G23:H23"/>
    <mergeCell ref="I23:J23"/>
    <mergeCell ref="P23:Q23"/>
    <mergeCell ref="P22:Q22"/>
    <mergeCell ref="I22:J22"/>
    <mergeCell ref="G22:H22"/>
    <mergeCell ref="E22:F22"/>
    <mergeCell ref="B22:D22"/>
    <mergeCell ref="E27:F27"/>
    <mergeCell ref="G27:H27"/>
    <mergeCell ref="I27:J27"/>
    <mergeCell ref="P27:Q27"/>
    <mergeCell ref="A24:Q24"/>
    <mergeCell ref="B25:D25"/>
    <mergeCell ref="E25:F25"/>
    <mergeCell ref="G25:H25"/>
    <mergeCell ref="I25:J25"/>
    <mergeCell ref="P25:Q25"/>
    <mergeCell ref="B26:D26"/>
    <mergeCell ref="E26:F26"/>
    <mergeCell ref="G26:H26"/>
    <mergeCell ref="I26:J26"/>
    <mergeCell ref="P26:Q26"/>
    <mergeCell ref="B27:D27"/>
    <mergeCell ref="F37:H38"/>
    <mergeCell ref="B30:D30"/>
    <mergeCell ref="E30:F30"/>
    <mergeCell ref="G30:H30"/>
    <mergeCell ref="I30:J30"/>
    <mergeCell ref="B32:D32"/>
    <mergeCell ref="E32:F32"/>
    <mergeCell ref="G32:H32"/>
    <mergeCell ref="I32:J32"/>
    <mergeCell ref="B31:D31"/>
    <mergeCell ref="E31:F31"/>
    <mergeCell ref="G31:H31"/>
    <mergeCell ref="I31:J31"/>
    <mergeCell ref="P32:Q32"/>
    <mergeCell ref="P30:Q30"/>
    <mergeCell ref="P31:Q31"/>
    <mergeCell ref="B28:D28"/>
    <mergeCell ref="E28:F28"/>
    <mergeCell ref="G28:H28"/>
    <mergeCell ref="I28:J28"/>
    <mergeCell ref="P28:Q28"/>
    <mergeCell ref="B29:D29"/>
    <mergeCell ref="E29:F29"/>
    <mergeCell ref="G29:H29"/>
    <mergeCell ref="I29:J29"/>
    <mergeCell ref="P29:Q29"/>
  </mergeCells>
  <pageMargins left="0.7" right="0.7" top="0.75" bottom="0.75" header="0.3" footer="0.3"/>
  <pageSetup scale="53" orientation="landscape" horizontalDpi="4294967292"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9" zoomScale="68" zoomScaleNormal="68" zoomScaleSheetLayoutView="70" workbookViewId="0">
      <selection activeCell="I29" sqref="I29:J29"/>
    </sheetView>
  </sheetViews>
  <sheetFormatPr baseColWidth="10" defaultColWidth="10.875" defaultRowHeight="15.75" x14ac:dyDescent="0.25"/>
  <cols>
    <col min="1" max="1" width="13.75" customWidth="1"/>
    <col min="3" max="3" width="6.875" customWidth="1"/>
    <col min="4" max="4" width="13.375" customWidth="1"/>
    <col min="6" max="6" width="9.75" customWidth="1"/>
    <col min="8" max="8" width="12" customWidth="1"/>
    <col min="9" max="9" width="13.375" customWidth="1"/>
    <col min="10" max="10" width="9.125" customWidth="1"/>
    <col min="11" max="11" width="13.625" customWidth="1"/>
    <col min="12" max="12" width="12.125" customWidth="1"/>
    <col min="13" max="13" width="17" customWidth="1"/>
    <col min="14" max="14" width="15.75" customWidth="1"/>
    <col min="15" max="15" width="11.75" customWidth="1"/>
    <col min="17" max="17" width="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32.25" customHeight="1" x14ac:dyDescent="0.25">
      <c r="A3" s="1"/>
      <c r="B3" s="144"/>
      <c r="C3" s="144"/>
      <c r="D3" s="144"/>
      <c r="E3" s="144"/>
      <c r="F3" s="144"/>
      <c r="G3" s="144"/>
      <c r="H3" s="144"/>
      <c r="I3" s="144"/>
      <c r="J3" s="144"/>
      <c r="K3" s="144"/>
      <c r="L3" s="144"/>
      <c r="M3" s="144"/>
      <c r="N3" s="144"/>
      <c r="O3" s="144"/>
      <c r="P3" s="144"/>
      <c r="Q3" s="1"/>
    </row>
    <row r="4" spans="1:17" ht="4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183</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62" t="str">
        <f>'[88]POA (2)'!$AA$25</f>
        <v xml:space="preserve">I Gasto Federalizado </v>
      </c>
      <c r="E8" s="147"/>
      <c r="F8" s="147"/>
      <c r="G8" s="147"/>
      <c r="H8" s="147"/>
      <c r="I8" s="148" t="s">
        <v>1</v>
      </c>
      <c r="J8" s="149" t="s">
        <v>168</v>
      </c>
      <c r="K8" s="149"/>
      <c r="L8" s="143" t="s">
        <v>2</v>
      </c>
      <c r="M8" s="178" t="str">
        <f t="shared" ref="M8" si="0">$P$8</f>
        <v xml:space="preserve"> 16. Seguridad y Progreso Integral </v>
      </c>
      <c r="N8" s="147"/>
      <c r="O8" s="148" t="s">
        <v>3</v>
      </c>
      <c r="P8" s="362" t="str">
        <f>'[88]POA (2)'!$C$18</f>
        <v xml:space="preserve"> 16. Seguridad y Progreso Integral </v>
      </c>
      <c r="Q8" s="147"/>
    </row>
    <row r="9" spans="1:17" ht="61.5" customHeight="1" x14ac:dyDescent="0.25">
      <c r="A9" s="143"/>
      <c r="B9" s="143"/>
      <c r="C9" s="143"/>
      <c r="D9" s="147"/>
      <c r="E9" s="147"/>
      <c r="F9" s="147"/>
      <c r="G9" s="147"/>
      <c r="H9" s="147"/>
      <c r="I9" s="148"/>
      <c r="J9" s="149"/>
      <c r="K9" s="149"/>
      <c r="L9" s="143"/>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334" t="s">
        <v>80</v>
      </c>
      <c r="C11" s="152"/>
      <c r="D11" s="152"/>
      <c r="E11" s="153"/>
      <c r="F11" s="66" t="s">
        <v>5</v>
      </c>
      <c r="G11" s="334" t="str">
        <f>'[89]POA '!$AA$25</f>
        <v xml:space="preserve">1.7. ASUNTOS DE ORDEN PUBLICO Y DE SEGURIDAD INTERIOR </v>
      </c>
      <c r="H11" s="152"/>
      <c r="I11" s="152"/>
      <c r="J11" s="152"/>
      <c r="K11" s="152"/>
      <c r="L11" s="153"/>
      <c r="M11" s="7" t="s">
        <v>6</v>
      </c>
      <c r="N11" s="334" t="s">
        <v>119</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ht="15.75" customHeight="1" x14ac:dyDescent="0.25">
      <c r="A13" s="148" t="s">
        <v>7</v>
      </c>
      <c r="B13" s="354" t="str">
        <f>'[88]POA (2)'!$C$16</f>
        <v>Eje lll Seguridad y justicia "El compromiso para un mejor futuro"</v>
      </c>
      <c r="C13" s="147"/>
      <c r="D13" s="143" t="s">
        <v>8</v>
      </c>
      <c r="E13" s="354" t="str">
        <f>'[90]POA (2)'!$C$17</f>
        <v>Coordinar estrategias en procesos integrales de
seguridad pública para prevenir el delito cumpliendo con la normatividad local y el respaldo jurídico además de la colaboración comunitaria logrando un impacto positivo en el bienestar y la tranquilidad de la sociedad.</v>
      </c>
      <c r="F13" s="147"/>
      <c r="G13" s="147"/>
      <c r="H13" s="143" t="s">
        <v>9</v>
      </c>
      <c r="I13" s="363" t="str">
        <f>'[90]POA (2)'!$C$19</f>
        <v xml:space="preserve">Garantizar la transversalización de acciones que promuevan una colaboración efectiva y una coordinación solida entre las dependencias federales y estatales, consolidando un gobierno honesto y al servicio de la gente.  </v>
      </c>
      <c r="J13" s="364"/>
      <c r="K13" s="364"/>
      <c r="L13" s="365"/>
      <c r="M13" s="148" t="s">
        <v>10</v>
      </c>
      <c r="N13" s="363" t="str">
        <f>'[90]POA (2)'!$C$20</f>
        <v>16.8 Defender los intereses del Municipio ante procesos judiciales o administrativos en tribunales como juicios de amparo, demandas o controversias con terceros. 16.10 Promover la solución de conflictos entre ciudadanos o entre el Municipio, a través de mecanismos alternativos de resolución como la conciliación o la mediación.16.12 Recoger inquietudes de las Comunidades para presentarlas y canalizarlas a las áreas correspondientes, para dar seguimiento y asegurar que se resuelvan favorablemente.16.13 Atender a los Comisarios y Delegados ante las necesidades específicas, relacionadas con servicios públicos, gestionando soluciones o mejoras. 16.15 Promover la participación en asambleas o consultas populares, asegurando que las decisiones sean democráticamente acordes a las necesidades y opiniones de las Comunidades.16.16 Organizar actividades de prevención del delito, promover el trabajo en conjunto con las áreas de la Dirección General de Seguridad Pública, contribuyendo a mantener el orden social en las Comunidades y Delegaciones. 16.17 Coordinar acciones en materia de seguridad pública integral, desde la prevención del delito y orden público ante emergencias.16.18 Desarrollar estrategias integrales y de acciones orientadas sobre la prevención social concientizando a la ciudadanía.16.19 Garantizar que la sociedad pueda convivir de manera pacífica y respetuosa, manteniendo el orden en espacios públicos.16.20 Capacitar a los elementos operativos de la Dirección General de Seguridad Pública y sus departamentos respectivos, para el desempeño de sus funciones.</v>
      </c>
      <c r="O13" s="364"/>
      <c r="P13" s="364"/>
      <c r="Q13" s="365"/>
    </row>
    <row r="14" spans="1:17" ht="409.5" customHeight="1" x14ac:dyDescent="0.25">
      <c r="A14" s="148"/>
      <c r="B14" s="147"/>
      <c r="C14" s="147"/>
      <c r="D14" s="143"/>
      <c r="E14" s="147"/>
      <c r="F14" s="147"/>
      <c r="G14" s="147"/>
      <c r="H14" s="143"/>
      <c r="I14" s="366"/>
      <c r="J14" s="367"/>
      <c r="K14" s="367"/>
      <c r="L14" s="368"/>
      <c r="M14" s="148"/>
      <c r="N14" s="366"/>
      <c r="O14" s="367"/>
      <c r="P14" s="367"/>
      <c r="Q14" s="368"/>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6" t="s">
        <v>150</v>
      </c>
      <c r="M18" s="66" t="s">
        <v>18</v>
      </c>
      <c r="N18" s="148"/>
      <c r="O18" s="148"/>
      <c r="P18" s="148"/>
      <c r="Q18" s="148"/>
    </row>
    <row r="19" spans="1:18" ht="83.25" customHeight="1" x14ac:dyDescent="0.25">
      <c r="A19" s="2" t="s">
        <v>28</v>
      </c>
      <c r="B19" s="147" t="str">
        <f>[90]MIR!$B$12</f>
        <v>La ciudadanía del municipio de Eduardo Neri presenta adecuados niveles de bienestar social.</v>
      </c>
      <c r="C19" s="147"/>
      <c r="D19" s="147"/>
      <c r="E19" s="147" t="str">
        <f>[88]MIR!$C$12</f>
        <v>Porcentaje de ciudadanía con bienestar social</v>
      </c>
      <c r="F19" s="147"/>
      <c r="G19" s="147" t="str">
        <f>[88]MIR!$D$12</f>
        <v>PCBS = (N° de ciudadanos con bienestar social / Total de ciudadanos) * 100</v>
      </c>
      <c r="H19" s="147"/>
      <c r="I19" s="157" t="str">
        <f>[88]MIR!$E$12</f>
        <v>Encuestas de calidad de vida, registros municipales</v>
      </c>
      <c r="J19" s="147"/>
      <c r="K19" s="55" t="s">
        <v>150</v>
      </c>
      <c r="L19" s="68">
        <v>1</v>
      </c>
      <c r="M19" s="134" t="s">
        <v>220</v>
      </c>
      <c r="N19" s="135" t="s">
        <v>223</v>
      </c>
      <c r="O19" s="5">
        <v>0.25</v>
      </c>
      <c r="P19" s="216" t="s">
        <v>168</v>
      </c>
      <c r="Q19" s="216"/>
    </row>
    <row r="20" spans="1:18" ht="74.25" customHeight="1" x14ac:dyDescent="0.25">
      <c r="A20" s="2" t="s">
        <v>29</v>
      </c>
      <c r="B20" s="147" t="str">
        <f>[90]MIR!$B$13</f>
        <v>La población del municipio de Eduardo Neri mantiene una percepción positiva en materia de seguridad.</v>
      </c>
      <c r="C20" s="147"/>
      <c r="D20" s="147"/>
      <c r="E20" s="147" t="str">
        <f>[88]MIR!$C$13</f>
        <v>Porcentaje de percepción de seguridad</v>
      </c>
      <c r="F20" s="147"/>
      <c r="G20" s="147" t="str">
        <f>[88]MIR!$D$13</f>
        <v>PPS = (N° de personas con percepción positiva de seguridad / Total de encuestados) * 100</v>
      </c>
      <c r="H20" s="147"/>
      <c r="I20" s="157" t="str">
        <f>[88]MIR!$E$13</f>
        <v>Encuestas de percepción ciudadana, reportes de incidencia delictiva</v>
      </c>
      <c r="J20" s="147"/>
      <c r="K20" s="55" t="s">
        <v>150</v>
      </c>
      <c r="L20" s="102">
        <v>1</v>
      </c>
      <c r="M20" s="134" t="s">
        <v>220</v>
      </c>
      <c r="N20" s="135" t="s">
        <v>223</v>
      </c>
      <c r="O20" s="5">
        <v>0.25</v>
      </c>
      <c r="P20" s="216" t="s">
        <v>168</v>
      </c>
      <c r="Q20" s="216"/>
    </row>
    <row r="21" spans="1:18" ht="78" customHeight="1" x14ac:dyDescent="0.25">
      <c r="A21" s="2" t="s">
        <v>61</v>
      </c>
      <c r="B21" s="147" t="str">
        <f>[90]MIR!$B$14</f>
        <v>Se implementan medidas integrales orientadas a la protección de la ciudadanía.</v>
      </c>
      <c r="C21" s="147"/>
      <c r="D21" s="147"/>
      <c r="E21" s="147" t="str">
        <f>[90]MIR!$C$14</f>
        <v>Índice de aplicación de medidas de protección</v>
      </c>
      <c r="F21" s="147"/>
      <c r="G21" s="147" t="str">
        <f>[88]MIR!$D$14</f>
        <v>IAMP = (N° de medidas de protección implementadas / Total de medidas planificadas) * 100</v>
      </c>
      <c r="H21" s="147"/>
      <c r="I21" s="157" t="str">
        <f>[88]MIR!$E$14</f>
        <v>Informes de implementación, reportes de seguridad pública</v>
      </c>
      <c r="J21" s="147"/>
      <c r="K21" s="55" t="s">
        <v>150</v>
      </c>
      <c r="L21" s="102">
        <v>1</v>
      </c>
      <c r="M21" s="134" t="s">
        <v>220</v>
      </c>
      <c r="N21" s="135" t="s">
        <v>223</v>
      </c>
      <c r="O21" s="5">
        <v>0.25</v>
      </c>
      <c r="P21" s="216" t="s">
        <v>168</v>
      </c>
      <c r="Q21" s="216"/>
    </row>
    <row r="22" spans="1:18" ht="92.25" customHeight="1" x14ac:dyDescent="0.25">
      <c r="A22" s="2" t="s">
        <v>62</v>
      </c>
      <c r="B22" s="160" t="str">
        <f>[90]MIR!$B$18</f>
        <v>Se desarrollan estrategias efectivas para la prevención y el control de riesgos.</v>
      </c>
      <c r="C22" s="164"/>
      <c r="D22" s="161"/>
      <c r="E22" s="160" t="str">
        <f>[90]MIR!$C$18</f>
        <v>Índice de implementación de estrategias</v>
      </c>
      <c r="F22" s="161"/>
      <c r="G22" s="160" t="str">
        <f>[88]MIR!$D$18</f>
        <v>IIE = (N° de estrategias implementadas / Total de estrategias planificadas) * 100</v>
      </c>
      <c r="H22" s="161"/>
      <c r="I22" s="162" t="str">
        <f>[88]MIR!$E$18</f>
        <v>Informes de seguridad pública, registros de operativos</v>
      </c>
      <c r="J22" s="163"/>
      <c r="K22" s="55" t="s">
        <v>150</v>
      </c>
      <c r="L22" s="102">
        <v>1</v>
      </c>
      <c r="M22" s="134" t="s">
        <v>220</v>
      </c>
      <c r="N22" s="135" t="s">
        <v>223</v>
      </c>
      <c r="O22" s="5">
        <v>0.25</v>
      </c>
      <c r="P22" s="216" t="s">
        <v>168</v>
      </c>
      <c r="Q22" s="216"/>
    </row>
    <row r="23" spans="1:18" x14ac:dyDescent="0.25">
      <c r="A23" s="155" t="s">
        <v>30</v>
      </c>
      <c r="B23" s="155"/>
      <c r="C23" s="155"/>
      <c r="D23" s="155"/>
      <c r="E23" s="155"/>
      <c r="F23" s="155"/>
      <c r="G23" s="155"/>
      <c r="H23" s="155"/>
      <c r="I23" s="155"/>
      <c r="J23" s="155"/>
      <c r="K23" s="155"/>
      <c r="L23" s="155"/>
      <c r="M23" s="155"/>
      <c r="N23" s="155"/>
      <c r="O23" s="155"/>
      <c r="P23" s="155"/>
      <c r="Q23" s="155"/>
    </row>
    <row r="24" spans="1:18" ht="64.5" customHeight="1" x14ac:dyDescent="0.25">
      <c r="A24" s="3" t="s">
        <v>68</v>
      </c>
      <c r="B24" s="147" t="str">
        <f>[90]MIR!$B$15</f>
        <v>Garantizar la seguridad y vigilancia en escuelas, jardines de niños y la universidad.</v>
      </c>
      <c r="C24" s="147"/>
      <c r="D24" s="147"/>
      <c r="E24" s="147" t="str">
        <f>[88]MIR!$C$15</f>
        <v>Cobertura de vigilancia escolar</v>
      </c>
      <c r="F24" s="147"/>
      <c r="G24" s="147" t="str">
        <f>[88]MIR!$D$15</f>
        <v>CVE = (N° de escuelas vigiladas / Total de escuelas) * 100</v>
      </c>
      <c r="H24" s="147"/>
      <c r="I24" s="157" t="str">
        <f>[88]MIR!$E$15</f>
        <v>Reportes de rondines policiales, registros de seguridad escolar</v>
      </c>
      <c r="J24" s="147"/>
      <c r="K24" s="55" t="s">
        <v>150</v>
      </c>
      <c r="L24" s="68">
        <v>1</v>
      </c>
      <c r="M24" s="134" t="s">
        <v>220</v>
      </c>
      <c r="N24" s="135" t="s">
        <v>223</v>
      </c>
      <c r="O24" s="5">
        <v>0.25</v>
      </c>
      <c r="P24" s="216" t="s">
        <v>168</v>
      </c>
      <c r="Q24" s="216"/>
    </row>
    <row r="25" spans="1:18" ht="85.5" customHeight="1" x14ac:dyDescent="0.25">
      <c r="A25" s="3" t="s">
        <v>64</v>
      </c>
      <c r="B25" s="147" t="str">
        <f>[90]MIR!$B$16</f>
        <v>Desarrollorar  vigilancia y resguardo permanente en instalaciones gubernamentales.</v>
      </c>
      <c r="C25" s="147"/>
      <c r="D25" s="147"/>
      <c r="E25" s="160" t="str">
        <f>[88]MIR!$C$16</f>
        <v>Cobertura de vigilancia en instalaciones</v>
      </c>
      <c r="F25" s="161"/>
      <c r="G25" s="147" t="str">
        <f>[88]MIR!$D$16</f>
        <v>CVI = (N° de instalaciones gubernamentales vigiladas / Total de instalaciones gubernamentales) * 100</v>
      </c>
      <c r="H25" s="147"/>
      <c r="I25" s="157" t="str">
        <f>[88]MIR!$E$16</f>
        <v>Bitácoras de vigilancia, reportes de seguridad municipal</v>
      </c>
      <c r="J25" s="147"/>
      <c r="K25" s="55" t="s">
        <v>150</v>
      </c>
      <c r="L25" s="102">
        <v>1</v>
      </c>
      <c r="M25" s="134" t="s">
        <v>220</v>
      </c>
      <c r="N25" s="135" t="s">
        <v>223</v>
      </c>
      <c r="O25" s="5">
        <v>0.25</v>
      </c>
      <c r="P25" s="157" t="s">
        <v>56</v>
      </c>
      <c r="Q25" s="147"/>
      <c r="R25" t="s">
        <v>33</v>
      </c>
    </row>
    <row r="26" spans="1:18" ht="87.75" customHeight="1" x14ac:dyDescent="0.25">
      <c r="A26" s="3" t="s">
        <v>65</v>
      </c>
      <c r="B26" s="160" t="str">
        <f>[90]MIR!$B$17</f>
        <v>Brindar acompañamiento a los jueces de paz a las diferentes comunidades para la entrega de citatorios</v>
      </c>
      <c r="C26" s="164"/>
      <c r="D26" s="161"/>
      <c r="E26" s="160" t="str">
        <f>[88]MIR!$C$17</f>
        <v>Acompañamiento en entrega de citatorios</v>
      </c>
      <c r="F26" s="161"/>
      <c r="G26" s="160" t="str">
        <f>[88]MIR!$D$17</f>
        <v>AEC = (N° de citatorios entregados con acompañamiento / Total de citatorios emitidos) * 100</v>
      </c>
      <c r="H26" s="161"/>
      <c r="I26" s="162" t="str">
        <f>[88]MIR!$E$17</f>
        <v>Reportes judiciales, bitácoras de seguridad</v>
      </c>
      <c r="J26" s="163"/>
      <c r="K26" s="55" t="s">
        <v>150</v>
      </c>
      <c r="L26" s="102">
        <v>1</v>
      </c>
      <c r="M26" s="134" t="s">
        <v>220</v>
      </c>
      <c r="N26" s="135" t="s">
        <v>223</v>
      </c>
      <c r="O26" s="5">
        <v>0.25</v>
      </c>
      <c r="P26" s="157" t="s">
        <v>56</v>
      </c>
      <c r="Q26" s="147"/>
    </row>
    <row r="27" spans="1:18" ht="81" customHeight="1" x14ac:dyDescent="0.25">
      <c r="A27" s="3" t="s">
        <v>67</v>
      </c>
      <c r="B27" s="160" t="str">
        <f>[90]MIR!$B$19</f>
        <v>Puesta en marcha de operativos de seguridad para el uso del casco para motociclistas</v>
      </c>
      <c r="C27" s="164"/>
      <c r="D27" s="161"/>
      <c r="E27" s="160" t="str">
        <f>[88]MIR!$C$19</f>
        <v>Operativos de seguridad para cascos</v>
      </c>
      <c r="F27" s="161"/>
      <c r="G27" s="160" t="str">
        <f>[88]MIR!$D$19</f>
        <v>OSC = (N° de operativos realizados / N° de operativos programados) * 100</v>
      </c>
      <c r="H27" s="161"/>
      <c r="I27" s="162" t="str">
        <f>[88]MIR!$E$19</f>
        <v>Reportes de tránsito, estadísticas de accidentes</v>
      </c>
      <c r="J27" s="163"/>
      <c r="K27" s="55" t="s">
        <v>150</v>
      </c>
      <c r="L27" s="102">
        <v>1</v>
      </c>
      <c r="M27" s="134" t="s">
        <v>220</v>
      </c>
      <c r="N27" s="135" t="s">
        <v>223</v>
      </c>
      <c r="O27" s="5">
        <v>0.25</v>
      </c>
      <c r="P27" s="157" t="s">
        <v>56</v>
      </c>
      <c r="Q27" s="147"/>
    </row>
    <row r="28" spans="1:18" ht="84.75" customHeight="1" x14ac:dyDescent="0.25">
      <c r="A28" s="3" t="s">
        <v>77</v>
      </c>
      <c r="B28" s="160" t="str">
        <f>[88]MIR!$B$20</f>
        <v>Aplicación de operativos en giros rojos y giros negros para prevención del delito</v>
      </c>
      <c r="C28" s="164"/>
      <c r="D28" s="161"/>
      <c r="E28" s="160" t="str">
        <f>[88]MIR!$C$20</f>
        <v>Operativos en giros rojos y negros</v>
      </c>
      <c r="F28" s="161"/>
      <c r="G28" s="160" t="str">
        <f>[88]MIR!$D$20</f>
        <v>OGRN = (N° de operativos en giros rojos y negros / Total de operativos planificados) * 100</v>
      </c>
      <c r="H28" s="161"/>
      <c r="I28" s="162" t="str">
        <f>[88]MIR!$E$20</f>
        <v>Informes de operativos, reportes de seguridad</v>
      </c>
      <c r="J28" s="163"/>
      <c r="K28" s="55" t="s">
        <v>150</v>
      </c>
      <c r="L28" s="102">
        <v>1</v>
      </c>
      <c r="M28" s="134" t="s">
        <v>220</v>
      </c>
      <c r="N28" s="135" t="s">
        <v>223</v>
      </c>
      <c r="O28" s="5">
        <v>0.25</v>
      </c>
      <c r="P28" s="157" t="s">
        <v>56</v>
      </c>
      <c r="Q28" s="147"/>
    </row>
    <row r="29" spans="1:18" ht="104.25" customHeight="1" x14ac:dyDescent="0.25">
      <c r="A29" s="3" t="s">
        <v>92</v>
      </c>
      <c r="B29" s="160" t="str">
        <f>[88]MIR!$B$21</f>
        <v>Implementación de operativos de prevención del delito en las comunidades y localidades del municipio</v>
      </c>
      <c r="C29" s="164"/>
      <c r="D29" s="161"/>
      <c r="E29" s="160" t="str">
        <f>[88]MIR!$C$21</f>
        <v>Operativos de prevención comunitaria</v>
      </c>
      <c r="F29" s="161"/>
      <c r="G29" s="160" t="str">
        <f>[88]MIR!$D$21</f>
        <v>OPC = (N° de operativos de prevención realizados / Total de operativos planificados) * 100</v>
      </c>
      <c r="H29" s="161"/>
      <c r="I29" s="162" t="str">
        <f>[88]MIR!$E$21</f>
        <v>Registros de operativos, estadísticas de reducción delictiva</v>
      </c>
      <c r="J29" s="163"/>
      <c r="K29" s="55" t="s">
        <v>150</v>
      </c>
      <c r="L29" s="102">
        <v>1</v>
      </c>
      <c r="M29" s="134" t="s">
        <v>220</v>
      </c>
      <c r="N29" s="135" t="s">
        <v>223</v>
      </c>
      <c r="O29" s="5">
        <v>0.25</v>
      </c>
      <c r="P29" s="157" t="s">
        <v>56</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ht="108.75" customHeight="1"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x14ac:dyDescent="0.25"/>
    <row r="38" spans="1:17" s="1" customFormat="1" x14ac:dyDescent="0.25"/>
    <row r="39" spans="1:17" s="1" customFormat="1" x14ac:dyDescent="0.25"/>
  </sheetData>
  <mergeCells count="8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2:D22"/>
    <mergeCell ref="E22:F22"/>
    <mergeCell ref="G22:H22"/>
    <mergeCell ref="I22:J22"/>
    <mergeCell ref="P22:Q22"/>
    <mergeCell ref="B21:D21"/>
    <mergeCell ref="E21:F21"/>
    <mergeCell ref="G21:H21"/>
    <mergeCell ref="I21:J21"/>
    <mergeCell ref="P21:Q21"/>
    <mergeCell ref="A23:Q23"/>
    <mergeCell ref="B24:D24"/>
    <mergeCell ref="E24:F24"/>
    <mergeCell ref="G24:H24"/>
    <mergeCell ref="I24:J24"/>
    <mergeCell ref="P24:Q24"/>
    <mergeCell ref="P27:Q27"/>
    <mergeCell ref="F33:H34"/>
    <mergeCell ref="B25:D25"/>
    <mergeCell ref="E25:F25"/>
    <mergeCell ref="G25:H25"/>
    <mergeCell ref="I25:J25"/>
    <mergeCell ref="B27:D27"/>
    <mergeCell ref="E27:F27"/>
    <mergeCell ref="G27:H27"/>
    <mergeCell ref="I27:J27"/>
    <mergeCell ref="P25:Q25"/>
    <mergeCell ref="B26:D26"/>
    <mergeCell ref="E26:F26"/>
    <mergeCell ref="G26:H26"/>
    <mergeCell ref="I26:J26"/>
    <mergeCell ref="P26:Q26"/>
    <mergeCell ref="B28:D28"/>
    <mergeCell ref="E28:F28"/>
    <mergeCell ref="G28:H28"/>
    <mergeCell ref="I28:J28"/>
    <mergeCell ref="P28:Q28"/>
    <mergeCell ref="B29:D29"/>
    <mergeCell ref="E29:F29"/>
    <mergeCell ref="G29:H29"/>
    <mergeCell ref="I29:J29"/>
    <mergeCell ref="P29:Q29"/>
  </mergeCells>
  <pageMargins left="0.7" right="0.7" top="0.75" bottom="0.75" header="0.3" footer="0.3"/>
  <pageSetup scale="53" orientation="landscape"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32" zoomScale="73" zoomScaleNormal="73" zoomScaleSheetLayoutView="70" workbookViewId="0">
      <selection activeCell="B32" sqref="B32:D32"/>
    </sheetView>
  </sheetViews>
  <sheetFormatPr baseColWidth="10" defaultColWidth="10.875" defaultRowHeight="15.75" x14ac:dyDescent="0.25"/>
  <cols>
    <col min="1" max="1" width="13.75" customWidth="1"/>
    <col min="3" max="3" width="6.875" customWidth="1"/>
    <col min="4" max="4" width="23.125" customWidth="1"/>
    <col min="6" max="6" width="10.375" customWidth="1"/>
    <col min="8" max="8" width="12.875" customWidth="1"/>
    <col min="9" max="9" width="13.375" customWidth="1"/>
    <col min="10" max="10" width="11.75" customWidth="1"/>
    <col min="11" max="11" width="13.625" customWidth="1"/>
    <col min="12" max="12" width="13.875" customWidth="1"/>
    <col min="13" max="13" width="14.375" customWidth="1"/>
    <col min="14" max="14" width="14.625" customWidth="1"/>
    <col min="15" max="15" width="11.125" customWidth="1"/>
    <col min="17" max="17" width="6.8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35.25" customHeight="1" x14ac:dyDescent="0.25">
      <c r="A3" s="1"/>
      <c r="B3" s="144"/>
      <c r="C3" s="144"/>
      <c r="D3" s="144"/>
      <c r="E3" s="144"/>
      <c r="F3" s="144"/>
      <c r="G3" s="144"/>
      <c r="H3" s="144"/>
      <c r="I3" s="144"/>
      <c r="J3" s="144"/>
      <c r="K3" s="144"/>
      <c r="L3" s="144"/>
      <c r="M3" s="144"/>
      <c r="N3" s="144"/>
      <c r="O3" s="144"/>
      <c r="P3" s="144"/>
      <c r="Q3" s="1"/>
    </row>
    <row r="4" spans="1:17" ht="55.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[11]POA!$AA$25</f>
        <v>E Prestacion de Servicios Publicos</v>
      </c>
      <c r="E8" s="147"/>
      <c r="F8" s="147"/>
      <c r="G8" s="147"/>
      <c r="H8" s="147"/>
      <c r="I8" s="148" t="s">
        <v>1</v>
      </c>
      <c r="J8" s="149" t="s">
        <v>55</v>
      </c>
      <c r="K8" s="149"/>
      <c r="L8" s="143" t="s">
        <v>2</v>
      </c>
      <c r="M8" s="178" t="str">
        <f>[11]POA!$C$18</f>
        <v>Programa 7. Igualdad y Diversidad Sin Barreras</v>
      </c>
      <c r="N8" s="147"/>
      <c r="O8" s="148" t="s">
        <v>3</v>
      </c>
      <c r="P8" s="178" t="s">
        <v>122</v>
      </c>
      <c r="Q8" s="147"/>
    </row>
    <row r="9" spans="1:17" ht="61.5" customHeight="1" x14ac:dyDescent="0.25">
      <c r="A9" s="143"/>
      <c r="B9" s="143"/>
      <c r="C9" s="143"/>
      <c r="D9" s="147"/>
      <c r="E9" s="147"/>
      <c r="F9" s="147"/>
      <c r="G9" s="147"/>
      <c r="H9" s="147"/>
      <c r="I9" s="148"/>
      <c r="J9" s="149"/>
      <c r="K9" s="149"/>
      <c r="L9" s="143"/>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184" t="s">
        <v>90</v>
      </c>
      <c r="C11" s="152"/>
      <c r="D11" s="152"/>
      <c r="E11" s="153"/>
      <c r="F11" s="66" t="s">
        <v>5</v>
      </c>
      <c r="G11" s="184" t="str">
        <f>[11]POA!$AA$23</f>
        <v xml:space="preserve">2.7.Otros Asuntos Sociales </v>
      </c>
      <c r="H11" s="152"/>
      <c r="I11" s="152"/>
      <c r="J11" s="152"/>
      <c r="K11" s="152"/>
      <c r="L11" s="153"/>
      <c r="M11" s="7" t="s">
        <v>6</v>
      </c>
      <c r="N11" s="184" t="s">
        <v>71</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83" t="str">
        <f>[11]POA!$C$16</f>
        <v>Eje 1: Inclusion y Humanidad que Transforman "Unidos Para Avanzar"</v>
      </c>
      <c r="C13" s="147"/>
      <c r="D13" s="143" t="s">
        <v>8</v>
      </c>
      <c r="E13" s="183" t="str">
        <f>[11]POA!$C$17</f>
        <v>Lograr la Igualdad entre los generos asegurando la participacion plena y efectiva en el desarrollo con inclusion generando oportunidades de liderazgo, eliminando todas las formas de Volencia para garantizar la Equidad e Igualdad de la Diversidad.</v>
      </c>
      <c r="F13" s="147"/>
      <c r="G13" s="147"/>
      <c r="H13" s="143" t="s">
        <v>9</v>
      </c>
      <c r="I13" s="183" t="str">
        <f>[11]POA!$C$19</f>
        <v>Articular politicas publicas que creen un entorno favorable para el desarrollo social e integral de la niñez, jovenes, adultos, adultos mayores y discapacitados, promoviendo una colaboracion entre distintos sectores para asegurar el bienestar social del Municipio.</v>
      </c>
      <c r="J13" s="147"/>
      <c r="K13" s="147"/>
      <c r="L13" s="147"/>
      <c r="M13" s="148" t="s">
        <v>10</v>
      </c>
      <c r="N13" s="183" t="str">
        <f>[11]POA!$C$20</f>
        <v>7.3 sensibilizar a la poblacion estudiantil mediante platicas, talleres y conferencias que fomenta la prevencion, cuidado en materia sexual. 7.4 Difundir las acciones enfocadas a la comunidad LGBTIQ+ para promover la participacion de la sociedad y generar una inclusion integral  7.7 Promover la salud sexual y reproductiva de la comunidad LGBTIQ+ con un enfoque de inclusion y sin estigmas a la poblacion en general. 7.10 Impulsar la participacion activa de la comunidad LGBTIQ+ generando una Inclusion en espacios sociales, educativos, laborales y politicos 7.12 Promover la celebracion de fechas importantes como el Dia Internacional contra la Homofobia, Transfobia y Bifobia, el Mes del Orgullo LGBTIQ+ a traves de desfiles, eventos, charlas, actividades deportivas y culturales que se vivibilicen y celebren</v>
      </c>
      <c r="O13" s="147"/>
      <c r="P13" s="147"/>
      <c r="Q13" s="147"/>
    </row>
    <row r="14" spans="1:17" ht="245.25" customHeight="1" x14ac:dyDescent="0.25">
      <c r="A14" s="148"/>
      <c r="B14" s="147"/>
      <c r="C14" s="147"/>
      <c r="D14" s="143"/>
      <c r="E14" s="147"/>
      <c r="F14" s="147"/>
      <c r="G14" s="147"/>
      <c r="H14" s="143"/>
      <c r="I14" s="147"/>
      <c r="J14" s="147"/>
      <c r="K14" s="147"/>
      <c r="L14" s="147"/>
      <c r="M14" s="148"/>
      <c r="N14" s="147"/>
      <c r="O14" s="147"/>
      <c r="P14" s="147"/>
      <c r="Q14" s="147"/>
    </row>
    <row r="15" spans="1:17" ht="21.75" customHeight="1"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97.5" customHeight="1" x14ac:dyDescent="0.25">
      <c r="A19" s="2" t="s">
        <v>28</v>
      </c>
      <c r="B19" s="147" t="str">
        <f>[11]MIR!$B$12</f>
        <v>Baja taza de mortalidad de la Poblacion LGBT</v>
      </c>
      <c r="C19" s="147"/>
      <c r="D19" s="147"/>
      <c r="E19" s="147" t="str">
        <f>[11]MIR!$C$12</f>
        <v>Disminucion de Defunciones de la Pobalcion LGBT</v>
      </c>
      <c r="F19" s="147"/>
      <c r="G19" s="147" t="str">
        <f>[11]MIR!$D$12</f>
        <v>(No. De Defunciones de Personas de la Poblacion LGBT/No. De Personas LGBT Cemsadas)*100 DDPL=(NDPPLGBT/NPLGBTC)*100</v>
      </c>
      <c r="H19" s="147"/>
      <c r="I19" s="157" t="str">
        <f>[11]MIR!$E$12</f>
        <v>Registro de Defunciones</v>
      </c>
      <c r="J19" s="147"/>
      <c r="K19" s="55" t="s">
        <v>150</v>
      </c>
      <c r="L19" s="68">
        <v>4</v>
      </c>
      <c r="M19" s="107" t="s">
        <v>216</v>
      </c>
      <c r="N19" s="108" t="s">
        <v>217</v>
      </c>
      <c r="O19" s="5">
        <v>1</v>
      </c>
      <c r="P19" s="183" t="s">
        <v>91</v>
      </c>
      <c r="Q19" s="147"/>
    </row>
    <row r="20" spans="1:18" ht="113.25" customHeight="1" x14ac:dyDescent="0.25">
      <c r="A20" s="2" t="s">
        <v>29</v>
      </c>
      <c r="B20" s="147" t="str">
        <f>[11]MIR!$B$13</f>
        <v>Disminucion de discriminacion hacia la poblacion LGBT del municipio de Eduardo Neri</v>
      </c>
      <c r="C20" s="147"/>
      <c r="D20" s="147"/>
      <c r="E20" s="147" t="str">
        <f>[11]MIR!$C$13</f>
        <v>Taza de Discriminacion hacia la poblacion LGBT</v>
      </c>
      <c r="F20" s="147"/>
      <c r="G20" s="147" t="str">
        <f>[11]MIR!$D$13</f>
        <v>(No. De Personas Discriminadas por ser Parte de la Poblacion LGBT/No. De Personas LGBT Cemsadas)*100 TDHPLGBT=(NDDPPLGBT/NPLGBTC)*100</v>
      </c>
      <c r="H20" s="147"/>
      <c r="I20" s="157" t="str">
        <f>[11]MIR!$E$13</f>
        <v>Reportes de Victimas, Medios de Comunicación (Digitales e Impresos)</v>
      </c>
      <c r="J20" s="147"/>
      <c r="K20" s="55" t="s">
        <v>150</v>
      </c>
      <c r="L20" s="106">
        <v>4</v>
      </c>
      <c r="M20" s="107" t="s">
        <v>216</v>
      </c>
      <c r="N20" s="108" t="s">
        <v>217</v>
      </c>
      <c r="O20" s="5">
        <v>1</v>
      </c>
      <c r="P20" s="183" t="s">
        <v>91</v>
      </c>
      <c r="Q20" s="147"/>
    </row>
    <row r="21" spans="1:18" ht="81.75" customHeight="1" x14ac:dyDescent="0.25">
      <c r="A21" s="2" t="s">
        <v>61</v>
      </c>
      <c r="B21" s="147" t="str">
        <f>[11]MIR!$B$14</f>
        <v>Mayor visibilidad de la Poblacion Transgenero-Transexual</v>
      </c>
      <c r="C21" s="147"/>
      <c r="D21" s="147"/>
      <c r="E21" s="147" t="str">
        <f>[11]MIR!$C$14</f>
        <v>Indice de Visibilidad de la Poblacion              Trangenero-Transexual</v>
      </c>
      <c r="F21" s="147"/>
      <c r="G21" s="147" t="str">
        <f>[11]MIR!$D$14</f>
        <v>(No. De Personas Trans Visibles/No. De Personas Trans En la Poblacion)*100 IVPTT=(NPTV/NPTP)*100</v>
      </c>
      <c r="H21" s="147"/>
      <c r="I21" s="157" t="str">
        <f>[11]MIR!$E$14</f>
        <v>Censo poblacioal de la comunidad Transgenero-Transexual</v>
      </c>
      <c r="J21" s="147"/>
      <c r="K21" s="55" t="s">
        <v>150</v>
      </c>
      <c r="L21" s="106">
        <v>4</v>
      </c>
      <c r="M21" s="107" t="s">
        <v>216</v>
      </c>
      <c r="N21" s="108" t="s">
        <v>217</v>
      </c>
      <c r="O21" s="5">
        <v>1</v>
      </c>
      <c r="P21" s="183" t="s">
        <v>91</v>
      </c>
      <c r="Q21" s="147"/>
    </row>
    <row r="22" spans="1:18" ht="106.5" customHeight="1" x14ac:dyDescent="0.25">
      <c r="A22" s="2" t="s">
        <v>62</v>
      </c>
      <c r="B22" s="160" t="str">
        <f>[11]MIR!$B$17</f>
        <v>Aumento de actividades integradoras dirijidas a la Poblacion LGBT</v>
      </c>
      <c r="C22" s="164"/>
      <c r="D22" s="161"/>
      <c r="E22" s="160" t="str">
        <f>[11]MIR!$C$17</f>
        <v>Porcentaje de actividades dirijidas a la Poblacion LGBT</v>
      </c>
      <c r="F22" s="161"/>
      <c r="G22" s="160" t="str">
        <f>[11]MIR!$D$17</f>
        <v>(No. De actividades Integradoras Realizadas/No. De Actividades Integradoras Programadas)*100 PADPLGBT=(NAIR/NAIP)*100</v>
      </c>
      <c r="H22" s="161"/>
      <c r="I22" s="162" t="str">
        <f>[11]MIR!$E$17</f>
        <v xml:space="preserve">Evidencias Fotograficas, Difusion en Medios de Comunicación </v>
      </c>
      <c r="J22" s="163"/>
      <c r="K22" s="55" t="s">
        <v>150</v>
      </c>
      <c r="L22" s="106">
        <v>4</v>
      </c>
      <c r="M22" s="107" t="s">
        <v>216</v>
      </c>
      <c r="N22" s="108" t="s">
        <v>217</v>
      </c>
      <c r="O22" s="5">
        <v>1</v>
      </c>
      <c r="P22" s="183" t="s">
        <v>91</v>
      </c>
      <c r="Q22" s="147"/>
    </row>
    <row r="23" spans="1:18" ht="136.5" customHeight="1" x14ac:dyDescent="0.25">
      <c r="A23" s="2" t="s">
        <v>84</v>
      </c>
      <c r="B23" s="147" t="str">
        <f>[11]MIR!$B$22</f>
        <v>Mejor Interes de la comunidad Heterosexual, sobre temas de Diversidad Sexual</v>
      </c>
      <c r="C23" s="147"/>
      <c r="D23" s="147"/>
      <c r="E23" s="147" t="str">
        <f>[11]MIR!$C$22</f>
        <v>Indice de aceptacion de la comunidad Heterosexual sobre temas de Diversidad Sexual</v>
      </c>
      <c r="F23" s="147"/>
      <c r="G23" s="147" t="str">
        <f>[11]MIR!$D$22</f>
        <v>(Numero de Personas con Aceptacion de la Comunidad Heterosexual sobre Temas de Diversidad Sexual / numero de personas encuestadas) *100 IACHTDS=(NPACHTDS/NPE)*100</v>
      </c>
      <c r="H23" s="147"/>
      <c r="I23" s="157" t="str">
        <f>[11]MIR!$E$22</f>
        <v>Encuestas</v>
      </c>
      <c r="J23" s="147"/>
      <c r="K23" s="55" t="s">
        <v>150</v>
      </c>
      <c r="L23" s="68">
        <v>4</v>
      </c>
      <c r="M23" s="107" t="s">
        <v>216</v>
      </c>
      <c r="N23" s="108" t="s">
        <v>217</v>
      </c>
      <c r="O23" s="5">
        <v>1</v>
      </c>
      <c r="P23" s="183" t="s">
        <v>91</v>
      </c>
      <c r="Q23" s="147"/>
    </row>
    <row r="24" spans="1:18" ht="27.75" customHeight="1" x14ac:dyDescent="0.25">
      <c r="A24" s="143" t="s">
        <v>30</v>
      </c>
      <c r="B24" s="143"/>
      <c r="C24" s="143"/>
      <c r="D24" s="143"/>
      <c r="E24" s="143"/>
      <c r="F24" s="143"/>
      <c r="G24" s="143"/>
      <c r="H24" s="143"/>
      <c r="I24" s="143"/>
      <c r="J24" s="143"/>
      <c r="K24" s="143"/>
      <c r="L24" s="143"/>
      <c r="M24" s="143"/>
      <c r="N24" s="143"/>
      <c r="O24" s="143"/>
      <c r="P24" s="143"/>
      <c r="Q24" s="143"/>
    </row>
    <row r="25" spans="1:18" ht="81.75" customHeight="1" x14ac:dyDescent="0.25">
      <c r="A25" s="3" t="s">
        <v>68</v>
      </c>
      <c r="B25" s="147" t="str">
        <f>[11]MIR!$B$15</f>
        <v>Realizacion de Evento conmemorativo alusivo a la visibilidad Transexual</v>
      </c>
      <c r="C25" s="147"/>
      <c r="D25" s="147"/>
      <c r="E25" s="147" t="str">
        <f>[11]MIR!$C$15</f>
        <v>Porcentaje de evento conmemorativo a la visibilidad Transgenero-Transexual</v>
      </c>
      <c r="F25" s="147"/>
      <c r="G25" s="147" t="str">
        <f>[11]MIR!$D$15</f>
        <v>(No. De eventos Realizados/No. De Eventos Programados)*100 PECVTT=(NER/NEP)*100</v>
      </c>
      <c r="H25" s="147"/>
      <c r="I25" s="157" t="str">
        <f>[11]MIR!$E$15</f>
        <v xml:space="preserve">Evidencias Fotograficas, Difusion en Medios de Comunicación </v>
      </c>
      <c r="J25" s="147"/>
      <c r="K25" s="55" t="s">
        <v>150</v>
      </c>
      <c r="L25" s="68">
        <v>4</v>
      </c>
      <c r="M25" s="107" t="s">
        <v>216</v>
      </c>
      <c r="N25" s="108" t="s">
        <v>217</v>
      </c>
      <c r="O25" s="5">
        <v>1</v>
      </c>
      <c r="P25" s="183" t="s">
        <v>91</v>
      </c>
      <c r="Q25" s="147"/>
    </row>
    <row r="26" spans="1:18" ht="81" customHeight="1" x14ac:dyDescent="0.25">
      <c r="A26" s="3" t="s">
        <v>64</v>
      </c>
      <c r="B26" s="147" t="str">
        <f>[11]MIR!$B$16</f>
        <v xml:space="preserve">Trabajo Colaborativo con la comision de derechos humanos </v>
      </c>
      <c r="C26" s="147"/>
      <c r="D26" s="147"/>
      <c r="E26" s="147" t="str">
        <f>[11]MIR!$C$16</f>
        <v>Porcentaje de actividades colaborativas con Derechos Humanos</v>
      </c>
      <c r="F26" s="147"/>
      <c r="G26" s="147" t="str">
        <f>[11]MIR!$D$16</f>
        <v>(No. De actividades Realizadas/No. De Actividades Programadas)*100 PACDH=(NAR/NAP)*100</v>
      </c>
      <c r="H26" s="147"/>
      <c r="I26" s="157" t="str">
        <f>[11]MIR!$E$16</f>
        <v>Registro de Actividades, Evidencias Fotograficas</v>
      </c>
      <c r="J26" s="147"/>
      <c r="K26" s="55" t="s">
        <v>150</v>
      </c>
      <c r="L26" s="106">
        <v>4</v>
      </c>
      <c r="M26" s="107" t="s">
        <v>216</v>
      </c>
      <c r="N26" s="108" t="s">
        <v>217</v>
      </c>
      <c r="O26" s="5">
        <v>1</v>
      </c>
      <c r="P26" s="183" t="s">
        <v>91</v>
      </c>
      <c r="Q26" s="147"/>
      <c r="R26" t="s">
        <v>33</v>
      </c>
    </row>
    <row r="27" spans="1:18" ht="97.5" customHeight="1" x14ac:dyDescent="0.25">
      <c r="A27" s="3" t="s">
        <v>67</v>
      </c>
      <c r="B27" s="160" t="str">
        <f>[11]MIR!$B$18</f>
        <v xml:space="preserve">Realizacion de Practicas deportivas enfocadas a la Poblacion LGBT </v>
      </c>
      <c r="C27" s="164"/>
      <c r="D27" s="161"/>
      <c r="E27" s="160" t="str">
        <f>[11]MIR!$C$18</f>
        <v>Porcentaje de actividades deportivas dirijidas a la Poblacion LGBT</v>
      </c>
      <c r="F27" s="161"/>
      <c r="G27" s="160" t="str">
        <f>[11]MIR!$D$18</f>
        <v>(No. De actividades Deportivas Realizadas/No. De Actividades Deportivas Programadas)*100 PADDPLGBT=(NADR/NADP)*100</v>
      </c>
      <c r="H27" s="161"/>
      <c r="I27" s="162" t="str">
        <f>[11]MIR!$E$18</f>
        <v xml:space="preserve">Evidencias Fotograficas, Difusion en Medios de Comunicación </v>
      </c>
      <c r="J27" s="163"/>
      <c r="K27" s="55" t="s">
        <v>150</v>
      </c>
      <c r="L27" s="106">
        <v>4</v>
      </c>
      <c r="M27" s="107" t="s">
        <v>216</v>
      </c>
      <c r="N27" s="108" t="s">
        <v>217</v>
      </c>
      <c r="O27" s="5">
        <v>1</v>
      </c>
      <c r="P27" s="185" t="s">
        <v>91</v>
      </c>
      <c r="Q27" s="163"/>
    </row>
    <row r="28" spans="1:18" ht="104.25" customHeight="1" x14ac:dyDescent="0.25">
      <c r="A28" s="3" t="s">
        <v>77</v>
      </c>
      <c r="B28" s="147" t="str">
        <f>[11]MIR!$B$19</f>
        <v>Realizacion de la Marcha conmemorativa al mes del Orgullo LGBT</v>
      </c>
      <c r="C28" s="147"/>
      <c r="D28" s="147"/>
      <c r="E28" s="147" t="str">
        <f>[11]MIR!$C$19</f>
        <v>Marcha conmemorativa al mes del Orgullo LGBT</v>
      </c>
      <c r="F28" s="147"/>
      <c r="G28" s="147" t="str">
        <f>[11]MIR!$D$19</f>
        <v>(No. De Actividad Realizada/No. De Actividad Programada)*100 MCMOLGBT=(NAR/NAP)*100</v>
      </c>
      <c r="H28" s="147"/>
      <c r="I28" s="147" t="str">
        <f>[11]MIR!$E$18</f>
        <v xml:space="preserve">Evidencias Fotograficas, Difusion en Medios de Comunicación </v>
      </c>
      <c r="J28" s="147"/>
      <c r="K28" s="55" t="s">
        <v>150</v>
      </c>
      <c r="L28" s="106">
        <v>4</v>
      </c>
      <c r="M28" s="107" t="s">
        <v>216</v>
      </c>
      <c r="N28" s="108" t="s">
        <v>217</v>
      </c>
      <c r="O28" s="5">
        <v>1</v>
      </c>
      <c r="P28" s="183" t="s">
        <v>91</v>
      </c>
      <c r="Q28" s="147"/>
    </row>
    <row r="29" spans="1:18" ht="146.25" customHeight="1" x14ac:dyDescent="0.25">
      <c r="A29" s="3" t="s">
        <v>92</v>
      </c>
      <c r="B29" s="147" t="str">
        <f>[11]MIR!$B$20</f>
        <v>Realizacion de talleres de empoderamiento economico dirigidos a la poblacion LGBT</v>
      </c>
      <c r="C29" s="147"/>
      <c r="D29" s="147"/>
      <c r="E29" s="147" t="str">
        <f>[11]MIR!$C$20</f>
        <v>Porcentaje de talleres de Empoderamiento Economico a la Poblacion LGBT</v>
      </c>
      <c r="F29" s="147"/>
      <c r="G29" s="147" t="str">
        <f>[11]MIR!$D$20</f>
        <v>(No. De Talleres de Empoderamiento Economico Realizados/No. De Talleres de Empoderamiento Economico Programados)*100 PTEEPLGBT=(NTEER/NTEEP)*100</v>
      </c>
      <c r="H29" s="147"/>
      <c r="I29" s="147" t="str">
        <f>[11]MIR!$E$20</f>
        <v>Lista de Asistencia, Evidencia Fotografica, Difusion en Medios de Comunicación</v>
      </c>
      <c r="J29" s="147"/>
      <c r="K29" s="55" t="s">
        <v>150</v>
      </c>
      <c r="L29" s="106">
        <v>4</v>
      </c>
      <c r="M29" s="107" t="s">
        <v>216</v>
      </c>
      <c r="N29" s="108" t="s">
        <v>217</v>
      </c>
      <c r="O29" s="5">
        <v>1</v>
      </c>
      <c r="P29" s="183" t="s">
        <v>91</v>
      </c>
      <c r="Q29" s="147"/>
    </row>
    <row r="30" spans="1:18" ht="73.5" customHeight="1" x14ac:dyDescent="0.25">
      <c r="A30" s="3" t="s">
        <v>113</v>
      </c>
      <c r="B30" s="147" t="str">
        <f>[11]MIR!$B$21</f>
        <v>Realizacion Evento Conmemorativo Dia Munidal de la Lucha contra el Sida</v>
      </c>
      <c r="C30" s="147"/>
      <c r="D30" s="147"/>
      <c r="E30" s="147" t="str">
        <f>[11]MIR!$C$21</f>
        <v>Porcentaje de Evento Conmemorativo Dia Mundial de la Lucha contra el Sida</v>
      </c>
      <c r="F30" s="147"/>
      <c r="G30" s="147" t="str">
        <f>[11]MIR!$D$21</f>
        <v>'(No. De eventos Realizados/No. De Eventos Programados)*100 PECDMLCS=(NER/NEP)*100</v>
      </c>
      <c r="H30" s="147"/>
      <c r="I30" s="147" t="str">
        <f>[11]MIR!$E$21</f>
        <v xml:space="preserve">Evidencias Fotograficas, Difusion en Medios de Comunicación </v>
      </c>
      <c r="J30" s="147"/>
      <c r="K30" s="55" t="s">
        <v>150</v>
      </c>
      <c r="L30" s="100">
        <v>4</v>
      </c>
      <c r="M30" s="107" t="s">
        <v>216</v>
      </c>
      <c r="N30" s="108" t="s">
        <v>217</v>
      </c>
      <c r="O30" s="5">
        <v>1</v>
      </c>
      <c r="P30" s="183" t="s">
        <v>91</v>
      </c>
      <c r="Q30" s="147"/>
    </row>
    <row r="31" spans="1:18" ht="138.75" customHeight="1" x14ac:dyDescent="0.25">
      <c r="A31" s="3" t="s">
        <v>85</v>
      </c>
      <c r="B31" s="147" t="str">
        <f>[11]MIR!$B$23</f>
        <v>Incremento de Talleres sobre temas de Diversidad Sexual y Lenguaje Incluyente</v>
      </c>
      <c r="C31" s="147"/>
      <c r="D31" s="147"/>
      <c r="E31" s="147" t="str">
        <f>[11]MIR!$C$23</f>
        <v>Porcentaje de talleres de Diversidad sexual y Lenguaje Incluyente</v>
      </c>
      <c r="F31" s="147"/>
      <c r="G31" s="147" t="str">
        <f>[11]MIR!$D$23</f>
        <v>(No. De Talleres de Diversidad Sexual y Lenguaje Incluyente Realizados/No. De  Talleres de Diversidad Sexual y Lenguaje Incluyente Programadas)*100 PTDSLI=(NTDSLIR/NTDSLIP)*100</v>
      </c>
      <c r="H31" s="147"/>
      <c r="I31" s="147" t="str">
        <f>[11]MIR!$E$23</f>
        <v>Lista de Asistencia, Evidencia Fotografica, Difusion en Medios de Comunicación</v>
      </c>
      <c r="J31" s="147"/>
      <c r="K31" s="55" t="s">
        <v>150</v>
      </c>
      <c r="L31" s="106">
        <v>4</v>
      </c>
      <c r="M31" s="107" t="s">
        <v>216</v>
      </c>
      <c r="N31" s="108" t="s">
        <v>217</v>
      </c>
      <c r="O31" s="5">
        <v>1</v>
      </c>
      <c r="P31" s="183" t="s">
        <v>91</v>
      </c>
      <c r="Q31" s="147"/>
    </row>
    <row r="32" spans="1:18" ht="91.5" customHeight="1" x14ac:dyDescent="0.25">
      <c r="A32" s="3" t="s">
        <v>195</v>
      </c>
      <c r="B32" s="147" t="str">
        <f>[11]MIR!$B$24</f>
        <v>Realizar la Colocacion de Dispensadores de Preservativos en Instituciones Educativas</v>
      </c>
      <c r="C32" s="147"/>
      <c r="D32" s="147"/>
      <c r="E32" s="147" t="str">
        <f>[11]MIR!$C$24</f>
        <v>Porcentaje de Dispensadores de Preservativos</v>
      </c>
      <c r="F32" s="147"/>
      <c r="G32" s="147" t="str">
        <f>[11]MIR!$D$24</f>
        <v>(No. De Dispensadores de Preservativos/No. De Dispensadores de Preservativos Colocados )*100 PDP=(NDP/NDPC)*100</v>
      </c>
      <c r="H32" s="147"/>
      <c r="I32" s="147" t="str">
        <f>[11]MIR!$E$24</f>
        <v xml:space="preserve">Evidencias Fotograficas, Difusion en Medios de Comunicación </v>
      </c>
      <c r="J32" s="147"/>
      <c r="K32" s="55" t="s">
        <v>150</v>
      </c>
      <c r="L32" s="106">
        <v>4</v>
      </c>
      <c r="M32" s="107" t="s">
        <v>216</v>
      </c>
      <c r="N32" s="108" t="s">
        <v>217</v>
      </c>
      <c r="O32" s="5">
        <v>1</v>
      </c>
      <c r="P32" s="183" t="s">
        <v>91</v>
      </c>
      <c r="Q32" s="147"/>
    </row>
    <row r="33" spans="1:17" ht="94.5" customHeight="1" x14ac:dyDescent="0.25">
      <c r="A33" s="3" t="s">
        <v>198</v>
      </c>
      <c r="B33" s="147" t="str">
        <f>[11]MIR!$B$25</f>
        <v>Incremento de Talleres sobre temas de Sexualidad</v>
      </c>
      <c r="C33" s="147"/>
      <c r="D33" s="147"/>
      <c r="E33" s="147" t="str">
        <f>[11]MIR!$C$25</f>
        <v>Porcentaje de talleres sobre temas de Sexualidad</v>
      </c>
      <c r="F33" s="147"/>
      <c r="G33" s="147" t="str">
        <f>[11]MIR!$D$25</f>
        <v>(No. De Talleres de Sexualidad Realizadas/No. De Talleres de Sexualidad Programadas)*100 PTSTS=(NTSR/NTSP)*100</v>
      </c>
      <c r="H33" s="147"/>
      <c r="I33" s="147" t="str">
        <f>[11]MIR!$E$25</f>
        <v>Lista de Asistencia, Evidencia Fotografica, Difusion en Medios de Comunicación</v>
      </c>
      <c r="J33" s="147"/>
      <c r="K33" s="55" t="s">
        <v>150</v>
      </c>
      <c r="L33" s="106">
        <v>4</v>
      </c>
      <c r="M33" s="107" t="s">
        <v>216</v>
      </c>
      <c r="N33" s="108" t="s">
        <v>217</v>
      </c>
      <c r="O33" s="5">
        <v>1</v>
      </c>
      <c r="P33" s="183" t="s">
        <v>91</v>
      </c>
      <c r="Q33" s="147"/>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ht="129.75" customHeight="1" x14ac:dyDescent="0.25"/>
    <row r="39" spans="1:17" s="1" customFormat="1" x14ac:dyDescent="0.25"/>
    <row r="40" spans="1:17" s="1" customFormat="1" x14ac:dyDescent="0.25"/>
  </sheetData>
  <mergeCells count="109">
    <mergeCell ref="P31:Q31"/>
    <mergeCell ref="B30:D30"/>
    <mergeCell ref="E30:F30"/>
    <mergeCell ref="G30:H30"/>
    <mergeCell ref="I30:J30"/>
    <mergeCell ref="P30:Q30"/>
    <mergeCell ref="B33:D33"/>
    <mergeCell ref="E33:F33"/>
    <mergeCell ref="G33:H33"/>
    <mergeCell ref="I33:J33"/>
    <mergeCell ref="P33:Q33"/>
    <mergeCell ref="B32:D32"/>
    <mergeCell ref="E32:F32"/>
    <mergeCell ref="G32:H32"/>
    <mergeCell ref="I32:J32"/>
    <mergeCell ref="P32:Q32"/>
    <mergeCell ref="P29:Q29"/>
    <mergeCell ref="B22:D22"/>
    <mergeCell ref="E22:F22"/>
    <mergeCell ref="G22:H22"/>
    <mergeCell ref="I22:J22"/>
    <mergeCell ref="P22:Q22"/>
    <mergeCell ref="B23:D23"/>
    <mergeCell ref="E23:F23"/>
    <mergeCell ref="G23:H23"/>
    <mergeCell ref="I23:J23"/>
    <mergeCell ref="P23:Q23"/>
    <mergeCell ref="P28:Q28"/>
    <mergeCell ref="P26:Q26"/>
    <mergeCell ref="P27:Q27"/>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1:D21"/>
    <mergeCell ref="E21:F21"/>
    <mergeCell ref="G21:H21"/>
    <mergeCell ref="I21:J21"/>
    <mergeCell ref="P21:Q21"/>
    <mergeCell ref="A24:Q24"/>
    <mergeCell ref="B25:D25"/>
    <mergeCell ref="E25:F25"/>
    <mergeCell ref="G25:H25"/>
    <mergeCell ref="I25:J25"/>
    <mergeCell ref="P25:Q25"/>
    <mergeCell ref="F34:H35"/>
    <mergeCell ref="B26:D26"/>
    <mergeCell ref="E26:F26"/>
    <mergeCell ref="G26:H26"/>
    <mergeCell ref="I26:J26"/>
    <mergeCell ref="B28:D28"/>
    <mergeCell ref="E28:F28"/>
    <mergeCell ref="G28:H28"/>
    <mergeCell ref="I28:J28"/>
    <mergeCell ref="B27:D27"/>
    <mergeCell ref="E27:F27"/>
    <mergeCell ref="G27:H27"/>
    <mergeCell ref="I27:J27"/>
    <mergeCell ref="B29:D29"/>
    <mergeCell ref="E29:F29"/>
    <mergeCell ref="G29:H29"/>
    <mergeCell ref="I29:J29"/>
    <mergeCell ref="B31:D31"/>
    <mergeCell ref="E31:F31"/>
    <mergeCell ref="G31:H31"/>
    <mergeCell ref="I31:J31"/>
  </mergeCells>
  <pageMargins left="0.7" right="0.7" top="0.75" bottom="0.75" header="0.3" footer="0.3"/>
  <pageSetup scale="53" orientation="landscape" horizontalDpi="4294967292"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topLeftCell="A25" zoomScale="62" zoomScaleNormal="62" zoomScaleSheetLayoutView="70" workbookViewId="0">
      <selection activeCell="L25" sqref="L25"/>
    </sheetView>
  </sheetViews>
  <sheetFormatPr baseColWidth="10" defaultColWidth="10.875" defaultRowHeight="15.75" x14ac:dyDescent="0.25"/>
  <cols>
    <col min="1" max="1" width="15" customWidth="1"/>
    <col min="3" max="3" width="6.875" customWidth="1"/>
    <col min="4" max="4" width="18.625" customWidth="1"/>
    <col min="6" max="6" width="9.25" customWidth="1"/>
    <col min="8" max="8" width="12.875" customWidth="1"/>
    <col min="9" max="9" width="13.375" customWidth="1"/>
    <col min="10" max="10" width="8.125" customWidth="1"/>
    <col min="11" max="11" width="15.5" customWidth="1"/>
    <col min="12" max="12" width="12.125" customWidth="1"/>
    <col min="13" max="13" width="15.25" customWidth="1"/>
    <col min="14" max="14" width="14.25" customWidth="1"/>
    <col min="15" max="15" width="12.75" customWidth="1"/>
    <col min="17" max="17" width="7.8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72.7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t="6"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62" t="str">
        <f>'[91]POA (2)'!$AA$26</f>
        <v xml:space="preserve">E Prestacion de Servicios Publicos </v>
      </c>
      <c r="E8" s="147"/>
      <c r="F8" s="147"/>
      <c r="G8" s="147"/>
      <c r="H8" s="147"/>
      <c r="I8" s="148" t="s">
        <v>1</v>
      </c>
      <c r="J8" s="149" t="s">
        <v>54</v>
      </c>
      <c r="K8" s="149"/>
      <c r="L8" s="148" t="s">
        <v>2</v>
      </c>
      <c r="M8" s="223" t="str">
        <f>'[92]POA (2)'!$C$19</f>
        <v>6. Red de Bienestar y Equidad Social, 8. Protegiendo lo mas valioso, 9 Renovacion y Esperanza: Nuevas oportunidades para todos  y 10 Movilidad y Reahibilitacion para todos.</v>
      </c>
      <c r="N8" s="147"/>
      <c r="O8" s="148" t="s">
        <v>3</v>
      </c>
      <c r="P8" s="362" t="str">
        <f>'[91]POA (2)'!$C$19</f>
        <v>6. Red de Bienestar y Equidad Social, 8. Protegiendo lo mas valioso, 9 Renovacion y Esperanza: Nuevas oportunidades para todos  y 10 Movilidad y Reahibilitacion para todos.</v>
      </c>
      <c r="Q8" s="147"/>
    </row>
    <row r="9" spans="1:17" ht="153"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224" t="s">
        <v>128</v>
      </c>
      <c r="C11" s="152"/>
      <c r="D11" s="152"/>
      <c r="E11" s="153"/>
      <c r="F11" s="66" t="s">
        <v>5</v>
      </c>
      <c r="G11" s="224" t="str">
        <f>[93]POA!$AA$25</f>
        <v>2.6 Protección Social</v>
      </c>
      <c r="H11" s="152"/>
      <c r="I11" s="152"/>
      <c r="J11" s="152"/>
      <c r="K11" s="152"/>
      <c r="L11" s="153"/>
      <c r="M11" s="26" t="s">
        <v>6</v>
      </c>
      <c r="N11" s="224" t="s">
        <v>129</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23" t="str">
        <f>'[92]POA (2)'!$C$17</f>
        <v>EJE 1. Inclusión y Humanidad que Transforman: Unidos para Avanzar</v>
      </c>
      <c r="C13" s="147"/>
      <c r="D13" s="143" t="s">
        <v>8</v>
      </c>
      <c r="E13" s="223" t="str">
        <f>'[92]POA (2)'!$C$18</f>
        <v>Contribuir en la seguridad alimentaria mejorando la nutrición de los grupos vulnerables, garantizando de manera integral el desarrollo social de la niñez, juventud, adultos mayores y personas con discapacidad fomentando acciones de bienes y desarrollo.</v>
      </c>
      <c r="F13" s="147"/>
      <c r="G13" s="147"/>
      <c r="H13" s="143" t="s">
        <v>9</v>
      </c>
      <c r="I13" s="223" t="str">
        <f>'[92]POA (2)'!$C$20</f>
        <v>Articular políticas que creen un entorno favorable para el desarrollo social e integral de la niñez, jóvenes, adultos, adultos mayores y discapacitados, promoviendo una colaboración entre distrintos sectores para asegurar el bienestar social del Municipio.</v>
      </c>
      <c r="J13" s="147"/>
      <c r="K13" s="147"/>
      <c r="L13" s="147"/>
      <c r="M13" s="148" t="s">
        <v>10</v>
      </c>
      <c r="N13" s="223" t="str">
        <f>'[92]POA (2)'!$C$21</f>
        <v xml:space="preserve">6.1. Fomentar talleres, conferencias, cursos en pro de los grupos vulnerables del Municipio, para mejorar sus habilidades y aptitudes.  6.2. Coordinar con la Secretaria de Salud del Estado de Guerrero, el fomento y participación de actividades sociales en beneficio de los grupos vulnerables.
6.3. Promover el desarrollo social e integral para la integración de las familias en materia social, cultural, deportiva, artística y laboral. 6.5. Apoyar a mujeres embrazadas y mujeres en periodo de lactancia con niños de 6 a 12 meses y de 12 a 24 meses, con el Programa de Atención Alimentaria en los Primeros 1000 Días. 6.6. Brindar atención alimentaria a personas con discapacidad y adultos mayores, con el Programa Atención Alimentaria a Grupos Prioritarios. 6.8. Fomentar una cultura participativa y proximidad social entre niños con discapacidad, mediante el programa Soldado Honorario, promoviendo valores civiles, éticos y patrióticos. 6.9. Gestionar cobertores a familias en condiciones de vulnerabilidad, a través del Programa Estatal “Cobijando Guerrero”. 6.10. Solicitar y otorgar apoyo a personas afectadas por  enómenos naturales, a través del Programa Emergente de Atención a Desastres. 6.11. Brindar u coordinar servicios de asistencia social de manera eficiente, con atención prioritaria a las familias del Municipio. 6.12. Atender las necesidades de las familias en situación de vulnerabilidad.
6.13. Gestionar apoyos de ataúdes y servicios funerarios a personas de escasos recursos económicos. 6.14. Implementar jornadas integrales que fomente el desarrollo social y cercanía con la sociedad. 6.15. Incorporar a la niñez, juventud y personas con discapacidad en actividades productivas, recreativas y culturales. 6.16. Impulsar la formación de grupos voluntarios y de solidaridad en apoyo a la sociedad. 6.17. Crear alianzas estratégicas con organizaciones civiles, instituciones privadas o publicas para fortalecer los servicios comunitarios y sociales. 6.18. Inculcar valores familiares para fomentar personas con respeto, tolerancia y amor, construyendo una mejor sociedad. 6.19. Fortalecer los lazos familiares con programas de capacitación o talleres de salud mental, en los ámbitos educativos, jurídico y de orientación familiar.  6.22. Otorgar vales de alimentos a las personas que vienen de Comunidades y al personal administrativo del Ayuntamiento que participa en eventos especiales, través del Comedor Municipal. 6.23. Implementar el Programa de Prevención de Cáncer de Próstata, con la realización de estudios clínicos para la detención temprana del antígeno.
</v>
      </c>
      <c r="O13" s="147"/>
      <c r="P13" s="147"/>
      <c r="Q13" s="147"/>
    </row>
    <row r="14" spans="1:17" ht="409.6"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81.75" customHeight="1" x14ac:dyDescent="0.25">
      <c r="A19" s="2" t="s">
        <v>233</v>
      </c>
      <c r="B19" s="147" t="str">
        <f>[91]MIR!$B$12</f>
        <v>Atención a grupos vulnerables y personas con un alto grado de marginación y pobreza en el municipio de Eduardo Neri.</v>
      </c>
      <c r="C19" s="147"/>
      <c r="D19" s="147"/>
      <c r="E19" s="147" t="str">
        <f>[91]MIR!$C$12</f>
        <v xml:space="preserve">Porcentaje de atención  </v>
      </c>
      <c r="F19" s="147"/>
      <c r="G19" s="170" t="str">
        <f>[91]MIR!$D$12</f>
        <v>Porcentaje de atención = No. De Solicitudes Atendidas / No. De Solicitudes Recibidas * 100. PA=(SA/SR)*100</v>
      </c>
      <c r="H19" s="170"/>
      <c r="I19" s="157" t="str">
        <f>[91]MIR!$E$12</f>
        <v>Informes, Evidencia fotográfica y Oficios.</v>
      </c>
      <c r="J19" s="147"/>
      <c r="K19" s="54" t="s">
        <v>150</v>
      </c>
      <c r="L19" s="68">
        <v>1</v>
      </c>
      <c r="M19" s="134" t="s">
        <v>220</v>
      </c>
      <c r="N19" s="135" t="s">
        <v>234</v>
      </c>
      <c r="O19" s="5">
        <v>0.25</v>
      </c>
      <c r="P19" s="157" t="s">
        <v>54</v>
      </c>
      <c r="Q19" s="147"/>
    </row>
    <row r="20" spans="1:18" ht="84" customHeight="1" x14ac:dyDescent="0.25">
      <c r="A20" s="2" t="s">
        <v>29</v>
      </c>
      <c r="B20" s="147" t="str">
        <f>[91]MIR!$B$13</f>
        <v>Brindar atención suficiente a las personas marginadas y a los grupos vulnerables con residencia en el Municipio de Eduardo Neri.</v>
      </c>
      <c r="C20" s="147"/>
      <c r="D20" s="147"/>
      <c r="E20" s="147" t="str">
        <f>[91]MIR!$C$13</f>
        <v>Porcentaje de atención</v>
      </c>
      <c r="F20" s="147"/>
      <c r="G20" s="147" t="str">
        <f>[91]MIR!$D$13</f>
        <v>Porcentaje de atención = No. De Solicitudes Atendidas / No. De Solicitudes Recibidas * 100. PA=(SA/SR)*101</v>
      </c>
      <c r="H20" s="147"/>
      <c r="I20" s="157" t="str">
        <f>[91]MIR!$E$13</f>
        <v>Informes, Evidencia fotográfica y Oficios.</v>
      </c>
      <c r="J20" s="147"/>
      <c r="K20" s="54" t="s">
        <v>150</v>
      </c>
      <c r="L20" s="102">
        <v>1</v>
      </c>
      <c r="M20" s="134" t="s">
        <v>220</v>
      </c>
      <c r="N20" s="135" t="s">
        <v>234</v>
      </c>
      <c r="O20" s="5">
        <v>0.25</v>
      </c>
      <c r="P20" s="157" t="s">
        <v>54</v>
      </c>
      <c r="Q20" s="147"/>
    </row>
    <row r="21" spans="1:18" ht="109.5" customHeight="1" x14ac:dyDescent="0.25">
      <c r="A21" s="2" t="s">
        <v>61</v>
      </c>
      <c r="B21" s="147" t="str">
        <f>[91]MIR!$B$14</f>
        <v>Mejores  políticas que permitan atender satisfactoriamente las principales necesidades de los grupos vulnerables y de los ciudadanos con un alto grado de marginación en el municipio de Eduardo Neri.</v>
      </c>
      <c r="C21" s="147"/>
      <c r="D21" s="147"/>
      <c r="E21" s="147" t="str">
        <f>[91]MIR!$C$14</f>
        <v>Porcentaje de atención</v>
      </c>
      <c r="F21" s="147"/>
      <c r="G21" s="170" t="str">
        <f>[91]MIR!$D$14</f>
        <v>Porcentaje de atención = No. De Solicitudes Atendidas / No. De Solicitudes Recibidas * 100. PA=(SA/SR)*102</v>
      </c>
      <c r="H21" s="170"/>
      <c r="I21" s="157" t="str">
        <f>[91]MIR!$E$14</f>
        <v>Informes, Evidencia fotográfica y Oficios.</v>
      </c>
      <c r="J21" s="147"/>
      <c r="K21" s="54" t="s">
        <v>150</v>
      </c>
      <c r="L21" s="102">
        <v>1</v>
      </c>
      <c r="M21" s="134" t="s">
        <v>220</v>
      </c>
      <c r="N21" s="135" t="s">
        <v>234</v>
      </c>
      <c r="O21" s="5">
        <v>0.25</v>
      </c>
      <c r="P21" s="157" t="s">
        <v>54</v>
      </c>
      <c r="Q21" s="147"/>
    </row>
    <row r="22" spans="1:18" ht="99" customHeight="1" x14ac:dyDescent="0.25">
      <c r="A22" s="2" t="s">
        <v>62</v>
      </c>
      <c r="B22" s="369" t="str">
        <f>[91]MIR!$B$18</f>
        <v>Incrementar la atención en el sector salud a los ciudadanos con un alto grado de marginación, de vulnerabilidad y de salud mental.</v>
      </c>
      <c r="C22" s="370"/>
      <c r="D22" s="371"/>
      <c r="E22" s="369" t="str">
        <f>[91]MIR!$C$18</f>
        <v>Porcentaje de atención</v>
      </c>
      <c r="F22" s="371"/>
      <c r="G22" s="369" t="str">
        <f>[91]MIR!$D$23</f>
        <v>Porcentaje de atención = No. De Solicitudes Atendidas / No. De Solicitudes Recibidas * 100. PA=(SA/SR)*110</v>
      </c>
      <c r="H22" s="371"/>
      <c r="I22" s="369" t="str">
        <f>[91]MIR!$E$18</f>
        <v>Informes, Evidencia fotográfica y Oficios.</v>
      </c>
      <c r="J22" s="371"/>
      <c r="K22" s="54" t="s">
        <v>150</v>
      </c>
      <c r="L22" s="102">
        <v>1</v>
      </c>
      <c r="M22" s="134" t="s">
        <v>220</v>
      </c>
      <c r="N22" s="135" t="s">
        <v>234</v>
      </c>
      <c r="O22" s="5">
        <v>0.25</v>
      </c>
      <c r="P22" s="157" t="s">
        <v>54</v>
      </c>
      <c r="Q22" s="147"/>
    </row>
    <row r="23" spans="1:18" ht="112.5" customHeight="1" x14ac:dyDescent="0.25">
      <c r="A23" s="2" t="s">
        <v>84</v>
      </c>
      <c r="B23" s="147" t="str">
        <f>[91]MIR!$B$23</f>
        <v>Apoyo y acompañamiento.  a las diferentes áreas que conforma el SMDIF</v>
      </c>
      <c r="C23" s="147"/>
      <c r="D23" s="147"/>
      <c r="E23" s="160" t="str">
        <f>[91]MIR!$C$23</f>
        <v>Porcentaje de Atención</v>
      </c>
      <c r="F23" s="161"/>
      <c r="G23" s="147" t="s">
        <v>132</v>
      </c>
      <c r="H23" s="147"/>
      <c r="I23" s="162" t="str">
        <f t="shared" ref="I23" si="0">$I$22</f>
        <v>Informes, Evidencia fotográfica y Oficios.</v>
      </c>
      <c r="J23" s="163"/>
      <c r="K23" s="54" t="s">
        <v>150</v>
      </c>
      <c r="L23" s="102">
        <v>1</v>
      </c>
      <c r="M23" s="134" t="s">
        <v>220</v>
      </c>
      <c r="N23" s="135" t="s">
        <v>234</v>
      </c>
      <c r="O23" s="5">
        <v>0.25</v>
      </c>
      <c r="P23" s="157" t="s">
        <v>54</v>
      </c>
      <c r="Q23" s="147"/>
    </row>
    <row r="24" spans="1:18" ht="30.75" customHeight="1" x14ac:dyDescent="0.25">
      <c r="A24" s="143" t="s">
        <v>30</v>
      </c>
      <c r="B24" s="143"/>
      <c r="C24" s="143"/>
      <c r="D24" s="143"/>
      <c r="E24" s="143"/>
      <c r="F24" s="143"/>
      <c r="G24" s="143"/>
      <c r="H24" s="143"/>
      <c r="I24" s="143"/>
      <c r="J24" s="143"/>
      <c r="K24" s="143"/>
      <c r="L24" s="143"/>
      <c r="M24" s="143"/>
      <c r="N24" s="143"/>
      <c r="O24" s="143"/>
      <c r="P24" s="143"/>
      <c r="Q24" s="143"/>
    </row>
    <row r="25" spans="1:18" ht="110.25" customHeight="1" x14ac:dyDescent="0.25">
      <c r="A25" s="3" t="s">
        <v>68</v>
      </c>
      <c r="B25" s="147" t="str">
        <f>[91]MIR!$B$15</f>
        <v>Fomentar la cultura civica, tradiciones y convivencia participativa en los distintos sectores de la sociedad, que abonen a la convivencia y a la salud mental ciudadana</v>
      </c>
      <c r="C25" s="147"/>
      <c r="D25" s="147"/>
      <c r="E25" s="147" t="str">
        <f>[91]MIR!$C$15</f>
        <v>Eventos de Socialización (porcentaje)</v>
      </c>
      <c r="F25" s="147"/>
      <c r="G25" s="147" t="str">
        <f>[91]MIR!$D$15</f>
        <v>Eventos de Socialización = No. De Eventos Realizados / No. De Eventos Programadas * 100. ES=(NER/NEP)*100</v>
      </c>
      <c r="H25" s="147"/>
      <c r="I25" s="157" t="str">
        <f>[91]MIR!$E$15</f>
        <v>Informes, Evidencia fotográfica y Oficios.</v>
      </c>
      <c r="J25" s="147"/>
      <c r="K25" s="54" t="s">
        <v>150</v>
      </c>
      <c r="L25" s="68">
        <v>1</v>
      </c>
      <c r="M25" s="134" t="s">
        <v>220</v>
      </c>
      <c r="N25" s="135" t="s">
        <v>234</v>
      </c>
      <c r="O25" s="5">
        <v>0.25</v>
      </c>
      <c r="P25" s="157" t="s">
        <v>54</v>
      </c>
      <c r="Q25" s="147"/>
      <c r="R25" t="s">
        <v>33</v>
      </c>
    </row>
    <row r="26" spans="1:18" ht="106.5" customHeight="1" x14ac:dyDescent="0.25">
      <c r="A26" s="3" t="s">
        <v>64</v>
      </c>
      <c r="B26" s="147" t="str">
        <f>[91]MIR!$B$16</f>
        <v>Brindar el servicio de alimentación gratuito a gestores comunitarios que visiten las instalaciones del H. Ayuntamiento Municipal de Eduardo Neri</v>
      </c>
      <c r="C26" s="147"/>
      <c r="D26" s="147"/>
      <c r="E26" s="160" t="str">
        <f>[91]MIR!$C$16</f>
        <v>Porcentaje de Platillos</v>
      </c>
      <c r="F26" s="161"/>
      <c r="G26" s="147" t="str">
        <f>[91]MIR!$D$16</f>
        <v>Porcentaje de Platillos = No. De Solicitudes Atendidas / No. De Solicitudes Recibidas * 100. PP=(SA/SR)*105</v>
      </c>
      <c r="H26" s="147"/>
      <c r="I26" s="157" t="str">
        <f t="shared" ref="I26" si="1">$I$25</f>
        <v>Informes, Evidencia fotográfica y Oficios.</v>
      </c>
      <c r="J26" s="147"/>
      <c r="K26" s="54" t="s">
        <v>150</v>
      </c>
      <c r="L26" s="102">
        <v>1</v>
      </c>
      <c r="M26" s="134" t="s">
        <v>220</v>
      </c>
      <c r="N26" s="135" t="s">
        <v>234</v>
      </c>
      <c r="O26" s="5">
        <v>0.25</v>
      </c>
      <c r="P26" s="157" t="s">
        <v>54</v>
      </c>
      <c r="Q26" s="147"/>
    </row>
    <row r="27" spans="1:18" ht="87" customHeight="1" x14ac:dyDescent="0.25">
      <c r="A27" s="3" t="s">
        <v>65</v>
      </c>
      <c r="B27" s="160" t="str">
        <f>[91]MIR!$B$17</f>
        <v>Apoyar a familias que se encuentran en un alto grado de marginación y en vulnerabilidad con la donación de un ataud, en caso de algun deceso familiar</v>
      </c>
      <c r="C27" s="164"/>
      <c r="D27" s="161"/>
      <c r="E27" s="160" t="str">
        <f>[91]MIR!$C$17</f>
        <v>Porcentaje de ataúdes</v>
      </c>
      <c r="F27" s="161"/>
      <c r="G27" s="160" t="str">
        <f>[91]MIR!$D$17</f>
        <v>Porcentaje de Ataúdes = No. De Solicitudes Atendidas / No. De Solicitudes Recibidas * 100. PA=(SA/SR)*105</v>
      </c>
      <c r="H27" s="161"/>
      <c r="I27" s="162" t="str">
        <f t="shared" ref="I27" si="2">$I$26</f>
        <v>Informes, Evidencia fotográfica y Oficios.</v>
      </c>
      <c r="J27" s="163"/>
      <c r="K27" s="54" t="s">
        <v>150</v>
      </c>
      <c r="L27" s="102">
        <v>1</v>
      </c>
      <c r="M27" s="134" t="s">
        <v>220</v>
      </c>
      <c r="N27" s="135" t="s">
        <v>234</v>
      </c>
      <c r="O27" s="5">
        <v>0.25</v>
      </c>
      <c r="P27" s="157" t="s">
        <v>54</v>
      </c>
      <c r="Q27" s="147"/>
    </row>
    <row r="28" spans="1:18" ht="88.5" customHeight="1" x14ac:dyDescent="0.25">
      <c r="A28" s="3" t="s">
        <v>67</v>
      </c>
      <c r="B28" s="147" t="str">
        <f>[91]MIR!$B$19</f>
        <v>Apoyar con donación de aparatos funcionales, aparatos auditivos, cirugias de cataratas, cirugia de protesis de rodilla a personas que padezcan de alguna discapacidad fisica o mental</v>
      </c>
      <c r="C28" s="147"/>
      <c r="D28" s="147"/>
      <c r="E28" s="160" t="str">
        <f>[91]MIR!$C$19</f>
        <v xml:space="preserve">Porcentaje de Apoyos </v>
      </c>
      <c r="F28" s="161"/>
      <c r="G28" s="160" t="str">
        <f>[91]MIR!$D$19</f>
        <v>Porcentaje de Apoyos = No. De Solicitudes Atendidas / No. De Solicitudes Recibidas * 100. PA=(SA/SR)*108</v>
      </c>
      <c r="H28" s="161"/>
      <c r="I28" s="162" t="str">
        <f t="shared" ref="I28" si="3">$I$27</f>
        <v>Informes, Evidencia fotográfica y Oficios.</v>
      </c>
      <c r="J28" s="163"/>
      <c r="K28" s="54" t="s">
        <v>150</v>
      </c>
      <c r="L28" s="102">
        <v>1</v>
      </c>
      <c r="M28" s="134" t="s">
        <v>220</v>
      </c>
      <c r="N28" s="135" t="s">
        <v>234</v>
      </c>
      <c r="O28" s="5">
        <v>0.25</v>
      </c>
      <c r="P28" s="157" t="s">
        <v>54</v>
      </c>
      <c r="Q28" s="147"/>
    </row>
    <row r="29" spans="1:18" ht="105.75" customHeight="1" x14ac:dyDescent="0.25">
      <c r="A29" s="3" t="s">
        <v>77</v>
      </c>
      <c r="B29" s="147" t="str">
        <f>[91]MIR!$B$20</f>
        <v>Gestion y traslado para la realizacion  de estudios de mastografia, papanicolaou, protesis de rodillas, lentes a apersonas vulnerables de escasos recursos, consultas médicas especializadas a hospitales privados y del sector gubernamental.</v>
      </c>
      <c r="C29" s="147"/>
      <c r="D29" s="147"/>
      <c r="E29" s="160" t="str">
        <f>[91]MIR!$C$20</f>
        <v>Porcentaje de Consultas</v>
      </c>
      <c r="F29" s="161"/>
      <c r="G29" s="160" t="str">
        <f>[91]MIR!$D$20</f>
        <v>Porcentaje de Consultas=No. De Consultas Atendidas/No. Objetivo de Consultas Programada*100                      PC=(NCA/NCP)*100</v>
      </c>
      <c r="H29" s="161"/>
      <c r="I29" s="162" t="str">
        <f>[91]MIR!$E$20</f>
        <v>Expedientes</v>
      </c>
      <c r="J29" s="163"/>
      <c r="K29" s="54" t="s">
        <v>150</v>
      </c>
      <c r="L29" s="102">
        <v>1</v>
      </c>
      <c r="M29" s="134" t="s">
        <v>220</v>
      </c>
      <c r="N29" s="135" t="s">
        <v>234</v>
      </c>
      <c r="O29" s="5">
        <v>0.25</v>
      </c>
      <c r="P29" s="157" t="s">
        <v>54</v>
      </c>
      <c r="Q29" s="147"/>
    </row>
    <row r="30" spans="1:18" ht="99.75" customHeight="1" x14ac:dyDescent="0.25">
      <c r="A30" s="3" t="s">
        <v>92</v>
      </c>
      <c r="B30" s="160" t="str">
        <f>[91]MIR!$B$21</f>
        <v>Realizar acciones  asistenciales juridicos y de apoyo legal para la defensa del menor y de la familia en el  Municipio de Eduardo Neri.</v>
      </c>
      <c r="C30" s="164"/>
      <c r="D30" s="161"/>
      <c r="E30" s="160" t="str">
        <f>[91]MIR!$C$21</f>
        <v>Porcentaje de Atención</v>
      </c>
      <c r="F30" s="161"/>
      <c r="G30" s="160" t="str">
        <f>[91]MIR!$D$21</f>
        <v>Porcentaje de atención = No. De Solicitudes Atendidas / No. De Solicitudes Recibidas * 100. PA=(SA/SR)*109</v>
      </c>
      <c r="H30" s="161"/>
      <c r="I30" s="162" t="str">
        <f t="shared" ref="I30" si="4">$I$28</f>
        <v>Informes, Evidencia fotográfica y Oficios.</v>
      </c>
      <c r="J30" s="163"/>
      <c r="K30" s="54" t="s">
        <v>150</v>
      </c>
      <c r="L30" s="102">
        <v>1</v>
      </c>
      <c r="M30" s="134" t="s">
        <v>220</v>
      </c>
      <c r="N30" s="135" t="s">
        <v>234</v>
      </c>
      <c r="O30" s="5">
        <v>0.25</v>
      </c>
      <c r="P30" s="157" t="s">
        <v>54</v>
      </c>
      <c r="Q30" s="147"/>
    </row>
    <row r="31" spans="1:18" ht="103.5" customHeight="1" x14ac:dyDescent="0.25">
      <c r="A31" s="3" t="s">
        <v>113</v>
      </c>
      <c r="B31" s="160" t="str">
        <f>[91]MIR!$B$22</f>
        <v>Impartir platicas y conferencias para fomentar en las niñas, niños y jovenes, así como al adulto mayor, personas marginadas y a los grupos vulnerables a integrarse al vinculo familiar y a un grupo social de sana convivencia y de salud mental</v>
      </c>
      <c r="C31" s="164"/>
      <c r="D31" s="161"/>
      <c r="E31" s="160" t="str">
        <f>[91]MIR!$C$22</f>
        <v>Porcentajes de Conferencias</v>
      </c>
      <c r="F31" s="161"/>
      <c r="G31" s="160" t="str">
        <f>[91]MIR!$D$22</f>
        <v xml:space="preserve">Porcentaje de Conferencias=No. De Conferencias Realizadas/No. Total de Conferencias Programadas*100                PC=(NCR/NCP)*100 </v>
      </c>
      <c r="H31" s="161"/>
      <c r="I31" s="162" t="str">
        <f>[91]MIR!$E$22</f>
        <v>Informe, Listas de asistencia y Evidencias fotográficas</v>
      </c>
      <c r="J31" s="163"/>
      <c r="K31" s="54" t="s">
        <v>150</v>
      </c>
      <c r="L31" s="102">
        <v>1</v>
      </c>
      <c r="M31" s="134" t="s">
        <v>220</v>
      </c>
      <c r="N31" s="135" t="s">
        <v>234</v>
      </c>
      <c r="O31" s="5">
        <v>0.25</v>
      </c>
      <c r="P31" s="157" t="s">
        <v>54</v>
      </c>
      <c r="Q31" s="147"/>
    </row>
    <row r="32" spans="1:18" ht="102" customHeight="1" x14ac:dyDescent="0.25">
      <c r="A32" s="3" t="s">
        <v>196</v>
      </c>
      <c r="B32" s="147" t="str">
        <f>[91]MIR!$B$24</f>
        <v>Realizar consultas y sesiones de rehabilitación fisica y terapeuticas para mejorar las condiciones de salud de la población municipal.</v>
      </c>
      <c r="C32" s="147"/>
      <c r="D32" s="147"/>
      <c r="E32" s="147" t="str">
        <f>[91]MIR!$C$24</f>
        <v>Porcentaje de Atención</v>
      </c>
      <c r="F32" s="147"/>
      <c r="G32" s="147" t="str">
        <f>[91]MIR!$D$24</f>
        <v xml:space="preserve">Porcentaje de Rehabilitación No. De Población Demandante/No. De Población Atendida * 100                        PR=(NPD/NPA)*100            </v>
      </c>
      <c r="H32" s="147"/>
      <c r="I32" s="147" t="str">
        <f>[91]MIR!$E$24</f>
        <v>Registro de Solicitantes y Rehabilitaciones Realizadas</v>
      </c>
      <c r="J32" s="147"/>
      <c r="K32" s="54" t="s">
        <v>150</v>
      </c>
      <c r="L32" s="102">
        <v>1</v>
      </c>
      <c r="M32" s="134" t="s">
        <v>220</v>
      </c>
      <c r="N32" s="135" t="s">
        <v>234</v>
      </c>
      <c r="O32" s="5">
        <v>0.25</v>
      </c>
      <c r="P32" s="157" t="s">
        <v>54</v>
      </c>
      <c r="Q32" s="147"/>
    </row>
    <row r="33" spans="1:17" ht="97.5" customHeight="1" x14ac:dyDescent="0.25">
      <c r="A33" s="3" t="s">
        <v>205</v>
      </c>
      <c r="B33" s="147" t="str">
        <f>[91]MIR!$B$25</f>
        <v>Realizar visitas domiciliarias, estudios socioéconomicos, canalizar a usuarios sobre sus necesidades, acompañamiento a usuarias que requieran acudir alguna instancia de gobierno según sea su caso</v>
      </c>
      <c r="C33" s="147"/>
      <c r="D33" s="147"/>
      <c r="E33" s="147" t="str">
        <f>[91]MIR!$C$24</f>
        <v>Porcentaje de Atención</v>
      </c>
      <c r="F33" s="147"/>
      <c r="G33" s="147" t="str">
        <f>[91]MIR!$D$25</f>
        <v xml:space="preserve">Porcentaje de Atención No. De Población Demandante/No. De Población Atendida * 100                        PR=(NPD/NPA)*100            </v>
      </c>
      <c r="H33" s="147"/>
      <c r="I33" s="147" t="str">
        <f>[91]MIR!$E$25</f>
        <v>Informes, Evidencia fotográfica y Oficios.</v>
      </c>
      <c r="J33" s="147"/>
      <c r="K33" s="54" t="s">
        <v>150</v>
      </c>
      <c r="L33" s="102">
        <v>1</v>
      </c>
      <c r="M33" s="134" t="s">
        <v>220</v>
      </c>
      <c r="N33" s="135" t="s">
        <v>234</v>
      </c>
      <c r="O33" s="5">
        <v>0.25</v>
      </c>
      <c r="P33" s="157" t="s">
        <v>54</v>
      </c>
      <c r="Q33" s="147"/>
    </row>
    <row r="34" spans="1:17" x14ac:dyDescent="0.25">
      <c r="A34" s="1"/>
      <c r="B34" s="1"/>
      <c r="C34" s="1"/>
      <c r="D34" s="1"/>
      <c r="E34" s="1"/>
      <c r="F34" s="1"/>
      <c r="G34" s="1"/>
      <c r="H34" s="1"/>
      <c r="I34" s="1"/>
      <c r="J34" s="1"/>
      <c r="K34" s="1"/>
      <c r="L34" s="1"/>
      <c r="M34" s="1"/>
      <c r="N34" s="1"/>
      <c r="O34" s="1"/>
      <c r="P34" s="1"/>
      <c r="Q34" s="1"/>
    </row>
    <row r="35" spans="1:17" s="1" customFormat="1" x14ac:dyDescent="0.25"/>
    <row r="36" spans="1:17" s="1" customFormat="1" x14ac:dyDescent="0.25"/>
    <row r="37" spans="1:17" s="1" customFormat="1" x14ac:dyDescent="0.25"/>
    <row r="38" spans="1:17" x14ac:dyDescent="0.25">
      <c r="A38" s="1"/>
      <c r="B38" s="1"/>
      <c r="C38" s="1"/>
      <c r="D38" s="1"/>
      <c r="E38" s="1"/>
      <c r="F38" s="165"/>
      <c r="G38" s="165"/>
      <c r="H38" s="165"/>
      <c r="I38" s="1"/>
      <c r="J38" s="1"/>
      <c r="K38" s="1"/>
      <c r="L38" s="1"/>
      <c r="M38" s="1"/>
      <c r="N38" s="1"/>
      <c r="O38" s="1"/>
      <c r="P38" s="1"/>
      <c r="Q38" s="1"/>
    </row>
    <row r="39" spans="1:17" x14ac:dyDescent="0.25">
      <c r="A39" s="1"/>
      <c r="B39" s="1"/>
      <c r="C39" s="1"/>
      <c r="D39" s="1"/>
      <c r="E39" s="1"/>
      <c r="F39" s="165"/>
      <c r="G39" s="165"/>
      <c r="H39" s="165"/>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c r="B41" s="1"/>
      <c r="C41" s="1"/>
      <c r="D41" s="1"/>
      <c r="E41" s="1"/>
      <c r="G41" s="1"/>
      <c r="H41" s="1"/>
      <c r="I41" s="1"/>
      <c r="J41" s="1"/>
      <c r="K41" s="1"/>
      <c r="L41" s="1"/>
      <c r="M41" s="1"/>
      <c r="N41" s="1"/>
      <c r="O41" s="1"/>
      <c r="P41" s="1"/>
      <c r="Q41" s="1"/>
    </row>
    <row r="42" spans="1:17" ht="81" customHeight="1" x14ac:dyDescent="0.25">
      <c r="A42" s="1"/>
      <c r="B42" s="1"/>
      <c r="C42" s="1"/>
      <c r="D42" s="1"/>
      <c r="E42" s="1"/>
      <c r="F42" s="1"/>
      <c r="G42" s="1"/>
      <c r="H42" s="1"/>
      <c r="I42" s="1"/>
      <c r="J42" s="1"/>
      <c r="K42" s="1"/>
      <c r="L42" s="1"/>
      <c r="M42" s="1"/>
      <c r="N42" s="1"/>
      <c r="O42" s="1"/>
      <c r="P42" s="1"/>
      <c r="Q42" s="1"/>
    </row>
    <row r="43" spans="1:17" x14ac:dyDescent="0.25">
      <c r="A43" s="1"/>
      <c r="B43" s="1"/>
      <c r="C43" s="1"/>
      <c r="D43" s="1"/>
      <c r="E43" s="1"/>
      <c r="F43" s="1"/>
      <c r="G43" s="1"/>
      <c r="H43" s="1"/>
      <c r="I43" s="1"/>
      <c r="J43" s="1"/>
      <c r="K43" s="1"/>
      <c r="L43" s="1"/>
      <c r="M43" s="1"/>
      <c r="N43" s="1"/>
      <c r="O43" s="1"/>
      <c r="P43" s="1"/>
      <c r="Q43" s="1"/>
    </row>
    <row r="44" spans="1:17" x14ac:dyDescent="0.25">
      <c r="A44" s="1"/>
      <c r="B44" s="1"/>
      <c r="C44" s="1"/>
      <c r="D44" s="1"/>
      <c r="E44" s="1"/>
      <c r="F44" s="1"/>
      <c r="G44" s="1"/>
      <c r="H44" s="1"/>
      <c r="I44" s="1"/>
      <c r="J44" s="1"/>
      <c r="K44" s="1"/>
      <c r="L44" s="1"/>
      <c r="M44" s="1"/>
      <c r="N44" s="1"/>
      <c r="O44" s="1"/>
      <c r="P44" s="1"/>
      <c r="Q44" s="1"/>
    </row>
  </sheetData>
  <mergeCells count="109">
    <mergeCell ref="P8:Q9"/>
    <mergeCell ref="A10:Q10"/>
    <mergeCell ref="B11:E11"/>
    <mergeCell ref="G11:L11"/>
    <mergeCell ref="N11:Q11"/>
    <mergeCell ref="A12:Q12"/>
    <mergeCell ref="B2:P4"/>
    <mergeCell ref="B5:P5"/>
    <mergeCell ref="A7:Q7"/>
    <mergeCell ref="A8:C9"/>
    <mergeCell ref="D8:H9"/>
    <mergeCell ref="I8:I9"/>
    <mergeCell ref="J8:K9"/>
    <mergeCell ref="L8:L9"/>
    <mergeCell ref="M8:N9"/>
    <mergeCell ref="O8:O9"/>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P19:Q19"/>
    <mergeCell ref="B20:D20"/>
    <mergeCell ref="E20:F20"/>
    <mergeCell ref="G20:H20"/>
    <mergeCell ref="I20:J20"/>
    <mergeCell ref="P20:Q20"/>
    <mergeCell ref="I17:J18"/>
    <mergeCell ref="K17:K18"/>
    <mergeCell ref="L17:M17"/>
    <mergeCell ref="N17:N18"/>
    <mergeCell ref="O17:O18"/>
    <mergeCell ref="B19:D19"/>
    <mergeCell ref="E19:F19"/>
    <mergeCell ref="G19:H19"/>
    <mergeCell ref="I19:J19"/>
    <mergeCell ref="A24:Q24"/>
    <mergeCell ref="B25:D25"/>
    <mergeCell ref="E25:F25"/>
    <mergeCell ref="G25:H25"/>
    <mergeCell ref="I25:J25"/>
    <mergeCell ref="P25:Q25"/>
    <mergeCell ref="B21:D21"/>
    <mergeCell ref="E21:F21"/>
    <mergeCell ref="G21:H21"/>
    <mergeCell ref="I21:J21"/>
    <mergeCell ref="P21:Q21"/>
    <mergeCell ref="B23:D23"/>
    <mergeCell ref="E23:F23"/>
    <mergeCell ref="G23:H23"/>
    <mergeCell ref="I23:J23"/>
    <mergeCell ref="P23:Q23"/>
    <mergeCell ref="B22:D22"/>
    <mergeCell ref="E22:F22"/>
    <mergeCell ref="G22:H22"/>
    <mergeCell ref="I22:J22"/>
    <mergeCell ref="P22:Q22"/>
    <mergeCell ref="B26:D26"/>
    <mergeCell ref="E26:F26"/>
    <mergeCell ref="G26:H26"/>
    <mergeCell ref="I26:J26"/>
    <mergeCell ref="P26:Q26"/>
    <mergeCell ref="B27:D27"/>
    <mergeCell ref="E27:F27"/>
    <mergeCell ref="G27:H27"/>
    <mergeCell ref="I27:J27"/>
    <mergeCell ref="P27:Q27"/>
    <mergeCell ref="B28:D28"/>
    <mergeCell ref="E28:F28"/>
    <mergeCell ref="G28:H28"/>
    <mergeCell ref="I28:J28"/>
    <mergeCell ref="P28:Q28"/>
    <mergeCell ref="B33:D33"/>
    <mergeCell ref="E33:F33"/>
    <mergeCell ref="G33:H33"/>
    <mergeCell ref="I33:J33"/>
    <mergeCell ref="P33:Q33"/>
    <mergeCell ref="B29:D29"/>
    <mergeCell ref="E29:F29"/>
    <mergeCell ref="G29:H29"/>
    <mergeCell ref="I29:J29"/>
    <mergeCell ref="P29:Q29"/>
    <mergeCell ref="B30:D30"/>
    <mergeCell ref="E30:F30"/>
    <mergeCell ref="G30:H30"/>
    <mergeCell ref="I30:J30"/>
    <mergeCell ref="P30:Q30"/>
    <mergeCell ref="F38:H39"/>
    <mergeCell ref="B31:D31"/>
    <mergeCell ref="E31:F31"/>
    <mergeCell ref="G31:H31"/>
    <mergeCell ref="I31:J31"/>
    <mergeCell ref="P31:Q31"/>
    <mergeCell ref="B32:D32"/>
    <mergeCell ref="E32:F32"/>
    <mergeCell ref="G32:H32"/>
    <mergeCell ref="I32:J32"/>
    <mergeCell ref="P32:Q32"/>
  </mergeCells>
  <pageMargins left="0.7" right="0.7" top="0.75" bottom="0.75" header="0.3" footer="0.3"/>
  <pageSetup scale="53" orientation="landscape"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30" zoomScale="60" zoomScaleNormal="60" zoomScaleSheetLayoutView="70" workbookViewId="0">
      <selection activeCell="E30" sqref="E30:F30"/>
    </sheetView>
  </sheetViews>
  <sheetFormatPr baseColWidth="10" defaultColWidth="10.875" defaultRowHeight="15.75" x14ac:dyDescent="0.25"/>
  <cols>
    <col min="1" max="1" width="15.25" customWidth="1"/>
    <col min="3" max="3" width="6.875" customWidth="1"/>
    <col min="4" max="4" width="16" customWidth="1"/>
    <col min="6" max="6" width="11.625" customWidth="1"/>
    <col min="8" max="8" width="12.875" customWidth="1"/>
    <col min="9" max="9" width="13.375" customWidth="1"/>
    <col min="10" max="10" width="9.125" customWidth="1"/>
    <col min="11" max="11" width="15.5" customWidth="1"/>
    <col min="12" max="12" width="12.625" customWidth="1"/>
    <col min="13" max="13" width="15.375" customWidth="1"/>
    <col min="14" max="14" width="15.875" customWidth="1"/>
    <col min="15" max="15" width="12" customWidth="1"/>
    <col min="17" max="17" width="7.1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36.75" customHeight="1" x14ac:dyDescent="0.25">
      <c r="A3" s="1"/>
      <c r="B3" s="144"/>
      <c r="C3" s="144"/>
      <c r="D3" s="144"/>
      <c r="E3" s="144"/>
      <c r="F3" s="144"/>
      <c r="G3" s="144"/>
      <c r="H3" s="144"/>
      <c r="I3" s="144"/>
      <c r="J3" s="144"/>
      <c r="K3" s="144"/>
      <c r="L3" s="144"/>
      <c r="M3" s="144"/>
      <c r="N3" s="144"/>
      <c r="O3" s="144"/>
      <c r="P3" s="144"/>
      <c r="Q3" s="1"/>
    </row>
    <row r="4" spans="1:17" ht="50.2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t="9" customHeight="1" x14ac:dyDescent="0.25">
      <c r="A6" s="1"/>
      <c r="B6" s="1"/>
      <c r="C6" s="1"/>
      <c r="D6" s="1"/>
      <c r="E6" s="1"/>
      <c r="F6" s="1"/>
      <c r="G6" s="1"/>
      <c r="H6" s="1"/>
      <c r="I6" s="1"/>
      <c r="J6" s="1"/>
      <c r="K6" s="1"/>
      <c r="L6" s="1"/>
      <c r="M6" s="1"/>
      <c r="N6" s="1"/>
      <c r="O6" s="1"/>
      <c r="P6" s="1"/>
      <c r="Q6" s="1"/>
    </row>
    <row r="7" spans="1:17" x14ac:dyDescent="0.25">
      <c r="A7" s="282" t="s">
        <v>235</v>
      </c>
      <c r="B7" s="306"/>
      <c r="C7" s="306"/>
      <c r="D7" s="306"/>
      <c r="E7" s="306"/>
      <c r="F7" s="306"/>
      <c r="G7" s="306"/>
      <c r="H7" s="306"/>
      <c r="I7" s="306"/>
      <c r="J7" s="306"/>
      <c r="K7" s="306"/>
      <c r="L7" s="306"/>
      <c r="M7" s="306"/>
      <c r="N7" s="306"/>
      <c r="O7" s="306"/>
      <c r="P7" s="306"/>
      <c r="Q7" s="283"/>
    </row>
    <row r="8" spans="1:17" ht="15.75" customHeight="1" x14ac:dyDescent="0.25">
      <c r="A8" s="276" t="s">
        <v>0</v>
      </c>
      <c r="B8" s="291"/>
      <c r="C8" s="277"/>
      <c r="D8" s="307" t="str">
        <f>'[94]POA (2)'!$AA$26</f>
        <v xml:space="preserve">E. Prestacion de Servicios Publicos </v>
      </c>
      <c r="E8" s="308"/>
      <c r="F8" s="308"/>
      <c r="G8" s="308"/>
      <c r="H8" s="309"/>
      <c r="I8" s="280" t="s">
        <v>1</v>
      </c>
      <c r="J8" s="313" t="s">
        <v>165</v>
      </c>
      <c r="K8" s="314"/>
      <c r="L8" s="280" t="s">
        <v>2</v>
      </c>
      <c r="M8" s="166" t="str">
        <f>'[95]POA (2)'!$C$19</f>
        <v>Programa 3 Salud y bienestar en movimiento</v>
      </c>
      <c r="N8" s="167"/>
      <c r="O8" s="280" t="s">
        <v>3</v>
      </c>
      <c r="P8" s="307" t="str">
        <f>'[94]POA (2)'!$C$19</f>
        <v>Programa 3 Salud y bienestar en movimiento</v>
      </c>
      <c r="Q8" s="309"/>
    </row>
    <row r="9" spans="1:17" ht="61.5" customHeight="1" x14ac:dyDescent="0.25">
      <c r="A9" s="278"/>
      <c r="B9" s="295"/>
      <c r="C9" s="279"/>
      <c r="D9" s="310"/>
      <c r="E9" s="311"/>
      <c r="F9" s="311"/>
      <c r="G9" s="311"/>
      <c r="H9" s="312"/>
      <c r="I9" s="281"/>
      <c r="J9" s="315"/>
      <c r="K9" s="316"/>
      <c r="L9" s="281"/>
      <c r="M9" s="168"/>
      <c r="N9" s="169"/>
      <c r="O9" s="281"/>
      <c r="P9" s="310"/>
      <c r="Q9" s="312"/>
    </row>
    <row r="10" spans="1:17" x14ac:dyDescent="0.25">
      <c r="A10" s="282" t="s">
        <v>27</v>
      </c>
      <c r="B10" s="306"/>
      <c r="C10" s="306"/>
      <c r="D10" s="306"/>
      <c r="E10" s="306"/>
      <c r="F10" s="306"/>
      <c r="G10" s="306"/>
      <c r="H10" s="306"/>
      <c r="I10" s="306"/>
      <c r="J10" s="306"/>
      <c r="K10" s="306"/>
      <c r="L10" s="306"/>
      <c r="M10" s="306"/>
      <c r="N10" s="306"/>
      <c r="O10" s="306"/>
      <c r="P10" s="306"/>
      <c r="Q10" s="283"/>
    </row>
    <row r="11" spans="1:17" ht="29.1" customHeight="1" x14ac:dyDescent="0.25">
      <c r="A11" s="66" t="s">
        <v>4</v>
      </c>
      <c r="B11" s="334" t="s">
        <v>73</v>
      </c>
      <c r="C11" s="375"/>
      <c r="D11" s="375"/>
      <c r="E11" s="376"/>
      <c r="F11" s="66" t="s">
        <v>5</v>
      </c>
      <c r="G11" s="334" t="s">
        <v>117</v>
      </c>
      <c r="H11" s="375"/>
      <c r="I11" s="375"/>
      <c r="J11" s="375"/>
      <c r="K11" s="375"/>
      <c r="L11" s="376"/>
      <c r="M11" s="7" t="s">
        <v>6</v>
      </c>
      <c r="N11" s="334" t="s">
        <v>118</v>
      </c>
      <c r="O11" s="375"/>
      <c r="P11" s="375"/>
      <c r="Q11" s="376"/>
    </row>
    <row r="12" spans="1:17" x14ac:dyDescent="0.25">
      <c r="A12" s="282" t="s">
        <v>25</v>
      </c>
      <c r="B12" s="306"/>
      <c r="C12" s="306"/>
      <c r="D12" s="306"/>
      <c r="E12" s="306"/>
      <c r="F12" s="306"/>
      <c r="G12" s="306"/>
      <c r="H12" s="306"/>
      <c r="I12" s="306"/>
      <c r="J12" s="306"/>
      <c r="K12" s="306"/>
      <c r="L12" s="306"/>
      <c r="M12" s="306"/>
      <c r="N12" s="306"/>
      <c r="O12" s="306"/>
      <c r="P12" s="306"/>
      <c r="Q12" s="283"/>
    </row>
    <row r="13" spans="1:17" ht="15.75" customHeight="1" x14ac:dyDescent="0.25">
      <c r="A13" s="280" t="s">
        <v>7</v>
      </c>
      <c r="B13" s="363" t="str">
        <f>'[95]POA (2)'!$C$17</f>
        <v>Eje estratégico: Inclusión y Humanidad que Trasforman: Unidos para avanzar.</v>
      </c>
      <c r="C13" s="365"/>
      <c r="D13" s="304" t="s">
        <v>8</v>
      </c>
      <c r="E13" s="166" t="str">
        <f>'[95]POA (2)'!$C$18</f>
        <v>Promover acciones de atención primaria en salud para prevenir, preservar y recuperar y mejorar la calidad de vida de la población mediante servicios médicos y prevención integral</v>
      </c>
      <c r="F13" s="373"/>
      <c r="G13" s="167"/>
      <c r="H13" s="304" t="s">
        <v>9</v>
      </c>
      <c r="I13" s="363" t="str">
        <f>'[95]POA (2)'!$C$20</f>
        <v xml:space="preserve">Articular políticas publicas que creen un entorno favorable para el desarrollo social e integral de la niñez, jóvenes, adultos, adultos mayores y discapacitados promoviendo una colaboración entre distintos sectores para asegurar el bienestar social del Municipio. </v>
      </c>
      <c r="J13" s="364"/>
      <c r="K13" s="364"/>
      <c r="L13" s="365"/>
      <c r="M13" s="280" t="s">
        <v>10</v>
      </c>
      <c r="N13" s="166" t="str">
        <f>'[95]POA (2)'!$C$21</f>
        <v xml:space="preserve">3.1 Fomentar una cultura preventiva de atención temprana en materia de salud integral. 3.2 Promover una vida sana con hábitos saludables para evitar enfermedades 3.3 Crear campañas permanentes de la promoción de salud incluyendo cursos, talleres y platicas para la prevención de enfermedades 3.4 Garantizar el surtido de las recetas medicas a las personas que residan servicios de atención medica. </v>
      </c>
      <c r="O13" s="373"/>
      <c r="P13" s="373"/>
      <c r="Q13" s="167"/>
    </row>
    <row r="14" spans="1:17" ht="120" customHeight="1" x14ac:dyDescent="0.25">
      <c r="A14" s="281"/>
      <c r="B14" s="366"/>
      <c r="C14" s="368"/>
      <c r="D14" s="305"/>
      <c r="E14" s="168"/>
      <c r="F14" s="374"/>
      <c r="G14" s="169"/>
      <c r="H14" s="305"/>
      <c r="I14" s="366"/>
      <c r="J14" s="367"/>
      <c r="K14" s="367"/>
      <c r="L14" s="368"/>
      <c r="M14" s="281"/>
      <c r="N14" s="168"/>
      <c r="O14" s="374"/>
      <c r="P14" s="374"/>
      <c r="Q14" s="169"/>
    </row>
    <row r="15" spans="1:17" x14ac:dyDescent="0.25">
      <c r="A15" s="271" t="s">
        <v>24</v>
      </c>
      <c r="B15" s="272"/>
      <c r="C15" s="272"/>
      <c r="D15" s="272"/>
      <c r="E15" s="272"/>
      <c r="F15" s="272"/>
      <c r="G15" s="272"/>
      <c r="H15" s="272"/>
      <c r="I15" s="272"/>
      <c r="J15" s="272"/>
      <c r="K15" s="272"/>
      <c r="L15" s="272"/>
      <c r="M15" s="272"/>
      <c r="N15" s="272"/>
      <c r="O15" s="272"/>
      <c r="P15" s="272"/>
      <c r="Q15" s="273"/>
    </row>
    <row r="16" spans="1:17" ht="15.75" customHeight="1" x14ac:dyDescent="0.25">
      <c r="A16" s="280" t="s">
        <v>11</v>
      </c>
      <c r="B16" s="276" t="s">
        <v>12</v>
      </c>
      <c r="C16" s="291"/>
      <c r="D16" s="277"/>
      <c r="E16" s="271" t="s">
        <v>22</v>
      </c>
      <c r="F16" s="272"/>
      <c r="G16" s="272"/>
      <c r="H16" s="272"/>
      <c r="I16" s="272"/>
      <c r="J16" s="272"/>
      <c r="K16" s="272"/>
      <c r="L16" s="272"/>
      <c r="M16" s="273"/>
      <c r="N16" s="296" t="s">
        <v>23</v>
      </c>
      <c r="O16" s="297"/>
      <c r="P16" s="298" t="s">
        <v>21</v>
      </c>
      <c r="Q16" s="299"/>
    </row>
    <row r="17" spans="1:18" ht="15.95" customHeight="1" x14ac:dyDescent="0.25">
      <c r="A17" s="290"/>
      <c r="B17" s="292"/>
      <c r="C17" s="293"/>
      <c r="D17" s="294"/>
      <c r="E17" s="276" t="s">
        <v>13</v>
      </c>
      <c r="F17" s="277"/>
      <c r="G17" s="276" t="s">
        <v>14</v>
      </c>
      <c r="H17" s="277"/>
      <c r="I17" s="276" t="s">
        <v>15</v>
      </c>
      <c r="J17" s="277"/>
      <c r="K17" s="280" t="s">
        <v>16</v>
      </c>
      <c r="L17" s="282" t="s">
        <v>17</v>
      </c>
      <c r="M17" s="283"/>
      <c r="N17" s="280" t="s">
        <v>19</v>
      </c>
      <c r="O17" s="280" t="s">
        <v>20</v>
      </c>
      <c r="P17" s="300"/>
      <c r="Q17" s="301"/>
    </row>
    <row r="18" spans="1:18" ht="63.75" customHeight="1" x14ac:dyDescent="0.25">
      <c r="A18" s="281"/>
      <c r="B18" s="278"/>
      <c r="C18" s="295"/>
      <c r="D18" s="279"/>
      <c r="E18" s="278"/>
      <c r="F18" s="279"/>
      <c r="G18" s="278"/>
      <c r="H18" s="279"/>
      <c r="I18" s="278"/>
      <c r="J18" s="279"/>
      <c r="K18" s="281"/>
      <c r="L18" s="67" t="s">
        <v>150</v>
      </c>
      <c r="M18" s="67" t="s">
        <v>18</v>
      </c>
      <c r="N18" s="281"/>
      <c r="O18" s="281"/>
      <c r="P18" s="302"/>
      <c r="Q18" s="303"/>
    </row>
    <row r="19" spans="1:18" ht="134.25" customHeight="1" x14ac:dyDescent="0.25">
      <c r="A19" s="2" t="str">
        <f>[96]MIR!$A$15</f>
        <v>FIN</v>
      </c>
      <c r="B19" s="160" t="str">
        <f>[95]MIR!$B$12</f>
        <v>Control en el indice de morbilidad y mortabilidad en la población vulnerable de Eduardo Neri</v>
      </c>
      <c r="C19" s="164"/>
      <c r="D19" s="161"/>
      <c r="E19" s="160" t="str">
        <f>[95]MIR!$C$12</f>
        <v xml:space="preserve">Porcentaje de enfermedades detectadas y atendidas medicamente </v>
      </c>
      <c r="F19" s="161"/>
      <c r="G19" s="160" t="str">
        <f>[95]MIR!$D$12</f>
        <v>Porcentaje de enfermedades detectadas y atendidas medicamente =(Procedimientos medicos preventivos/ pacientes atendidos)* 100 PEDYAM= (PMP/ PA)*100</v>
      </c>
      <c r="H19" s="161"/>
      <c r="I19" s="162" t="str">
        <f>[95]MIR!$E$12</f>
        <v>Control de hojas diarias de procedimientos, talleres de prevencion de la salud.</v>
      </c>
      <c r="J19" s="163"/>
      <c r="K19" s="52" t="s">
        <v>150</v>
      </c>
      <c r="L19" s="68">
        <v>1</v>
      </c>
      <c r="M19" s="134" t="s">
        <v>220</v>
      </c>
      <c r="N19" s="135" t="s">
        <v>223</v>
      </c>
      <c r="O19" s="5">
        <v>0.25</v>
      </c>
      <c r="P19" s="372" t="s">
        <v>163</v>
      </c>
      <c r="Q19" s="163"/>
    </row>
    <row r="20" spans="1:18" ht="192.75" customHeight="1" x14ac:dyDescent="0.25">
      <c r="A20" s="2" t="s">
        <v>29</v>
      </c>
      <c r="B20" s="160" t="str">
        <f>[95]MIR!$B$13</f>
        <v>Eficiencia en la cobertura de los servicios básicos de Salud en el Municipio de Eduardo Neri</v>
      </c>
      <c r="C20" s="164"/>
      <c r="D20" s="161"/>
      <c r="E20" s="160" t="str">
        <f>[95]MIR!$C$13</f>
        <v>Porcentaje de cobertura de salud a la población del municipio y difusión de información médica eficiente de alto impacto.</v>
      </c>
      <c r="F20" s="161"/>
      <c r="G20" s="160" t="str">
        <f>[95]MIR!$D$13</f>
        <v>Porcentaje de Cobertura de Salud a la Poblacion del Municipio y difusion de Informacion Medica eficiente de alto Impacto = (no. De consultas medicas realizadas/ no. de consultas medicas rgramadas) * 100. PCSPMDIMEAI=(NPT/NPP) * 100</v>
      </c>
      <c r="H20" s="161"/>
      <c r="I20" s="162" t="str">
        <f>[95]MIR!$E$13</f>
        <v>Atencion medica a la poblacion, anuncios publicitarios en redes sociales.</v>
      </c>
      <c r="J20" s="163"/>
      <c r="K20" s="52" t="s">
        <v>150</v>
      </c>
      <c r="L20" s="102">
        <v>1</v>
      </c>
      <c r="M20" s="134" t="s">
        <v>220</v>
      </c>
      <c r="N20" s="135" t="s">
        <v>223</v>
      </c>
      <c r="O20" s="5">
        <v>0.25</v>
      </c>
      <c r="P20" s="372" t="s">
        <v>163</v>
      </c>
      <c r="Q20" s="163"/>
    </row>
    <row r="21" spans="1:18" ht="135" customHeight="1" x14ac:dyDescent="0.25">
      <c r="A21" s="2" t="s">
        <v>61</v>
      </c>
      <c r="B21" s="160" t="str">
        <f>[95]MIR!$B$14</f>
        <v xml:space="preserve"> se realiza la promoción y prevención de la salud</v>
      </c>
      <c r="C21" s="164"/>
      <c r="D21" s="161"/>
      <c r="E21" s="160" t="str">
        <f>[95]MIR!$C$14</f>
        <v>Porcentaje de promocion y prevencion de la salud en el Municipio.</v>
      </c>
      <c r="F21" s="161"/>
      <c r="G21" s="160" t="str">
        <f>[94]MIR!$D$14</f>
        <v>Porcentaje de promocion y prevencion de la salud en el Municipio. = (no. de proyectos terminados/ no. de proyectos programados) * 100. PPPSM=(NPT/NPP) * 100</v>
      </c>
      <c r="H21" s="161"/>
      <c r="I21" s="162" t="str">
        <f>[94]MIR!$E$14</f>
        <v>Evidencias de eventos realizados a favor y prevencion de riesgos contra la salud.</v>
      </c>
      <c r="J21" s="163"/>
      <c r="K21" s="52" t="s">
        <v>150</v>
      </c>
      <c r="L21" s="102">
        <v>1</v>
      </c>
      <c r="M21" s="134" t="s">
        <v>220</v>
      </c>
      <c r="N21" s="135" t="s">
        <v>223</v>
      </c>
      <c r="O21" s="5">
        <v>0.25</v>
      </c>
      <c r="P21" s="372" t="s">
        <v>163</v>
      </c>
      <c r="Q21" s="163"/>
    </row>
    <row r="22" spans="1:18" ht="132" customHeight="1" x14ac:dyDescent="0.25">
      <c r="A22" s="2" t="s">
        <v>62</v>
      </c>
      <c r="B22" s="160" t="str">
        <f>[94]MIR!$B$18</f>
        <v xml:space="preserve"> Adecuada planeacion (politicas de salud publicas)</v>
      </c>
      <c r="C22" s="164"/>
      <c r="D22" s="161"/>
      <c r="E22" s="160" t="str">
        <f>[94]MIR!$C$18</f>
        <v>Porcentaje de planeacion en politicas de Salud Publica.</v>
      </c>
      <c r="F22" s="161"/>
      <c r="G22" s="160" t="str">
        <f>[94]MIR!$D$18</f>
        <v>Porcentaje de planeacion en politicas de Salud Publica = (no. de proyectos terminados/ no. de proyectos programados) * 100. PCTTBD=(NPT/NPP) * 100</v>
      </c>
      <c r="H22" s="161"/>
      <c r="I22" s="162" t="str">
        <f>[94]MIR!$E$18</f>
        <v>Registro de asistencia, minutas de trabajo y evidencias fotográficas.</v>
      </c>
      <c r="J22" s="163"/>
      <c r="K22" s="84" t="s">
        <v>150</v>
      </c>
      <c r="L22" s="102">
        <v>1</v>
      </c>
      <c r="M22" s="134" t="s">
        <v>220</v>
      </c>
      <c r="N22" s="135" t="s">
        <v>223</v>
      </c>
      <c r="O22" s="5">
        <v>0.25</v>
      </c>
      <c r="P22" s="372" t="s">
        <v>163</v>
      </c>
      <c r="Q22" s="163"/>
    </row>
    <row r="23" spans="1:18" ht="113.25" customHeight="1" x14ac:dyDescent="0.25">
      <c r="A23" s="2" t="s">
        <v>84</v>
      </c>
      <c r="B23" s="160" t="str">
        <f>[94]MIR!$B$21</f>
        <v>Existencia de material de oficina y medicamento</v>
      </c>
      <c r="C23" s="164"/>
      <c r="D23" s="161"/>
      <c r="E23" s="160" t="str">
        <f>[94]MIR!$C$21</f>
        <v>Porcentaje del material de oficina y medicamneto.</v>
      </c>
      <c r="F23" s="161"/>
      <c r="G23" s="160" t="str">
        <f>[94]MIR!$D$21</f>
        <v>Porcentaje del Material de Oficina y Medicamneto. = (Material de Oficina/ Actividades Realizadas) * 100. PCTTBD=(MO/AR) * 100</v>
      </c>
      <c r="H23" s="161"/>
      <c r="I23" s="162" t="str">
        <f>[94]MIR!$E$21</f>
        <v>Requerimientos realizados y aceptados, fotografias y solicitudes.</v>
      </c>
      <c r="J23" s="163"/>
      <c r="K23" s="52" t="s">
        <v>150</v>
      </c>
      <c r="L23" s="68">
        <v>1</v>
      </c>
      <c r="M23" s="134" t="s">
        <v>220</v>
      </c>
      <c r="N23" s="135" t="s">
        <v>223</v>
      </c>
      <c r="O23" s="5">
        <v>0.25</v>
      </c>
      <c r="P23" s="372" t="s">
        <v>163</v>
      </c>
      <c r="Q23" s="163"/>
    </row>
    <row r="24" spans="1:18" x14ac:dyDescent="0.25">
      <c r="A24" s="271" t="s">
        <v>30</v>
      </c>
      <c r="B24" s="272"/>
      <c r="C24" s="272"/>
      <c r="D24" s="272"/>
      <c r="E24" s="272"/>
      <c r="F24" s="272"/>
      <c r="G24" s="272"/>
      <c r="H24" s="272"/>
      <c r="I24" s="272"/>
      <c r="J24" s="272"/>
      <c r="K24" s="272"/>
      <c r="L24" s="272"/>
      <c r="M24" s="272"/>
      <c r="N24" s="272"/>
      <c r="O24" s="272"/>
      <c r="P24" s="272"/>
      <c r="Q24" s="273"/>
    </row>
    <row r="25" spans="1:18" ht="123.75" customHeight="1" x14ac:dyDescent="0.25">
      <c r="A25" s="3" t="s">
        <v>68</v>
      </c>
      <c r="B25" s="160" t="str">
        <f>[94]MIR!$B$15</f>
        <v xml:space="preserve"> Incremento de platicas para atencion al paciente</v>
      </c>
      <c r="C25" s="164"/>
      <c r="D25" s="161"/>
      <c r="E25" s="160" t="str">
        <f>[94]MIR!$C$15</f>
        <v>Porcentaje de platicas para atencion al paciente.</v>
      </c>
      <c r="F25" s="161"/>
      <c r="G25" s="160" t="str">
        <f>[94]MIR!$D$15</f>
        <v>Porcentaje de platicas para atencion al paciente.= (no. de proyectos terminados/ no. de proyectos programados) * 100. PPAP=(NPT/NPP) * 100</v>
      </c>
      <c r="H25" s="161"/>
      <c r="I25" s="162" t="str">
        <f>[94]MIR!$E$15</f>
        <v>Porcentaje de calidad en trato y tratamiento en base a diagnostico adecuado.</v>
      </c>
      <c r="J25" s="163"/>
      <c r="K25" s="52" t="s">
        <v>150</v>
      </c>
      <c r="L25" s="68">
        <v>1</v>
      </c>
      <c r="M25" s="134" t="s">
        <v>220</v>
      </c>
      <c r="N25" s="135" t="s">
        <v>223</v>
      </c>
      <c r="O25" s="5">
        <v>0.25</v>
      </c>
      <c r="P25" s="372" t="s">
        <v>164</v>
      </c>
      <c r="Q25" s="163"/>
    </row>
    <row r="26" spans="1:18" ht="145.5" customHeight="1" x14ac:dyDescent="0.25">
      <c r="A26" s="3" t="s">
        <v>64</v>
      </c>
      <c r="B26" s="160" t="str">
        <f>[94]MIR!$B$16</f>
        <v>colaboración por parte de la poblacion en el cuidado y conservacion de la fauna</v>
      </c>
      <c r="C26" s="164"/>
      <c r="D26" s="161"/>
      <c r="E26" s="160" t="str">
        <f>[94]MIR!$C$16</f>
        <v>Porcentaje en la poblacion para el cuidado y conservacion de la fauna en el Municipio.</v>
      </c>
      <c r="F26" s="161"/>
      <c r="G26" s="160" t="str">
        <f>[94]MIR!$D$16</f>
        <v>Porcentaje en la poblacion para el cuidado y conservacion de la fauna en el Municipio. = (no. de proyectos terminados/ no. de proyectos programados) * 100. PPCCFM=(NPT/NPP) * 100</v>
      </c>
      <c r="H26" s="161"/>
      <c r="I26" s="162" t="str">
        <f>[94]MIR!$E$16</f>
        <v>carnets de mascotas, fotografias, medios de difusion.</v>
      </c>
      <c r="J26" s="163"/>
      <c r="K26" s="52" t="s">
        <v>150</v>
      </c>
      <c r="L26" s="68">
        <v>1</v>
      </c>
      <c r="M26" s="134" t="s">
        <v>220</v>
      </c>
      <c r="N26" s="135" t="s">
        <v>223</v>
      </c>
      <c r="O26" s="5">
        <v>0.25</v>
      </c>
      <c r="P26" s="372" t="s">
        <v>164</v>
      </c>
      <c r="Q26" s="163"/>
      <c r="R26" t="s">
        <v>33</v>
      </c>
    </row>
    <row r="27" spans="1:18" ht="153.75" customHeight="1" x14ac:dyDescent="0.25">
      <c r="A27" s="3" t="s">
        <v>65</v>
      </c>
      <c r="B27" s="160" t="str">
        <f>[94]MIR!$B$17</f>
        <v>Elaboracion continua de actos publicos de difusion tematicos a dias conmemorativos sobre eventos de la salud citadas en el calendario.</v>
      </c>
      <c r="C27" s="164"/>
      <c r="D27" s="161"/>
      <c r="E27" s="160" t="str">
        <f>[94]MIR!$C$17</f>
        <v>Eventos programados y realizados en conmemoracion de temas realcionados con la salud.</v>
      </c>
      <c r="F27" s="161"/>
      <c r="G27" s="160" t="str">
        <f>[94]MIR!$D$17</f>
        <v>Eventos Programados y Realizados en Conmemoracion de Temas ReLAcionados con la Salud=(Cantidad de Dias Conmemorativos/Eventos Realizados)*100, EPYRCTRS=(CDC/ER)*100</v>
      </c>
      <c r="H27" s="161"/>
      <c r="I27" s="162" t="str">
        <f>[94]MIR!$E$17</f>
        <v>Publicaion en redes sociales, fotografias y flayers.</v>
      </c>
      <c r="J27" s="163"/>
      <c r="K27" s="52" t="s">
        <v>150</v>
      </c>
      <c r="L27" s="68">
        <v>1</v>
      </c>
      <c r="M27" s="134" t="s">
        <v>220</v>
      </c>
      <c r="N27" s="135" t="s">
        <v>223</v>
      </c>
      <c r="O27" s="5">
        <v>0.25</v>
      </c>
      <c r="P27" s="372" t="s">
        <v>164</v>
      </c>
      <c r="Q27" s="163"/>
    </row>
    <row r="28" spans="1:18" ht="127.5" customHeight="1" x14ac:dyDescent="0.25">
      <c r="A28" s="3" t="s">
        <v>67</v>
      </c>
      <c r="B28" s="160" t="str">
        <f>[94]MIR!$B$19</f>
        <v xml:space="preserve"> seguimiento adecuado con el procedimiento de atencion a las enfermedades</v>
      </c>
      <c r="C28" s="164"/>
      <c r="D28" s="161"/>
      <c r="E28" s="160" t="str">
        <f>[94]MIR!$C$19</f>
        <v>Porcentaje de procedimiento de atencion a las enfermedades</v>
      </c>
      <c r="F28" s="161"/>
      <c r="G28" s="160" t="str">
        <f>[94]MIR!$D$19</f>
        <v>Porcentaje de procedimiento de atencion a las enfermedades = (no. de proyectos terminados/ no. de proyectos programados) * 100. PPPAE=(NPT/NPP) * 100</v>
      </c>
      <c r="H28" s="161"/>
      <c r="I28" s="162" t="str">
        <f>[94]MIR!$E$19</f>
        <v>Registro de asistencia, minutas de trabajo y evidencias fotográficas.</v>
      </c>
      <c r="J28" s="163"/>
      <c r="K28" s="52" t="s">
        <v>150</v>
      </c>
      <c r="L28" s="68">
        <v>1</v>
      </c>
      <c r="M28" s="134" t="s">
        <v>220</v>
      </c>
      <c r="N28" s="135" t="s">
        <v>223</v>
      </c>
      <c r="O28" s="5">
        <v>0.25</v>
      </c>
      <c r="P28" s="372" t="s">
        <v>164</v>
      </c>
      <c r="Q28" s="163"/>
    </row>
    <row r="29" spans="1:18" ht="139.5" customHeight="1" x14ac:dyDescent="0.25">
      <c r="A29" s="3" t="s">
        <v>77</v>
      </c>
      <c r="B29" s="160" t="str">
        <f>[94]MIR!$B$20</f>
        <v>Mejoramiento en los servicios basicos en la salud</v>
      </c>
      <c r="C29" s="164"/>
      <c r="D29" s="161"/>
      <c r="E29" s="160" t="str">
        <f>[94]MIR!$C$20</f>
        <v>Porcentaje de calidad en trato y tratamiento en base a diagnostico adecuado.</v>
      </c>
      <c r="F29" s="161"/>
      <c r="G29" s="160" t="str">
        <f>[94]MIR!$D$20</f>
        <v>Porcentaje de calidad en trato y tratamiento en base a diagnostico adecuado.=No. de Personas con Buena Percepción de Calidad de Salud / No. de personas encustadas*100</v>
      </c>
      <c r="H29" s="161"/>
      <c r="I29" s="162" t="str">
        <f>[94]MIR!$E$20</f>
        <v>Encuestas, registros medicos y resultados diagnosticos.</v>
      </c>
      <c r="J29" s="163"/>
      <c r="K29" s="52" t="s">
        <v>150</v>
      </c>
      <c r="L29" s="82">
        <v>1</v>
      </c>
      <c r="M29" s="134" t="s">
        <v>220</v>
      </c>
      <c r="N29" s="135" t="s">
        <v>223</v>
      </c>
      <c r="O29" s="5">
        <v>0.25</v>
      </c>
      <c r="P29" s="372" t="s">
        <v>164</v>
      </c>
      <c r="Q29" s="163"/>
    </row>
    <row r="30" spans="1:18" ht="127.5" customHeight="1" x14ac:dyDescent="0.25">
      <c r="A30" s="3" t="s">
        <v>85</v>
      </c>
      <c r="B30" s="160" t="str">
        <f>[94]MIR!$B$22</f>
        <v>suficiencia a las unidades de salud</v>
      </c>
      <c r="C30" s="164"/>
      <c r="D30" s="161"/>
      <c r="E30" s="160" t="str">
        <f>[95]MIR!$C$22</f>
        <v>Porcentaje de eficiencia en las unidades de salud</v>
      </c>
      <c r="F30" s="161"/>
      <c r="G30" s="160" t="str">
        <f>[95]MIR!$D$22</f>
        <v>Porcentaje de suficiencia en las unidades de salud = (no. de proyectos programados/ no. de proyectos Terminados) * 100. PSUS=(NPP/NPT) * 100</v>
      </c>
      <c r="H30" s="161"/>
      <c r="I30" s="377" t="str">
        <f>[95]MIR!$E$22</f>
        <v>Apoyo a la poblacion para la atencion en materia de salud .</v>
      </c>
      <c r="J30" s="163"/>
      <c r="K30" s="52" t="s">
        <v>150</v>
      </c>
      <c r="L30" s="82">
        <v>1</v>
      </c>
      <c r="M30" s="134" t="s">
        <v>220</v>
      </c>
      <c r="N30" s="135" t="s">
        <v>223</v>
      </c>
      <c r="O30" s="5">
        <v>0.25</v>
      </c>
      <c r="P30" s="372" t="s">
        <v>164</v>
      </c>
      <c r="Q30" s="163"/>
    </row>
    <row r="31" spans="1:18" ht="120" customHeight="1" x14ac:dyDescent="0.25">
      <c r="A31" s="3" t="s">
        <v>195</v>
      </c>
      <c r="B31" s="160" t="str">
        <f>[94]MIR!$B$23</f>
        <v>Suficiente existencia de medicamento</v>
      </c>
      <c r="C31" s="164"/>
      <c r="D31" s="161"/>
      <c r="E31" s="160" t="str">
        <f>[94]MIR!$C$23</f>
        <v>Porcentaje de existencia de medicamento</v>
      </c>
      <c r="F31" s="161"/>
      <c r="G31" s="160" t="str">
        <f>[94]MIR!$D$23</f>
        <v>Porcentaje de existencia de medicamento = (No. de Solicitudes Realizadas/Cantidad de Medicamento Recibido) * 100. PEM=(NSR/CMR) * 100</v>
      </c>
      <c r="H31" s="161"/>
      <c r="I31" s="162" t="str">
        <f>[94]MIR!$E$23</f>
        <v>recepcion de apoyo de medicamentos por parte del programa de salud federal.</v>
      </c>
      <c r="J31" s="163"/>
      <c r="K31" s="52" t="s">
        <v>150</v>
      </c>
      <c r="L31" s="82">
        <v>1</v>
      </c>
      <c r="M31" s="134" t="s">
        <v>220</v>
      </c>
      <c r="N31" s="135" t="s">
        <v>223</v>
      </c>
      <c r="O31" s="5">
        <v>0.25</v>
      </c>
      <c r="P31" s="372" t="s">
        <v>164</v>
      </c>
      <c r="Q31" s="163"/>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ht="98.25" customHeight="1" x14ac:dyDescent="0.25"/>
    <row r="39" spans="1:17" s="1" customFormat="1" x14ac:dyDescent="0.25"/>
    <row r="40" spans="1:17" s="1" customFormat="1" x14ac:dyDescent="0.25"/>
  </sheetData>
  <mergeCells count="99">
    <mergeCell ref="B31:D31"/>
    <mergeCell ref="E31:F31"/>
    <mergeCell ref="G31:H31"/>
    <mergeCell ref="I31:J31"/>
    <mergeCell ref="P31:Q31"/>
    <mergeCell ref="B30:D30"/>
    <mergeCell ref="E30:F30"/>
    <mergeCell ref="G30:H30"/>
    <mergeCell ref="I30:J30"/>
    <mergeCell ref="P30:Q30"/>
    <mergeCell ref="B29:D29"/>
    <mergeCell ref="E29:F29"/>
    <mergeCell ref="G29:H29"/>
    <mergeCell ref="I29:J29"/>
    <mergeCell ref="P29:Q29"/>
    <mergeCell ref="B22:D22"/>
    <mergeCell ref="E22:F22"/>
    <mergeCell ref="G22:H22"/>
    <mergeCell ref="I22:J22"/>
    <mergeCell ref="P22:Q2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8:Q28"/>
    <mergeCell ref="F34:H35"/>
    <mergeCell ref="B26:D26"/>
    <mergeCell ref="E26:F26"/>
    <mergeCell ref="G26:H26"/>
    <mergeCell ref="I26:J26"/>
    <mergeCell ref="B28:D28"/>
    <mergeCell ref="E28:F28"/>
    <mergeCell ref="G28:H28"/>
    <mergeCell ref="I28:J28"/>
    <mergeCell ref="P26:Q26"/>
    <mergeCell ref="B27:D27"/>
    <mergeCell ref="E27:F27"/>
    <mergeCell ref="G27:H27"/>
    <mergeCell ref="I27:J27"/>
    <mergeCell ref="P27:Q27"/>
  </mergeCells>
  <pageMargins left="0.7" right="0.7" top="0.75" bottom="0.75" header="0.3" footer="0.3"/>
  <pageSetup scale="53" orientation="landscape"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topLeftCell="A39" zoomScale="66" zoomScaleNormal="66" zoomScaleSheetLayoutView="70" workbookViewId="0">
      <selection activeCell="B40" sqref="B40:D40"/>
    </sheetView>
  </sheetViews>
  <sheetFormatPr baseColWidth="10" defaultColWidth="10.875" defaultRowHeight="15.75" x14ac:dyDescent="0.25"/>
  <cols>
    <col min="1" max="1" width="14.75" customWidth="1"/>
    <col min="3" max="3" width="6.875" customWidth="1"/>
    <col min="4" max="4" width="18.25" customWidth="1"/>
    <col min="5" max="5" width="10.125" customWidth="1"/>
    <col min="6" max="6" width="10.625" customWidth="1"/>
    <col min="8" max="8" width="12.875" customWidth="1"/>
    <col min="9" max="9" width="13.375" customWidth="1"/>
    <col min="10" max="10" width="8.75" customWidth="1"/>
    <col min="11" max="11" width="14" customWidth="1"/>
    <col min="12" max="12" width="13.25" customWidth="1"/>
    <col min="13" max="13" width="16" customWidth="1"/>
    <col min="14" max="14" width="14.875" customWidth="1"/>
    <col min="15" max="15" width="12.25" customWidth="1"/>
    <col min="17" max="17" width="4.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1.75" customHeight="1" x14ac:dyDescent="0.25">
      <c r="A3" s="1"/>
      <c r="B3" s="144"/>
      <c r="C3" s="144"/>
      <c r="D3" s="144"/>
      <c r="E3" s="144"/>
      <c r="F3" s="144"/>
      <c r="G3" s="144"/>
      <c r="H3" s="144"/>
      <c r="I3" s="144"/>
      <c r="J3" s="144"/>
      <c r="K3" s="144"/>
      <c r="L3" s="144"/>
      <c r="M3" s="144"/>
      <c r="N3" s="144"/>
      <c r="O3" s="144"/>
      <c r="P3" s="144"/>
      <c r="Q3" s="1"/>
    </row>
    <row r="4" spans="1:17" ht="42"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'[97]POA (2)'!$AA$26</f>
        <v xml:space="preserve">E. Prestacion de Servicios Publicos </v>
      </c>
      <c r="E8" s="147"/>
      <c r="F8" s="147"/>
      <c r="G8" s="147"/>
      <c r="H8" s="147"/>
      <c r="I8" s="148" t="s">
        <v>1</v>
      </c>
      <c r="J8" s="149" t="s">
        <v>201</v>
      </c>
      <c r="K8" s="149"/>
      <c r="L8" s="143" t="s">
        <v>2</v>
      </c>
      <c r="M8" s="150" t="str">
        <f>[98]POA!$C$19</f>
        <v>2. Educación, Talento y Cultura: Raíces que  nos Unen</v>
      </c>
      <c r="N8" s="147"/>
      <c r="O8" s="148" t="s">
        <v>3</v>
      </c>
      <c r="P8" s="204" t="str">
        <f t="shared" ref="P8" si="0">$D$8</f>
        <v xml:space="preserve">E. Prestacion de Servicios Publicos </v>
      </c>
      <c r="Q8" s="147"/>
    </row>
    <row r="9" spans="1:17" ht="61.5" customHeight="1" x14ac:dyDescent="0.25">
      <c r="A9" s="143"/>
      <c r="B9" s="143"/>
      <c r="C9" s="143"/>
      <c r="D9" s="147"/>
      <c r="E9" s="147"/>
      <c r="F9" s="147"/>
      <c r="G9" s="147"/>
      <c r="H9" s="147"/>
      <c r="I9" s="148"/>
      <c r="J9" s="149"/>
      <c r="K9" s="149"/>
      <c r="L9" s="143"/>
      <c r="M9" s="147"/>
      <c r="N9" s="147"/>
      <c r="O9" s="148"/>
      <c r="P9" s="147"/>
      <c r="Q9" s="147"/>
    </row>
    <row r="10" spans="1:17" ht="20.25" customHeight="1" x14ac:dyDescent="0.25">
      <c r="A10" s="143" t="s">
        <v>27</v>
      </c>
      <c r="B10" s="143"/>
      <c r="C10" s="143"/>
      <c r="D10" s="143"/>
      <c r="E10" s="143"/>
      <c r="F10" s="143"/>
      <c r="G10" s="143"/>
      <c r="H10" s="143"/>
      <c r="I10" s="143"/>
      <c r="J10" s="143"/>
      <c r="K10" s="143"/>
      <c r="L10" s="143"/>
      <c r="M10" s="143"/>
      <c r="N10" s="143"/>
      <c r="O10" s="143"/>
      <c r="P10" s="143"/>
      <c r="Q10" s="143"/>
    </row>
    <row r="11" spans="1:17" ht="35.25" customHeight="1" x14ac:dyDescent="0.25">
      <c r="A11" s="66" t="s">
        <v>4</v>
      </c>
      <c r="B11" s="222" t="str">
        <f>'[97]POA (2)'!$AA$23</f>
        <v xml:space="preserve">2. Desarrollo Social </v>
      </c>
      <c r="C11" s="152"/>
      <c r="D11" s="152"/>
      <c r="E11" s="153"/>
      <c r="F11" s="66" t="s">
        <v>5</v>
      </c>
      <c r="G11" s="222" t="str">
        <f>'[97]POA (2)'!$AA$24</f>
        <v xml:space="preserve">2.5.Educacion </v>
      </c>
      <c r="H11" s="152"/>
      <c r="I11" s="152"/>
      <c r="J11" s="152"/>
      <c r="K11" s="152"/>
      <c r="L11" s="153"/>
      <c r="M11" s="26" t="s">
        <v>6</v>
      </c>
      <c r="N11" s="268" t="str">
        <f>'[97]POA (2)'!$AA$25</f>
        <v xml:space="preserve">2.5.6.Otros Servicios Educativos y Actividades inherentes </v>
      </c>
      <c r="O11" s="164"/>
      <c r="P11" s="164"/>
      <c r="Q11" s="161"/>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20" t="str">
        <f>[98]POA!$C$17</f>
        <v>EJE I. Inclusión y  Humanidad que  Transforman: Unidos para  Avanzar</v>
      </c>
      <c r="C13" s="147"/>
      <c r="D13" s="143" t="s">
        <v>8</v>
      </c>
      <c r="E13" s="220" t="str">
        <f>[98]POA!$C$18</f>
        <v>contribuir a que la ciudadania de eduardo neri en situacion de rezago social o marginacion, acceda a los beneficios de los programas sociales, con el din de mejorar su calidad de vida, mediante la atencion prioritaria a los grupos vulnerables, de manera inclusiva para portalecer las condiciones que permita alcanzar un desarroollo humano integral</v>
      </c>
      <c r="F13" s="147"/>
      <c r="G13" s="147"/>
      <c r="H13" s="143" t="s">
        <v>9</v>
      </c>
      <c r="I13" s="150" t="str">
        <f>[98]POA!$C$20</f>
        <v xml:space="preserve">articular politicas publicas que creen un entorno favorable para el desarrollo social e integracion de la niñez, jovenes, adultos mayores y discapacitados, promoviendo una colaboracion entre distintos sectores para asegurar el binestar social del municipio </v>
      </c>
      <c r="J13" s="147"/>
      <c r="K13" s="147"/>
      <c r="L13" s="147"/>
      <c r="M13" s="148" t="s">
        <v>10</v>
      </c>
      <c r="N13" s="220" t="str">
        <f>[98]POA!$C$21</f>
        <v xml:space="preserve">2.1. gestionar recursos economicos para mejorar la infraestructura de las instituciones educativas en colaboracion con el gobierno federal y estatal                                                                                                                                                                                                                                                                                                                   2.4 recuperar y promover las actividades culturales y artisticas en el municipio                                                                                                                                                                                                                                                                                                                                                                                                                                                                                       2.5. impular la difusion y presecaion del patrimonio cultural del municipio, promoviendo danzas originarias, grupos musicales y otras actividades artisticas                                                                                                                                                                                                                                                                                                         2.7 promover los valores civicos a traves de ceremonias, desfiles y conmemoraciones oficiales                                                                                                                                                                                                                                                                                                                                                                                                                                           2.8 impulsar actividades culturales mediente convenios de colaboracion con otros municipios, instituciones publicas y privadas                                                                                                                                                                                                                                                                                                                                                                             2.9 promover reuniones entre los jovenes y sectores empresariales para lograr el apoyo a las actividades deportivas, culturales y artisticas.                                                                                                                                                                                                                                                                                                                                              2.17 impulsar el desarrollo integral desde la primera infancia, niñez, juventus y personas con discapacidad, ando atencion prioritaria                                                                                                                                                                                                                                                                                                                                                 2.18 capacitar, sensibilizar y profeonalizar en perspectiva educativa, cultural y recreativa en perspectiva de la primera infancia, niñez y juventud para el desarrollo de actividades recreativas.                                                                                                                                                                                                                                 2.19 promover la recuperacion y rehabilitacion de espacios publicos para la recontrucion del ejido social </v>
      </c>
      <c r="O13" s="147"/>
      <c r="P13" s="147"/>
      <c r="Q13" s="147"/>
    </row>
    <row r="14" spans="1:17" ht="404.2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42.5" customHeight="1" x14ac:dyDescent="0.25">
      <c r="A19" s="2" t="s">
        <v>28</v>
      </c>
      <c r="B19" s="147" t="str">
        <f>[98]MIR!$B$12</f>
        <v>Fortalecer una educación inclusiva, equitativa y de calidad mediante el impulso del aprendizaje permanente, la participación cultural y la atención a niñas y niños con discapacidad desde edades tempranas.</v>
      </c>
      <c r="C19" s="147"/>
      <c r="D19" s="147"/>
      <c r="E19" s="147" t="str">
        <f>[97]MIR!$C$12</f>
        <v>porcentaje de la poblacion provenientes de grupos vulnerables</v>
      </c>
      <c r="F19" s="147"/>
      <c r="G19" s="240" t="str">
        <f>[97]MIR!$D$12</f>
        <v>porcentaje de la población provenientes de grupos vulnerables = (no. De población que esta en grupos vulnerables/ número total de la población) * 100.
PPPGP = (NPGP/ NTP) *100</v>
      </c>
      <c r="H19" s="147"/>
      <c r="I19" s="157" t="str">
        <f>[97]MIR!$E$12</f>
        <v xml:space="preserve">datos tomados de censos y encuestas de INEGI </v>
      </c>
      <c r="J19" s="147"/>
      <c r="K19" s="43" t="s">
        <v>150</v>
      </c>
      <c r="L19" s="56">
        <v>1</v>
      </c>
      <c r="M19" s="137" t="s">
        <v>220</v>
      </c>
      <c r="N19" s="138" t="s">
        <v>223</v>
      </c>
      <c r="O19" s="5">
        <v>0.25</v>
      </c>
      <c r="P19" s="157" t="str">
        <f t="shared" ref="P19:P23" si="1">$J$8</f>
        <v>DIRECCIÓN GENERAL DE EDUCACIÓN.</v>
      </c>
      <c r="Q19" s="147"/>
    </row>
    <row r="20" spans="1:18" ht="107.25" customHeight="1" x14ac:dyDescent="0.25">
      <c r="A20" s="2" t="s">
        <v>29</v>
      </c>
      <c r="B20" s="147" t="str">
        <f>[98]MIR!$B$13</f>
        <v>Disminuir el abandono escolar mediante el impulso de oportunidades educativas, culturales e inclusivas para la población de Eduardo Neri.</v>
      </c>
      <c r="C20" s="147"/>
      <c r="D20" s="147"/>
      <c r="E20" s="147" t="str">
        <f>[97]MIR!$C$13</f>
        <v>porcentaje de alunmos que abandonaron sus estudios</v>
      </c>
      <c r="F20" s="147"/>
      <c r="G20" s="147" t="str">
        <f>[97]MIR!$D$13</f>
        <v>Porcentaje de alumnos que abandonaron sus estudios = (no de alumnos que abandonaron / no. De alumnos inscritos) *100                                                                       PAAE= (NAA/NAI) * 100</v>
      </c>
      <c r="H20" s="147"/>
      <c r="I20" s="157" t="str">
        <f>[97]MIR!$E$13</f>
        <v xml:space="preserve">Encuestas, reuniones con directores que proporcionen registros </v>
      </c>
      <c r="J20" s="147"/>
      <c r="K20" s="43" t="s">
        <v>150</v>
      </c>
      <c r="L20" s="56">
        <v>1</v>
      </c>
      <c r="M20" s="137" t="s">
        <v>220</v>
      </c>
      <c r="N20" s="138" t="s">
        <v>223</v>
      </c>
      <c r="O20" s="5">
        <v>0.25</v>
      </c>
      <c r="P20" s="157" t="str">
        <f t="shared" si="1"/>
        <v>DIRECCIÓN GENERAL DE EDUCACIÓN.</v>
      </c>
      <c r="Q20" s="147"/>
    </row>
    <row r="21" spans="1:18" ht="117.75" customHeight="1" x14ac:dyDescent="0.25">
      <c r="A21" s="2" t="s">
        <v>61</v>
      </c>
      <c r="B21" s="147" t="str">
        <f>[98]MIR!$B$14</f>
        <v>Impulsar la equidad en las oportunidades educativas y garantizar el acceso a recursos para el alumnado de la comunidad.</v>
      </c>
      <c r="C21" s="147"/>
      <c r="D21" s="147"/>
      <c r="E21" s="147" t="str">
        <f>[97]MIR!$C$14</f>
        <v>Porcentaje para medir aumentar de la calidad educativa</v>
      </c>
      <c r="F21" s="147"/>
      <c r="G21" s="147" t="str">
        <f>[97]MIR!$D$14</f>
        <v>Porcentaje para medir el aumento de la calidad = (No. De actividades realizadas / No. De actividades programadas) * 100
PMAC = (NAR / NAP) * 100</v>
      </c>
      <c r="H21" s="147"/>
      <c r="I21" s="157" t="str">
        <f>[97]MIR!$E$14</f>
        <v>entrevistas a la poblacion en general, preguntar que se puede mejorar</v>
      </c>
      <c r="J21" s="147"/>
      <c r="K21" s="43" t="s">
        <v>150</v>
      </c>
      <c r="L21" s="56">
        <v>1</v>
      </c>
      <c r="M21" s="137" t="s">
        <v>220</v>
      </c>
      <c r="N21" s="138" t="s">
        <v>223</v>
      </c>
      <c r="O21" s="5">
        <v>0.25</v>
      </c>
      <c r="P21" s="157" t="str">
        <f t="shared" si="1"/>
        <v>DIRECCIÓN GENERAL DE EDUCACIÓN.</v>
      </c>
      <c r="Q21" s="147"/>
    </row>
    <row r="22" spans="1:18" ht="100.5" customHeight="1" x14ac:dyDescent="0.25">
      <c r="A22" s="2" t="s">
        <v>62</v>
      </c>
      <c r="B22" s="160" t="str">
        <f>[98]MIR!$B$19</f>
        <v>Impulsar la realización de actividades y eventos cívicos, artísticos y culturales en el municipio de Eduardo Neri.</v>
      </c>
      <c r="C22" s="164"/>
      <c r="D22" s="161"/>
      <c r="E22" s="160" t="str">
        <f>[97]MIR!$C$20</f>
        <v xml:space="preserve">porcentaje de estudiante que participan en actividades extracurriculares inclusivas </v>
      </c>
      <c r="F22" s="161"/>
      <c r="G22" s="160" t="str">
        <f>[97]MIR!$D$20</f>
        <v>Porcentaje de estudiantes participantes = (No. De estudiantes que participan / numero total de estudiantes) *100
PEP = (NEP /NTE) *100</v>
      </c>
      <c r="H22" s="161"/>
      <c r="I22" s="162" t="str">
        <f>[97]MIR!$E$20</f>
        <v xml:space="preserve">informes de procesos, pogramas inclusivos e innovadores </v>
      </c>
      <c r="J22" s="163"/>
      <c r="K22" s="84" t="s">
        <v>150</v>
      </c>
      <c r="L22" s="56">
        <v>1</v>
      </c>
      <c r="M22" s="137" t="s">
        <v>220</v>
      </c>
      <c r="N22" s="138" t="s">
        <v>223</v>
      </c>
      <c r="O22" s="5">
        <v>0.25</v>
      </c>
      <c r="P22" s="157" t="str">
        <f t="shared" si="1"/>
        <v>DIRECCIÓN GENERAL DE EDUCACIÓN.</v>
      </c>
      <c r="Q22" s="147"/>
    </row>
    <row r="23" spans="1:18" ht="127.5" customHeight="1" x14ac:dyDescent="0.25">
      <c r="A23" s="2" t="s">
        <v>84</v>
      </c>
      <c r="B23" s="147" t="str">
        <f>[98]MIR!$B$29</f>
        <v>Fortalecer la coordinación entre el sector educativo y de salud para garantizar la atención integral de niñas, niños y personas con discapacidad.</v>
      </c>
      <c r="C23" s="147"/>
      <c r="D23" s="147"/>
      <c r="E23" s="147" t="s">
        <v>236</v>
      </c>
      <c r="F23" s="147"/>
      <c r="G23" s="147" t="str">
        <f>[97]MIR!$D$29</f>
        <v>No. De infantes de las instituciones educativas para su atencion integral/No. De infantes atendidos para su rehabilitaciòn*100</v>
      </c>
      <c r="H23" s="147"/>
      <c r="I23" s="157" t="str">
        <f>[97]MIR!$E$29</f>
        <v xml:space="preserve">solicitudes de personas que requieran la  atenciòn a hospitales. </v>
      </c>
      <c r="J23" s="147"/>
      <c r="K23" s="43" t="s">
        <v>150</v>
      </c>
      <c r="L23" s="56">
        <v>1</v>
      </c>
      <c r="M23" s="137" t="s">
        <v>220</v>
      </c>
      <c r="N23" s="138" t="s">
        <v>223</v>
      </c>
      <c r="O23" s="5">
        <v>0.25</v>
      </c>
      <c r="P23" s="157" t="str">
        <f t="shared" si="1"/>
        <v>DIRECCIÓN GENERAL DE EDUCACIÓN.</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12.5" customHeight="1" x14ac:dyDescent="0.25">
      <c r="A25" s="3" t="s">
        <v>68</v>
      </c>
      <c r="B25" s="147" t="str">
        <f>[98]MIR!$B$15</f>
        <v>Desarrollar actividades de vinculación entre estudiantes y bibliotecas para fortalecer el hábito de la lectura.</v>
      </c>
      <c r="C25" s="147"/>
      <c r="D25" s="147"/>
      <c r="E25" s="147" t="str">
        <f>[97]MIR!$C$15</f>
        <v>porcentajes de actividades que se lleban acabo mensulmente</v>
      </c>
      <c r="F25" s="147"/>
      <c r="G25" s="147" t="str">
        <f>[97]MIR!$D$15</f>
        <v>Porcentaje de actividades realizadas mensualmente = (No.  No. De actividades realizadas / No. De actividades programadas) * 100 
PARM = (NAR / NAP) * 100</v>
      </c>
      <c r="H25" s="147"/>
      <c r="I25" s="157" t="str">
        <f>[97]MIR!$E$15</f>
        <v>actividades de lectura que se realizan, redes sociales, foros de lectura, clubes de lectura</v>
      </c>
      <c r="J25" s="147"/>
      <c r="K25" s="43" t="s">
        <v>150</v>
      </c>
      <c r="L25" s="68">
        <v>1</v>
      </c>
      <c r="M25" s="137" t="s">
        <v>220</v>
      </c>
      <c r="N25" s="138" t="s">
        <v>223</v>
      </c>
      <c r="O25" s="5">
        <v>0.25</v>
      </c>
      <c r="P25" s="157" t="str">
        <f t="shared" ref="P25:P40" si="2">$P$23</f>
        <v>DIRECCIÓN GENERAL DE EDUCACIÓN.</v>
      </c>
      <c r="Q25" s="147"/>
    </row>
    <row r="26" spans="1:18" ht="90" customHeight="1" x14ac:dyDescent="0.25">
      <c r="A26" s="3" t="s">
        <v>64</v>
      </c>
      <c r="B26" s="378" t="str">
        <f>[98]MIR!$B$16</f>
        <v>Coordinar con supervisores escolares y directivos la planeación y realización de eventos cívicos y culturales</v>
      </c>
      <c r="C26" s="147"/>
      <c r="D26" s="147"/>
      <c r="E26" s="147" t="str">
        <f>[98]MIR!$C$16</f>
        <v xml:space="preserve">porcentaje de reuniones </v>
      </c>
      <c r="F26" s="147"/>
      <c r="G26" s="147" t="str">
        <f>[98]MIR!$D$16</f>
        <v>Porcentaje de reuniones regularización = (No. De reunioines realizadas / No. De reuniones programadas) * 100 
PARM = (NAR / NAP) * 100</v>
      </c>
      <c r="H26" s="147"/>
      <c r="I26" s="157" t="str">
        <f>[98]MIR!$E$16</f>
        <v>clases de regularizacion, evidencias fotograficas, programas de participacion educativa</v>
      </c>
      <c r="J26" s="147"/>
      <c r="K26" s="43" t="s">
        <v>150</v>
      </c>
      <c r="L26" s="102">
        <v>1</v>
      </c>
      <c r="M26" s="137" t="s">
        <v>220</v>
      </c>
      <c r="N26" s="138" t="s">
        <v>223</v>
      </c>
      <c r="O26" s="5">
        <v>0.25</v>
      </c>
      <c r="P26" s="157" t="str">
        <f t="shared" si="2"/>
        <v>DIRECCIÓN GENERAL DE EDUCACIÓN.</v>
      </c>
      <c r="Q26" s="147"/>
      <c r="R26" t="s">
        <v>33</v>
      </c>
    </row>
    <row r="27" spans="1:18" ht="116.25" customHeight="1" x14ac:dyDescent="0.25">
      <c r="A27" s="3" t="s">
        <v>65</v>
      </c>
      <c r="B27" s="160" t="str">
        <f>[98]MIR!$B$17</f>
        <v>Gestionar acciones de colaboración interinstitucional que permitan apoyar a la población y consolidar el desarrollo educativo.</v>
      </c>
      <c r="C27" s="164"/>
      <c r="D27" s="161"/>
      <c r="E27" s="160" t="str">
        <f>[97]MIR!$C$17</f>
        <v xml:space="preserve">porcentaje de actividades culturales </v>
      </c>
      <c r="F27" s="161"/>
      <c r="G27" s="160" t="str">
        <f>[97]MIR!$D$17</f>
        <v>Porcentaje de actividades culturales = (No. De actividades realizadas / No. De actividades programadas) * 100 
PAC = (NAR / NAP) * 100</v>
      </c>
      <c r="H27" s="161"/>
      <c r="I27" s="162" t="str">
        <f>[97]MIR!$E$17</f>
        <v>implementar talleres, clubes, proyectar en redes sociales nuestra cultura</v>
      </c>
      <c r="J27" s="163"/>
      <c r="K27" s="43" t="s">
        <v>150</v>
      </c>
      <c r="L27" s="102">
        <v>1</v>
      </c>
      <c r="M27" s="137" t="s">
        <v>220</v>
      </c>
      <c r="N27" s="138" t="s">
        <v>223</v>
      </c>
      <c r="O27" s="5">
        <v>0.25</v>
      </c>
      <c r="P27" s="157" t="str">
        <f t="shared" si="2"/>
        <v>DIRECCIÓN GENERAL DE EDUCACIÓN.</v>
      </c>
      <c r="Q27" s="147"/>
    </row>
    <row r="28" spans="1:18" ht="114" customHeight="1" x14ac:dyDescent="0.25">
      <c r="A28" s="3" t="s">
        <v>89</v>
      </c>
      <c r="B28" s="160" t="str">
        <f>[98]MIR!$B$18</f>
        <v>Distribuir lentes del programa “Ver bien para aprender mejor” en las localidades del municipio de Eduardo Neri.</v>
      </c>
      <c r="C28" s="164"/>
      <c r="D28" s="161"/>
      <c r="E28" s="160" t="str">
        <f>[98]MIR!$C$18</f>
        <v xml:space="preserve">porcentaje de alumnos beneficiados </v>
      </c>
      <c r="F28" s="161"/>
      <c r="G28" s="160" t="str">
        <f>[98]MIR!$D$18</f>
        <v>porcentaje de alumnos beneficiados = (número total de alumnos matriculados / No. cobertura al programa) * 100
PAB = (NAM/NCP) * 100</v>
      </c>
      <c r="H28" s="161"/>
      <c r="I28" s="162" t="str">
        <f>[97]MIR!$E$18</f>
        <v xml:space="preserve">visitas, entrevistas, sondeos, reuniones </v>
      </c>
      <c r="J28" s="163"/>
      <c r="K28" s="43" t="s">
        <v>150</v>
      </c>
      <c r="L28" s="102">
        <v>1</v>
      </c>
      <c r="M28" s="137" t="s">
        <v>220</v>
      </c>
      <c r="N28" s="138" t="s">
        <v>223</v>
      </c>
      <c r="O28" s="5">
        <v>0.25</v>
      </c>
      <c r="P28" s="157" t="str">
        <f t="shared" si="2"/>
        <v>DIRECCIÓN GENERAL DE EDUCACIÓN.</v>
      </c>
      <c r="Q28" s="147"/>
    </row>
    <row r="29" spans="1:18" ht="114" customHeight="1" x14ac:dyDescent="0.25">
      <c r="A29" s="3" t="s">
        <v>67</v>
      </c>
      <c r="B29" s="147" t="str">
        <f>[98]MIR!$B$20</f>
        <v>Conmemorar efemérides nacionales y fechas relevantes a través de ceremonias cívicas.</v>
      </c>
      <c r="C29" s="147"/>
      <c r="D29" s="147"/>
      <c r="E29" s="147" t="str">
        <f>[98]MIR!$C$20</f>
        <v xml:space="preserve">Ceremonias conmemorativas </v>
      </c>
      <c r="F29" s="147"/>
      <c r="G29" s="147" t="str">
        <f>[98]MIR!$D$20</f>
        <v>(Ceremonias conmemorativas realizadas / ceremonias conmemorativas programadas * 100 ) CC=CCR/CCP*100</v>
      </c>
      <c r="H29" s="147"/>
      <c r="I29" s="147" t="str">
        <f>[98]MIR!$E$20</f>
        <v>Ceremonias</v>
      </c>
      <c r="J29" s="147"/>
      <c r="K29" s="43" t="s">
        <v>150</v>
      </c>
      <c r="L29" s="102">
        <v>1</v>
      </c>
      <c r="M29" s="137" t="s">
        <v>220</v>
      </c>
      <c r="N29" s="138" t="s">
        <v>223</v>
      </c>
      <c r="O29" s="5">
        <v>0.25</v>
      </c>
      <c r="P29" s="157" t="str">
        <f t="shared" si="2"/>
        <v>DIRECCIÓN GENERAL DE EDUCACIÓN.</v>
      </c>
      <c r="Q29" s="147"/>
    </row>
    <row r="30" spans="1:18" ht="97.5" customHeight="1" x14ac:dyDescent="0.25">
      <c r="A30" s="3" t="s">
        <v>77</v>
      </c>
      <c r="B30" s="147" t="str">
        <f>[98]MIR!$B$21</f>
        <v>Realizar de manera periódica homenajes a la Bandera.</v>
      </c>
      <c r="C30" s="147"/>
      <c r="D30" s="147"/>
      <c r="E30" s="147" t="str">
        <f>[98]MIR!$C$21</f>
        <v>Realización de Homenajes a la Bandera mensualmente</v>
      </c>
      <c r="F30" s="147"/>
      <c r="G30" s="147" t="str">
        <f>[98]MIR!$D$21</f>
        <v>(Homenajes a la Bandera Realizados/ Numero de personas que participan * 100) HBR=NPP</v>
      </c>
      <c r="H30" s="147"/>
      <c r="I30" s="147" t="str">
        <f>[98]MIR!$E$21</f>
        <v>Homenajes</v>
      </c>
      <c r="J30" s="147"/>
      <c r="K30" s="43" t="s">
        <v>150</v>
      </c>
      <c r="L30" s="102">
        <v>1</v>
      </c>
      <c r="M30" s="137" t="s">
        <v>220</v>
      </c>
      <c r="N30" s="138" t="s">
        <v>223</v>
      </c>
      <c r="O30" s="5">
        <v>0.25</v>
      </c>
      <c r="P30" s="157" t="str">
        <f t="shared" si="2"/>
        <v>DIRECCIÓN GENERAL DE EDUCACIÓN.</v>
      </c>
      <c r="Q30" s="147"/>
    </row>
    <row r="31" spans="1:18" ht="99" customHeight="1" x14ac:dyDescent="0.25">
      <c r="A31" s="3" t="s">
        <v>92</v>
      </c>
      <c r="B31" s="147" t="str">
        <f>[98]MIR!$B$22</f>
        <v>Organizar concursos, exhibiciones de escoltas y actividades cívicas orientadas al fortalecimiento de los valores patrióticos.</v>
      </c>
      <c r="C31" s="147"/>
      <c r="D31" s="147"/>
      <c r="E31" s="147" t="str">
        <f>[98]MIR!$C$22</f>
        <v>Ejecución de Concursos o eventos cívicos</v>
      </c>
      <c r="F31" s="147"/>
      <c r="G31" s="147" t="str">
        <f>[98]MIR!$D$22</f>
        <v>(Ejecución de Eventos y Concursos Civicos/ numero de docentes y estudiantes que intervienen * 100) EECC=NDEI</v>
      </c>
      <c r="H31" s="147"/>
      <c r="I31" s="147" t="str">
        <f>[98]MIR!$E$22</f>
        <v>Concursos y Eventos</v>
      </c>
      <c r="J31" s="147"/>
      <c r="K31" s="43" t="s">
        <v>150</v>
      </c>
      <c r="L31" s="102">
        <v>1</v>
      </c>
      <c r="M31" s="137" t="s">
        <v>220</v>
      </c>
      <c r="N31" s="138" t="s">
        <v>223</v>
      </c>
      <c r="O31" s="5">
        <v>0.25</v>
      </c>
      <c r="P31" s="157" t="str">
        <f t="shared" si="2"/>
        <v>DIRECCIÓN GENERAL DE EDUCACIÓN.</v>
      </c>
      <c r="Q31" s="147"/>
    </row>
    <row r="32" spans="1:18" ht="98.25" customHeight="1" x14ac:dyDescent="0.25">
      <c r="A32" s="3" t="s">
        <v>113</v>
      </c>
      <c r="B32" s="147" t="str">
        <f>[98]MIR!$B$23</f>
        <v>Llevar a cabo desfiles cívicos en el marco de celebraciones conmemorativas.</v>
      </c>
      <c r="C32" s="147"/>
      <c r="D32" s="147"/>
      <c r="E32" s="147" t="str">
        <f>[98]MIR!$C$23</f>
        <v>Desarrollo de Desfiles Civicos Conmemorativos</v>
      </c>
      <c r="F32" s="147"/>
      <c r="G32" s="147" t="str">
        <f>[98]MIR!$D$23</f>
        <v>(Desarrollo de Desfiles Civicos Conmemorativos/ Poblacion Estudiantil, Docentes y Ciudadania * 100) DDCC=PEDC</v>
      </c>
      <c r="H32" s="147"/>
      <c r="I32" s="147" t="str">
        <f>[98]MIR!$E$23</f>
        <v>Desfiles</v>
      </c>
      <c r="J32" s="147"/>
      <c r="K32" s="43" t="s">
        <v>150</v>
      </c>
      <c r="L32" s="102">
        <v>1</v>
      </c>
      <c r="M32" s="137" t="s">
        <v>220</v>
      </c>
      <c r="N32" s="138" t="s">
        <v>223</v>
      </c>
      <c r="O32" s="5">
        <v>0.25</v>
      </c>
      <c r="P32" s="157" t="str">
        <f t="shared" si="2"/>
        <v>DIRECCIÓN GENERAL DE EDUCACIÓN.</v>
      </c>
      <c r="Q32" s="147"/>
    </row>
    <row r="33" spans="1:17" ht="89.25" customHeight="1" x14ac:dyDescent="0.25">
      <c r="A33" s="3" t="s">
        <v>131</v>
      </c>
      <c r="B33" s="147" t="str">
        <f>[98]MIR!$B$24</f>
        <v>Promover presentaciones musicales de bandas sinfónicas.</v>
      </c>
      <c r="C33" s="147"/>
      <c r="D33" s="147"/>
      <c r="E33" s="147" t="str">
        <f>[98]MIR!$C$24</f>
        <v>Presentación de Bandas Sinfonicas</v>
      </c>
      <c r="F33" s="147"/>
      <c r="G33" s="147" t="str">
        <f>[98]MIR!$D$24</f>
        <v>(Presentación de Bandas Sinfonicas/ Publico en General * 100) PBS=PG/</v>
      </c>
      <c r="H33" s="147"/>
      <c r="I33" s="147" t="str">
        <f>[98]MIR!$E$24</f>
        <v>Presentaciones</v>
      </c>
      <c r="J33" s="147"/>
      <c r="K33" s="43" t="s">
        <v>150</v>
      </c>
      <c r="L33" s="102">
        <v>1</v>
      </c>
      <c r="M33" s="137" t="s">
        <v>220</v>
      </c>
      <c r="N33" s="138" t="s">
        <v>223</v>
      </c>
      <c r="O33" s="5">
        <v>0.25</v>
      </c>
      <c r="P33" s="157" t="str">
        <f t="shared" si="2"/>
        <v>DIRECCIÓN GENERAL DE EDUCACIÓN.</v>
      </c>
      <c r="Q33" s="147"/>
    </row>
    <row r="34" spans="1:17" ht="92.25" customHeight="1" x14ac:dyDescent="0.25">
      <c r="A34" s="3" t="s">
        <v>202</v>
      </c>
      <c r="B34" s="147" t="str">
        <f>[98]MIR!$B$25</f>
        <v>Fomentar el intercambio cultural entre instituciones y comunidades.</v>
      </c>
      <c r="C34" s="147"/>
      <c r="D34" s="147"/>
      <c r="E34" s="147" t="str">
        <f>[98]MIR!$C$25</f>
        <v>Intercambios Culturales</v>
      </c>
      <c r="F34" s="147"/>
      <c r="G34" s="147" t="str">
        <f>[98]MIR!$D$25</f>
        <v>(Intercambios Culturales con Municipios/ Población de los municipios * 100) ICM=PDM</v>
      </c>
      <c r="H34" s="147"/>
      <c r="I34" s="147" t="str">
        <f>[98]MIR!$E$25</f>
        <v>Intercambios</v>
      </c>
      <c r="J34" s="147"/>
      <c r="K34" s="43" t="s">
        <v>150</v>
      </c>
      <c r="L34" s="102">
        <v>1</v>
      </c>
      <c r="M34" s="137" t="s">
        <v>220</v>
      </c>
      <c r="N34" s="138" t="s">
        <v>223</v>
      </c>
      <c r="O34" s="5">
        <v>0.25</v>
      </c>
      <c r="P34" s="157" t="str">
        <f t="shared" si="2"/>
        <v>DIRECCIÓN GENERAL DE EDUCACIÓN.</v>
      </c>
      <c r="Q34" s="147"/>
    </row>
    <row r="35" spans="1:17" ht="90.75" customHeight="1" x14ac:dyDescent="0.25">
      <c r="A35" s="3" t="s">
        <v>203</v>
      </c>
      <c r="B35" s="147" t="str">
        <f>[98]MIR!$B$26</f>
        <v>Implementar jornadas de atención médico-asistencial, cultural y comunitaria.</v>
      </c>
      <c r="C35" s="147"/>
      <c r="D35" s="147"/>
      <c r="E35" s="147" t="str">
        <f>[98]MIR!$C$26</f>
        <v>Ejecución de Jornadas Medicos Asistenciales, Culturales y Comunitarias</v>
      </c>
      <c r="F35" s="147"/>
      <c r="G35" s="147" t="str">
        <f>[98]MIR!$D$26</f>
        <v>(Ejecucción de Jornadas Medico Asistenciales, Culturales y Comunitarias/ Población de las Comunidades * 100) EJMACC=PDC</v>
      </c>
      <c r="H35" s="147"/>
      <c r="I35" s="147" t="str">
        <f>[98]MIR!$E$26</f>
        <v>Jornadas</v>
      </c>
      <c r="J35" s="147"/>
      <c r="K35" s="43" t="s">
        <v>150</v>
      </c>
      <c r="L35" s="102">
        <v>1</v>
      </c>
      <c r="M35" s="137" t="s">
        <v>220</v>
      </c>
      <c r="N35" s="138" t="s">
        <v>223</v>
      </c>
      <c r="O35" s="5">
        <v>0.25</v>
      </c>
      <c r="P35" s="157" t="str">
        <f t="shared" si="2"/>
        <v>DIRECCIÓN GENERAL DE EDUCACIÓN.</v>
      </c>
      <c r="Q35" s="147"/>
    </row>
    <row r="36" spans="1:17" ht="90.75" customHeight="1" x14ac:dyDescent="0.25">
      <c r="A36" s="3" t="s">
        <v>204</v>
      </c>
      <c r="B36" s="160" t="str">
        <f>[98]MIR!$B$27</f>
        <v>Participar en reuniones trimestrales de coordinación con municipios que integran el convenio “Lazos de hermandad por la interculturalidad guerrerense”.</v>
      </c>
      <c r="C36" s="164"/>
      <c r="D36" s="161"/>
      <c r="E36" s="147" t="str">
        <f>[98]MIR!$C$27</f>
        <v xml:space="preserve">porcentaje de reuniones trimestrales </v>
      </c>
      <c r="F36" s="147"/>
      <c r="G36" s="147" t="str">
        <f>[98]MIR!$D$27</f>
        <v>Número de reuniones trimestrales/úmero de reuniones trimestrales de organización programadas en el periodo. 100</v>
      </c>
      <c r="H36" s="147"/>
      <c r="I36" s="160" t="str">
        <f>[98]MIR!$E$27</f>
        <v xml:space="preserve">reuniones </v>
      </c>
      <c r="J36" s="161"/>
      <c r="K36" s="84" t="s">
        <v>150</v>
      </c>
      <c r="L36" s="102">
        <v>1</v>
      </c>
      <c r="M36" s="137" t="s">
        <v>220</v>
      </c>
      <c r="N36" s="138" t="s">
        <v>223</v>
      </c>
      <c r="O36" s="5">
        <v>0.25</v>
      </c>
      <c r="P36" s="157" t="str">
        <f t="shared" si="2"/>
        <v>DIRECCIÓN GENERAL DE EDUCACIÓN.</v>
      </c>
      <c r="Q36" s="147"/>
    </row>
    <row r="37" spans="1:17" ht="90.75" customHeight="1" x14ac:dyDescent="0.25">
      <c r="A37" s="3" t="s">
        <v>237</v>
      </c>
      <c r="B37" s="160" t="str">
        <f>[98]MIR!$B$28</f>
        <v>Colaborar en la organización y desarrollo de ferias tradicionales.</v>
      </c>
      <c r="C37" s="164"/>
      <c r="D37" s="161"/>
      <c r="E37" s="147" t="str">
        <f>[98]MIR!$C$28</f>
        <v>Participación en las Ferias Tradicionales del Municipio</v>
      </c>
      <c r="F37" s="147"/>
      <c r="G37" s="147" t="str">
        <f>[97]MIR!$D$28</f>
        <v>(Participación en ferias tradicionales/ Ciudadania en general * 100) PFT=CG</v>
      </c>
      <c r="H37" s="147"/>
      <c r="I37" s="160" t="str">
        <f>[97]MIR!$E$28</f>
        <v>Ferias tradicionales</v>
      </c>
      <c r="J37" s="161"/>
      <c r="K37" s="84" t="s">
        <v>150</v>
      </c>
      <c r="L37" s="102">
        <v>1</v>
      </c>
      <c r="M37" s="137" t="s">
        <v>220</v>
      </c>
      <c r="N37" s="138" t="s">
        <v>223</v>
      </c>
      <c r="O37" s="5">
        <v>0.25</v>
      </c>
      <c r="P37" s="157" t="str">
        <f t="shared" si="2"/>
        <v>DIRECCIÓN GENERAL DE EDUCACIÓN.</v>
      </c>
      <c r="Q37" s="147"/>
    </row>
    <row r="38" spans="1:17" ht="90.75" customHeight="1" x14ac:dyDescent="0.25">
      <c r="A38" s="3" t="s">
        <v>85</v>
      </c>
      <c r="B38" s="160" t="str">
        <f>[97]MIR!$B$30</f>
        <v>Capacitar a docentes y padres de familia para concientetizar por medio de talleres y ponencias para promover la importancia de atender a hijos ante el sector salud.</v>
      </c>
      <c r="C38" s="164"/>
      <c r="D38" s="161"/>
      <c r="E38" s="160" t="str">
        <f>[97]MIR!$C$30</f>
        <v>Porcentaje de capacitaciòn</v>
      </c>
      <c r="F38" s="161"/>
      <c r="G38" s="160" t="str">
        <f>[97]MIR!$D$30</f>
        <v>No. De capacitaciones a personal docente y padres de familia con talleres y ponencias para la atencion de sus hijos/No. De capacitaciones realizadas a padres de familia y docentas*100</v>
      </c>
      <c r="H38" s="161"/>
      <c r="I38" s="160" t="str">
        <f>[97]MIR!$E$30</f>
        <v xml:space="preserve">solicitudes de personas que requieran la  atenciòn a hospitales. </v>
      </c>
      <c r="J38" s="161"/>
      <c r="K38" s="84" t="s">
        <v>150</v>
      </c>
      <c r="L38" s="102">
        <v>1</v>
      </c>
      <c r="M38" s="137" t="s">
        <v>220</v>
      </c>
      <c r="N38" s="138" t="s">
        <v>223</v>
      </c>
      <c r="O38" s="5">
        <v>0.25</v>
      </c>
      <c r="P38" s="157" t="str">
        <f t="shared" si="2"/>
        <v>DIRECCIÓN GENERAL DE EDUCACIÓN.</v>
      </c>
      <c r="Q38" s="147"/>
    </row>
    <row r="39" spans="1:17" ht="90.75" customHeight="1" x14ac:dyDescent="0.25">
      <c r="A39" s="3" t="s">
        <v>195</v>
      </c>
      <c r="B39" s="160" t="str">
        <f>[97]MIR!$B$31</f>
        <v>Realizar talleres con personal especializado en nutriciòn, psicologia y pediatria a padres de familia y docentes de educaciòn inicial.</v>
      </c>
      <c r="C39" s="164"/>
      <c r="D39" s="161"/>
      <c r="E39" s="160" t="str">
        <f>[97]MIR!$C$31</f>
        <v>porcentajes de actividades que se lleban acabo mensulmente</v>
      </c>
      <c r="F39" s="161"/>
      <c r="G39" s="160" t="str">
        <f>[97]MIR!$D$31</f>
        <v>Porcentaje de actividades realizadas mensualmente = (No.  No. De actividades realizadas / No. De actividades programadas) * 100 
PARM = (NAR / NAP) * 100</v>
      </c>
      <c r="H39" s="161"/>
      <c r="I39" s="160" t="str">
        <f>[97]MIR!$E$31</f>
        <v xml:space="preserve">solicitudes de personas que requieran la  atenciòn a hospitales. </v>
      </c>
      <c r="J39" s="161"/>
      <c r="K39" s="84" t="s">
        <v>150</v>
      </c>
      <c r="L39" s="102">
        <v>1</v>
      </c>
      <c r="M39" s="137" t="s">
        <v>220</v>
      </c>
      <c r="N39" s="138" t="s">
        <v>223</v>
      </c>
      <c r="O39" s="5">
        <v>0.25</v>
      </c>
      <c r="P39" s="157" t="str">
        <f t="shared" si="2"/>
        <v>DIRECCIÓN GENERAL DE EDUCACIÓN.</v>
      </c>
      <c r="Q39" s="147"/>
    </row>
    <row r="40" spans="1:17" ht="144" customHeight="1" x14ac:dyDescent="0.25">
      <c r="A40" s="3" t="s">
        <v>198</v>
      </c>
      <c r="B40" s="160" t="str">
        <f>[97]MIR!$B$32</f>
        <v>Atender las solicitudes del sector educativo realizadas ante el H.ayuntamiento y canalizarlas ante la intancia del CEREDI.</v>
      </c>
      <c r="C40" s="164"/>
      <c r="D40" s="161"/>
      <c r="E40" s="147" t="str">
        <f>[97]MIR!$C$32</f>
        <v>Porcentaje de atenciòn</v>
      </c>
      <c r="F40" s="147"/>
      <c r="G40" s="147" t="str">
        <f>[97]MIR!$D$32</f>
        <v>No. De padres de solicitudes por parte de los padres de familia para canalizar a hijos con los especialista/No. De solicitudes atendidas de atenciòn por parte de padres de familia+100</v>
      </c>
      <c r="H40" s="147"/>
      <c r="I40" s="160" t="str">
        <f>[97]MIR!$E$32</f>
        <v xml:space="preserve">solicitudes de personas que requieran la  atenciòn a hospitales. </v>
      </c>
      <c r="J40" s="161"/>
      <c r="K40" s="84" t="s">
        <v>150</v>
      </c>
      <c r="L40" s="102">
        <v>1</v>
      </c>
      <c r="M40" s="137" t="s">
        <v>220</v>
      </c>
      <c r="N40" s="138" t="s">
        <v>223</v>
      </c>
      <c r="O40" s="5">
        <v>0.25</v>
      </c>
      <c r="P40" s="157" t="str">
        <f t="shared" si="2"/>
        <v>DIRECCIÓN GENERAL DE EDUCACIÓN.</v>
      </c>
      <c r="Q40" s="147"/>
    </row>
    <row r="41" spans="1:17" ht="42" customHeight="1" x14ac:dyDescent="0.25">
      <c r="A41" s="1"/>
      <c r="B41" s="1"/>
      <c r="C41" s="1"/>
      <c r="D41" s="1"/>
      <c r="E41" s="1"/>
      <c r="F41" s="1"/>
      <c r="G41" s="1"/>
      <c r="H41" s="1"/>
      <c r="I41" s="1"/>
      <c r="J41" s="1"/>
      <c r="K41" s="1"/>
      <c r="L41" s="1"/>
      <c r="M41" s="1"/>
      <c r="N41" s="1"/>
      <c r="O41" s="1"/>
      <c r="P41" s="1"/>
      <c r="Q41" s="1"/>
    </row>
    <row r="42" spans="1:17" s="1" customFormat="1" ht="359.25" customHeight="1" x14ac:dyDescent="0.25">
      <c r="F42"/>
    </row>
    <row r="43" spans="1:17" s="1" customFormat="1" ht="359.25" customHeight="1" x14ac:dyDescent="0.25"/>
    <row r="44" spans="1:17" s="1" customFormat="1" ht="359.25" customHeight="1" x14ac:dyDescent="0.25"/>
    <row r="45" spans="1:17" ht="359.25" customHeight="1" x14ac:dyDescent="0.25"/>
    <row r="46" spans="1:17" ht="359.25" customHeight="1" x14ac:dyDescent="0.25"/>
    <row r="47" spans="1:17" ht="359.25" customHeight="1" x14ac:dyDescent="0.25"/>
  </sheetData>
  <mergeCells count="143">
    <mergeCell ref="P40:Q40"/>
    <mergeCell ref="B38:D38"/>
    <mergeCell ref="B39:D39"/>
    <mergeCell ref="E38:F38"/>
    <mergeCell ref="E39:F39"/>
    <mergeCell ref="G38:H38"/>
    <mergeCell ref="G39:H39"/>
    <mergeCell ref="I38:J38"/>
    <mergeCell ref="I39:J39"/>
    <mergeCell ref="P38:Q38"/>
    <mergeCell ref="P39:Q39"/>
    <mergeCell ref="I36:J36"/>
    <mergeCell ref="I37:J37"/>
    <mergeCell ref="I40:J40"/>
    <mergeCell ref="P36:Q36"/>
    <mergeCell ref="I34:J34"/>
    <mergeCell ref="P34:Q34"/>
    <mergeCell ref="B35:D35"/>
    <mergeCell ref="E35:F35"/>
    <mergeCell ref="G35:H35"/>
    <mergeCell ref="I35:J35"/>
    <mergeCell ref="P35:Q35"/>
    <mergeCell ref="B34:D34"/>
    <mergeCell ref="E34:F34"/>
    <mergeCell ref="G34:H34"/>
    <mergeCell ref="E36:F36"/>
    <mergeCell ref="G36:H36"/>
    <mergeCell ref="E37:F37"/>
    <mergeCell ref="G37:H37"/>
    <mergeCell ref="E40:F40"/>
    <mergeCell ref="G40:H40"/>
    <mergeCell ref="B36:D36"/>
    <mergeCell ref="B37:D37"/>
    <mergeCell ref="B40:D40"/>
    <mergeCell ref="P37:Q37"/>
    <mergeCell ref="P32:Q32"/>
    <mergeCell ref="B33:D33"/>
    <mergeCell ref="E33:F33"/>
    <mergeCell ref="G33:H33"/>
    <mergeCell ref="I33:J33"/>
    <mergeCell ref="P33:Q33"/>
    <mergeCell ref="P30:Q30"/>
    <mergeCell ref="B31:D31"/>
    <mergeCell ref="E31:F31"/>
    <mergeCell ref="G31:H31"/>
    <mergeCell ref="I31:J31"/>
    <mergeCell ref="P31:Q31"/>
    <mergeCell ref="B30:D30"/>
    <mergeCell ref="E30:F30"/>
    <mergeCell ref="G30:H30"/>
    <mergeCell ref="I30:J30"/>
    <mergeCell ref="B32:D32"/>
    <mergeCell ref="E32:F32"/>
    <mergeCell ref="G32:H32"/>
    <mergeCell ref="I32:J3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M13:M14"/>
    <mergeCell ref="N13:Q14"/>
    <mergeCell ref="A15:Q15"/>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B22:D22"/>
    <mergeCell ref="E22:F22"/>
    <mergeCell ref="G22:H22"/>
    <mergeCell ref="I22:J22"/>
    <mergeCell ref="P22:Q22"/>
    <mergeCell ref="A24:Q24"/>
    <mergeCell ref="B25:D25"/>
    <mergeCell ref="E25:F25"/>
    <mergeCell ref="G25:H25"/>
    <mergeCell ref="I25:J25"/>
    <mergeCell ref="P25:Q25"/>
    <mergeCell ref="B27:D27"/>
    <mergeCell ref="E27:F27"/>
    <mergeCell ref="G27:H27"/>
    <mergeCell ref="I27:J27"/>
    <mergeCell ref="P27:Q27"/>
    <mergeCell ref="B26:D26"/>
    <mergeCell ref="E26:F26"/>
    <mergeCell ref="G26:H26"/>
    <mergeCell ref="I26:J26"/>
    <mergeCell ref="P26:Q26"/>
    <mergeCell ref="P28:Q28"/>
    <mergeCell ref="B29:D29"/>
    <mergeCell ref="E29:F29"/>
    <mergeCell ref="G29:H29"/>
    <mergeCell ref="I29:J29"/>
    <mergeCell ref="P29:Q29"/>
    <mergeCell ref="B28:D28"/>
    <mergeCell ref="E28:F28"/>
    <mergeCell ref="G28:H28"/>
    <mergeCell ref="I28:J28"/>
  </mergeCells>
  <pageMargins left="0.7" right="0.7" top="0.75" bottom="0.75" header="0.3" footer="0.3"/>
  <pageSetup scale="5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topLeftCell="A29" zoomScale="59" zoomScaleNormal="59" zoomScaleSheetLayoutView="70" workbookViewId="0">
      <selection activeCell="L28" sqref="L28"/>
    </sheetView>
  </sheetViews>
  <sheetFormatPr baseColWidth="10" defaultColWidth="10.875" defaultRowHeight="15.75" x14ac:dyDescent="0.25"/>
  <cols>
    <col min="1" max="1" width="13.75" customWidth="1"/>
    <col min="3" max="3" width="6.875" customWidth="1"/>
    <col min="4" max="4" width="17.375" customWidth="1"/>
    <col min="6" max="6" width="11.625" customWidth="1"/>
    <col min="8" max="8" width="12.875" customWidth="1"/>
    <col min="9" max="9" width="13.375" customWidth="1"/>
    <col min="10" max="10" width="10.125" customWidth="1"/>
    <col min="11" max="11" width="13.875" customWidth="1"/>
    <col min="12" max="12" width="12.75" customWidth="1"/>
    <col min="13" max="13" width="14.5" customWidth="1"/>
    <col min="14" max="14" width="14.25" customWidth="1"/>
    <col min="15" max="15" width="12.625" customWidth="1"/>
    <col min="17" max="17" width="6.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1" customHeight="1" x14ac:dyDescent="0.25">
      <c r="A3" s="1"/>
      <c r="B3" s="144"/>
      <c r="C3" s="144"/>
      <c r="D3" s="144"/>
      <c r="E3" s="144"/>
      <c r="F3" s="144"/>
      <c r="G3" s="144"/>
      <c r="H3" s="144"/>
      <c r="I3" s="144"/>
      <c r="J3" s="144"/>
      <c r="K3" s="144"/>
      <c r="L3" s="144"/>
      <c r="M3" s="144"/>
      <c r="N3" s="144"/>
      <c r="O3" s="144"/>
      <c r="P3" s="144"/>
      <c r="Q3" s="1"/>
    </row>
    <row r="4" spans="1:17" ht="33.7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'[99]POA 1 (2)'!$AA$26</f>
        <v>E Prestacion de Servicios Publicos</v>
      </c>
      <c r="E8" s="147"/>
      <c r="F8" s="147"/>
      <c r="G8" s="147"/>
      <c r="H8" s="147"/>
      <c r="I8" s="148" t="s">
        <v>1</v>
      </c>
      <c r="J8" s="384" t="s">
        <v>218</v>
      </c>
      <c r="K8" s="384"/>
      <c r="L8" s="148" t="s">
        <v>2</v>
      </c>
      <c r="M8" s="379" t="str">
        <f>'[100]POA 1'!$C$19</f>
        <v>Programa 1. Creciendo Contigo: Bienestar para Todos</v>
      </c>
      <c r="N8" s="379"/>
      <c r="O8" s="148" t="s">
        <v>3</v>
      </c>
      <c r="P8" s="204" t="str">
        <f>'[99]POA 1 (2)'!$C$19</f>
        <v>Programa 1. Creciendo Contigo: Bienestar para Todos</v>
      </c>
      <c r="Q8" s="147"/>
    </row>
    <row r="9" spans="1:17" ht="61.5" customHeight="1" x14ac:dyDescent="0.25">
      <c r="A9" s="143"/>
      <c r="B9" s="143"/>
      <c r="C9" s="143"/>
      <c r="D9" s="147"/>
      <c r="E9" s="147"/>
      <c r="F9" s="147"/>
      <c r="G9" s="147"/>
      <c r="H9" s="147"/>
      <c r="I9" s="148"/>
      <c r="J9" s="384"/>
      <c r="K9" s="384"/>
      <c r="L9" s="148"/>
      <c r="M9" s="379"/>
      <c r="N9" s="379"/>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385" t="str">
        <f>'[99]POA 1 (2)'!$AA$23</f>
        <v xml:space="preserve">2. Desarrollo Social </v>
      </c>
      <c r="C11" s="386"/>
      <c r="D11" s="386"/>
      <c r="E11" s="387"/>
      <c r="F11" s="66" t="s">
        <v>5</v>
      </c>
      <c r="G11" s="385" t="s">
        <v>72</v>
      </c>
      <c r="H11" s="386"/>
      <c r="I11" s="386"/>
      <c r="J11" s="386"/>
      <c r="K11" s="386"/>
      <c r="L11" s="387"/>
      <c r="M11" s="26" t="s">
        <v>6</v>
      </c>
      <c r="N11" s="385" t="s">
        <v>71</v>
      </c>
      <c r="O11" s="386"/>
      <c r="P11" s="386"/>
      <c r="Q11" s="387"/>
    </row>
    <row r="12" spans="1:17" x14ac:dyDescent="0.25">
      <c r="A12" s="143" t="s">
        <v>25</v>
      </c>
      <c r="B12" s="143"/>
      <c r="C12" s="143"/>
      <c r="D12" s="143"/>
      <c r="E12" s="143"/>
      <c r="F12" s="143"/>
      <c r="G12" s="143"/>
      <c r="H12" s="143"/>
      <c r="I12" s="143"/>
      <c r="J12" s="143"/>
      <c r="K12" s="143"/>
      <c r="L12" s="143"/>
      <c r="M12" s="143"/>
      <c r="N12" s="143"/>
      <c r="O12" s="143"/>
      <c r="P12" s="143"/>
      <c r="Q12" s="143"/>
    </row>
    <row r="13" spans="1:17" ht="15.75" customHeight="1" x14ac:dyDescent="0.25">
      <c r="A13" s="148" t="s">
        <v>7</v>
      </c>
      <c r="B13" s="380" t="str">
        <f>'[100]POA 1'!$C$17</f>
        <v>Eje 1: Inclusión y Humanidad que Transforman: "Unidos para Avanzar"</v>
      </c>
      <c r="C13" s="381"/>
      <c r="D13" s="143" t="s">
        <v>8</v>
      </c>
      <c r="E13" s="379" t="str">
        <f>'[100]POA 1'!$C$18</f>
        <v>Contribuir a que la ciudadanía de Eduardo Neri en situación de rezago social o marginación, acceda a los beneficios de los programas sociales, con el fin de mejorar su calidad de vida, mediante la atención prioritaria a los grupos vulnerables, de manera inclusiva para fortalecer las condiciones que permita alcanzar un desarrollo humano integral.</v>
      </c>
      <c r="F13" s="379"/>
      <c r="G13" s="379"/>
      <c r="H13" s="143" t="s">
        <v>9</v>
      </c>
      <c r="I13" s="379" t="str">
        <f>'[100]POA 1'!$C$20</f>
        <v>Incrementar la cobertura de los programas sociales en el Municipio dirigidos a los grupos vulnerables, fortaleciendo el desarrollo social y económico</v>
      </c>
      <c r="J13" s="379"/>
      <c r="K13" s="379"/>
      <c r="L13" s="379"/>
      <c r="M13" s="148" t="s">
        <v>10</v>
      </c>
      <c r="N13" s="379" t="str">
        <f>'[100]POA 1'!$C$21</f>
        <v>1.1 Difundir los programas sociales vigentes del Gobierno Federal y Estatal para asegurar que tengan acceso los grupos vulnerables y contribuyan a la reducción de las carencias que generan desigualdad.1.3 Implementar apoyos dirigidos a los grupos vulnerables para disminuir la desigualdad social asegurando que todas las Comunidades del Municipio tengan acceso directo a estos beneficios. 1.4 Coordinar de manera institucional la gestión y apoyo para la inscripción de la ciudadanía en los programas sociales brindando información clara y oportuna estableciendo una comunicación efectiva para facilitar su acceso. 1.5 Implementar un padrón de beneficiarios del Municipio para optimizar recursos y atender de manera oportuna información de los diversos programas sociales. 1.6 Optimizar la entrega oportuna de los apoyos de los Programas Municipales favoreciendo el bienestar social de la ciudadanía en general. 1.7 Realizar convenios de colaboración institucional con la Federación y organizaciones civiles para generar 91 oportunidades sociales y económicas en beneficio de la ciudadanía.1.11 Ampliar las oportunidades de acceso a programas y apoyos sociales, que permitan promover el autoempleo o emprendimiento.1.13 Canalizar las sugerencias y quejas en atención a migrantes ante las instancias competentes para su desarrollo social. 1.14 Informar a los migrantes sobre los trámites y servicios en beneficio del sector, brindando seguimiento y apoyo para la gestión ordenada.</v>
      </c>
      <c r="O13" s="379"/>
      <c r="P13" s="379"/>
      <c r="Q13" s="379"/>
    </row>
    <row r="14" spans="1:17" ht="408.75" customHeight="1" x14ac:dyDescent="0.25">
      <c r="A14" s="148"/>
      <c r="B14" s="382"/>
      <c r="C14" s="383"/>
      <c r="D14" s="143"/>
      <c r="E14" s="379"/>
      <c r="F14" s="379"/>
      <c r="G14" s="379"/>
      <c r="H14" s="143"/>
      <c r="I14" s="379"/>
      <c r="J14" s="379"/>
      <c r="K14" s="379"/>
      <c r="L14" s="379"/>
      <c r="M14" s="148"/>
      <c r="N14" s="379"/>
      <c r="O14" s="379"/>
      <c r="P14" s="379"/>
      <c r="Q14" s="379"/>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34.25" customHeight="1" x14ac:dyDescent="0.25">
      <c r="A19" s="2" t="s">
        <v>28</v>
      </c>
      <c r="B19" s="147" t="str">
        <f>[100]MIR!$B$12</f>
        <v>Elevados estándares de bienestar de la población en el municipio de Eduardo Neri</v>
      </c>
      <c r="C19" s="147"/>
      <c r="D19" s="147"/>
      <c r="E19" s="147" t="str">
        <f>[100]MIR!$C$12</f>
        <v>Indice de la población en situacion de pobreza</v>
      </c>
      <c r="F19" s="147"/>
      <c r="G19" s="147" t="str">
        <f>[100]MIR!$D$12</f>
        <v>Indice de Personas en Situación de Pobreza = No. De Personas en Situación de Pobreza / No. Total de la Población del Municipio * 100. PPSP=(NPSP/TPM)*100</v>
      </c>
      <c r="H19" s="147"/>
      <c r="I19" s="157" t="str">
        <f>[100]MIR!$E$12</f>
        <v>Informes y Reportes y Evidencias Fotográficas.</v>
      </c>
      <c r="J19" s="147"/>
      <c r="K19" s="43" t="s">
        <v>150</v>
      </c>
      <c r="L19" s="68">
        <v>1</v>
      </c>
      <c r="M19" s="137" t="s">
        <v>220</v>
      </c>
      <c r="N19" s="138" t="s">
        <v>223</v>
      </c>
      <c r="O19" s="5">
        <v>0.25</v>
      </c>
      <c r="P19" s="157" t="str">
        <f t="shared" ref="P19:P23" si="0">$J$8</f>
        <v>DIRECCIÓN DE GENERAL DESARROLLO SOCIAL.</v>
      </c>
      <c r="Q19" s="147"/>
    </row>
    <row r="20" spans="1:18" ht="157.5" customHeight="1" x14ac:dyDescent="0.25">
      <c r="A20" s="2" t="s">
        <v>29</v>
      </c>
      <c r="B20" s="147" t="str">
        <f>[100]MIR!$B$13</f>
        <v xml:space="preserve"> Incremento en la cobertura y acceso de programas sociales , estatales y federales dentro del municipio de Eduardo Neri.</v>
      </c>
      <c r="C20" s="147"/>
      <c r="D20" s="147"/>
      <c r="E20" s="147" t="str">
        <f>[100]MIR!$C$13</f>
        <v>Porcentaje de cobertura de los programas sociales</v>
      </c>
      <c r="F20" s="147"/>
      <c r="G20" s="147" t="str">
        <f>[100]MIR!$D$13</f>
        <v>Porcentaje de cobertura de los programas sociales=No. De Personas beneficiadas con algun programa social/ No. Total de la poblacion del municipio*100. PCPS=(PBPS/TPM)*100</v>
      </c>
      <c r="H20" s="147"/>
      <c r="I20" s="157" t="str">
        <f>[100]MIR!$E$13</f>
        <v>Padrón de
Beneficiarios</v>
      </c>
      <c r="J20" s="147"/>
      <c r="K20" s="43" t="s">
        <v>150</v>
      </c>
      <c r="L20" s="102">
        <v>1</v>
      </c>
      <c r="M20" s="137" t="s">
        <v>220</v>
      </c>
      <c r="N20" s="138" t="s">
        <v>223</v>
      </c>
      <c r="O20" s="5">
        <v>0.25</v>
      </c>
      <c r="P20" s="157" t="str">
        <f t="shared" si="0"/>
        <v>DIRECCIÓN DE GENERAL DESARROLLO SOCIAL.</v>
      </c>
      <c r="Q20" s="147"/>
    </row>
    <row r="21" spans="1:18" ht="126" customHeight="1" x14ac:dyDescent="0.25">
      <c r="A21" s="33" t="s">
        <v>61</v>
      </c>
      <c r="B21" s="147" t="str">
        <f>[100]MIR!$B$14</f>
        <v>Menor riesgo para los pobladores de nuestro municipio que buscan migrar</v>
      </c>
      <c r="C21" s="147"/>
      <c r="D21" s="147"/>
      <c r="E21" s="147" t="str">
        <f>[100]MIR!$C$14</f>
        <v xml:space="preserve">Indice de la poblacion migrante </v>
      </c>
      <c r="F21" s="147"/>
      <c r="G21" s="147" t="str">
        <f>[100]MIR!$D$14</f>
        <v>Indice de la poblacion migrante  = No. De pasaportes y visas tramitados / No. Total de solicitudes * 100. PPSP=(NPv/TPM)*100</v>
      </c>
      <c r="H21" s="147"/>
      <c r="I21" s="157" t="str">
        <f>[100]MIR!$E$14</f>
        <v>Padrón de
Beneficiarios, evidencia fotografica.</v>
      </c>
      <c r="J21" s="147"/>
      <c r="K21" s="43" t="s">
        <v>150</v>
      </c>
      <c r="L21" s="102">
        <v>1</v>
      </c>
      <c r="M21" s="137" t="s">
        <v>220</v>
      </c>
      <c r="N21" s="138" t="s">
        <v>223</v>
      </c>
      <c r="O21" s="5">
        <v>0.25</v>
      </c>
      <c r="P21" s="157" t="str">
        <f t="shared" si="0"/>
        <v>DIRECCIÓN DE GENERAL DESARROLLO SOCIAL.</v>
      </c>
      <c r="Q21" s="147"/>
    </row>
    <row r="22" spans="1:18" ht="128.25" customHeight="1" x14ac:dyDescent="0.25">
      <c r="A22" s="33" t="s">
        <v>62</v>
      </c>
      <c r="B22" s="160" t="str">
        <f>[100]MIR!$B$16</f>
        <v>Información clara y precisa sobre los programas sociales en las comunidades del municipio y el acceso a estos programas.</v>
      </c>
      <c r="C22" s="164"/>
      <c r="D22" s="161"/>
      <c r="E22" s="160" t="str">
        <f>[99]MIR!$C$16</f>
        <v>Porcentaje de Difusión con respecto a los programas en el municipio</v>
      </c>
      <c r="F22" s="161"/>
      <c r="G22" s="160" t="str">
        <f>[99]MIR!$D$16</f>
        <v>Porcentaje de Difusión = No. De Personas que Cuentan con Algún Programa / No. Total de la Población del Municipio * 100. PD=(NPP/PTM)*100</v>
      </c>
      <c r="H22" s="161"/>
      <c r="I22" s="162" t="str">
        <f>[99]MIR!$E$16</f>
        <v>Reportes, Informes, Evidencias fotográficas.</v>
      </c>
      <c r="J22" s="163"/>
      <c r="K22" s="84" t="s">
        <v>150</v>
      </c>
      <c r="L22" s="102">
        <v>1</v>
      </c>
      <c r="M22" s="137" t="s">
        <v>220</v>
      </c>
      <c r="N22" s="138" t="s">
        <v>223</v>
      </c>
      <c r="O22" s="5">
        <v>0.25</v>
      </c>
      <c r="P22" s="157" t="str">
        <f t="shared" si="0"/>
        <v>DIRECCIÓN DE GENERAL DESARROLLO SOCIAL.</v>
      </c>
      <c r="Q22" s="147"/>
    </row>
    <row r="23" spans="1:18" ht="105" customHeight="1" x14ac:dyDescent="0.25">
      <c r="A23" s="33" t="s">
        <v>84</v>
      </c>
      <c r="B23" s="147" t="str">
        <f>[100]MIR!$B$19</f>
        <v xml:space="preserve">Mayor adquisición de materiales esenciales para el hogar. </v>
      </c>
      <c r="C23" s="147"/>
      <c r="D23" s="147"/>
      <c r="E23" s="147" t="str">
        <f>[99]MIR!$C$19</f>
        <v>Porcentaje de solicitudes realizadas</v>
      </c>
      <c r="F23" s="147"/>
      <c r="G23" s="147" t="str">
        <f>[99]MIR!$D$19</f>
        <v>Porcentaje de solicitudes realizadas=(no.  de pedidos realizados/no. De solicitudes atendidas)*100 PSR=(NPR/NSA)*100</v>
      </c>
      <c r="H23" s="147"/>
      <c r="I23" s="157" t="str">
        <f>[99]MIR!$E$19</f>
        <v>Evidencia fotografica</v>
      </c>
      <c r="J23" s="147"/>
      <c r="K23" s="43" t="s">
        <v>150</v>
      </c>
      <c r="L23" s="68">
        <v>1</v>
      </c>
      <c r="M23" s="137" t="s">
        <v>220</v>
      </c>
      <c r="N23" s="138" t="s">
        <v>223</v>
      </c>
      <c r="O23" s="5">
        <v>0.25</v>
      </c>
      <c r="P23" s="157" t="str">
        <f t="shared" si="0"/>
        <v>DIRECCIÓN DE GENERAL DESARROLLO SOCIAL.</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25.25" customHeight="1" x14ac:dyDescent="0.25">
      <c r="A25" s="3" t="s">
        <v>68</v>
      </c>
      <c r="B25" s="147" t="str">
        <f>[100]MIR!$B$15</f>
        <v xml:space="preserve"> Difusión y gestión del trámite de visas y pasaportes</v>
      </c>
      <c r="C25" s="147"/>
      <c r="D25" s="147"/>
      <c r="E25" s="147" t="str">
        <f>[99]MIR!$C$15</f>
        <v>Incremento en la gestion para tramite de pasaporte</v>
      </c>
      <c r="F25" s="147"/>
      <c r="G25" s="147" t="str">
        <f>[99]MIR!$D$15</f>
        <v>Porcentaje de Población Atendida = (No. De Solicitudes Atendidas / No. Total de Solicitudes Recibidas) * 100. PPA=(NSA/NTSR)*100</v>
      </c>
      <c r="H25" s="147"/>
      <c r="I25" s="157" t="str">
        <f>[99]MIR!$E$15</f>
        <v>Reporte y evidencia fotografica.</v>
      </c>
      <c r="J25" s="147"/>
      <c r="K25" s="43" t="s">
        <v>150</v>
      </c>
      <c r="L25" s="68">
        <v>1</v>
      </c>
      <c r="M25" s="137" t="s">
        <v>220</v>
      </c>
      <c r="N25" s="138" t="s">
        <v>223</v>
      </c>
      <c r="O25" s="5">
        <v>0.25</v>
      </c>
      <c r="P25" s="157" t="str">
        <f t="shared" ref="P25:P28" si="1">$P$23</f>
        <v>DIRECCIÓN DE GENERAL DESARROLLO SOCIAL.</v>
      </c>
      <c r="Q25" s="147"/>
    </row>
    <row r="26" spans="1:18" ht="105.75" customHeight="1" x14ac:dyDescent="0.25">
      <c r="A26" s="3" t="s">
        <v>67</v>
      </c>
      <c r="B26" s="147" t="str">
        <f>[100]MIR!$B$17</f>
        <v>Mayor agilización de las diligencias para el arreglo de documentación requerida por las personas que desean acceder a los programas sociales.</v>
      </c>
      <c r="C26" s="147"/>
      <c r="D26" s="147"/>
      <c r="E26" s="147" t="str">
        <f>[100]MIR!$C$17</f>
        <v>Porcentaje de gestiones realizadas</v>
      </c>
      <c r="F26" s="147"/>
      <c r="G26" s="147" t="str">
        <f>[100]MIR!$D$17</f>
        <v>Porcentaje de gestiones realizadas=(No. Documentos corregidos/No. De solicitudes recibidas)*100 PGR=(NDC/NSR)*100</v>
      </c>
      <c r="H26" s="147"/>
      <c r="I26" s="157" t="str">
        <f>[101]MIR!$H$19</f>
        <v>Padrón de
Beneficiarios</v>
      </c>
      <c r="J26" s="147"/>
      <c r="K26" s="43" t="s">
        <v>150</v>
      </c>
      <c r="L26" s="102">
        <v>1</v>
      </c>
      <c r="M26" s="137" t="s">
        <v>220</v>
      </c>
      <c r="N26" s="138" t="s">
        <v>223</v>
      </c>
      <c r="O26" s="5">
        <v>0.25</v>
      </c>
      <c r="P26" s="157" t="str">
        <f t="shared" si="1"/>
        <v>DIRECCIÓN DE GENERAL DESARROLLO SOCIAL.</v>
      </c>
      <c r="Q26" s="147"/>
      <c r="R26" t="s">
        <v>33</v>
      </c>
    </row>
    <row r="27" spans="1:18" ht="102.75" customHeight="1" x14ac:dyDescent="0.25">
      <c r="A27" s="3" t="s">
        <v>77</v>
      </c>
      <c r="B27" s="160" t="str">
        <f>[100]MIR!$B$18</f>
        <v xml:space="preserve">Aumento del indice de  ingreso del adulto mayor y de los estudiantes de nuestro municipio a la pensión y a la beca para el bienestar. </v>
      </c>
      <c r="C27" s="164"/>
      <c r="D27" s="161"/>
      <c r="E27" s="160" t="str">
        <f>[100]MIR!$C$18</f>
        <v>Indice de ingreso a los programas sociales</v>
      </c>
      <c r="F27" s="161"/>
      <c r="G27" s="160" t="str">
        <f>[100]MIR!$D$18</f>
        <v>Indice de Registros = (No. De Personas beneficiadas / No. De Total de solicitudes) * 100. PR=(NPTI/NTSM)*100</v>
      </c>
      <c r="H27" s="161"/>
      <c r="I27" s="162" t="str">
        <f>[99]MIR!$E$18</f>
        <v>Evidencia fotografica</v>
      </c>
      <c r="J27" s="163"/>
      <c r="K27" s="43" t="s">
        <v>150</v>
      </c>
      <c r="L27" s="102">
        <v>1</v>
      </c>
      <c r="M27" s="137" t="s">
        <v>220</v>
      </c>
      <c r="N27" s="138" t="s">
        <v>223</v>
      </c>
      <c r="O27" s="5">
        <v>0.25</v>
      </c>
      <c r="P27" s="157" t="str">
        <f t="shared" si="1"/>
        <v>DIRECCIÓN DE GENERAL DESARROLLO SOCIAL.</v>
      </c>
      <c r="Q27" s="147"/>
    </row>
    <row r="28" spans="1:18" ht="100.5" customHeight="1" x14ac:dyDescent="0.25">
      <c r="A28" s="3" t="s">
        <v>85</v>
      </c>
      <c r="B28" s="160" t="str">
        <f>[100]MIR!$B$20</f>
        <v>Productos para el hogar como estufas, calentadores, tinacos, licuadoras, entre otros, disponibles con subsidios en colaboración con la congregación mariana trinitaria.</v>
      </c>
      <c r="C28" s="164"/>
      <c r="D28" s="161"/>
      <c r="E28" s="160" t="str">
        <f>[99]MIR!$C$20</f>
        <v>Porcentaje de pedidos realizados</v>
      </c>
      <c r="F28" s="161"/>
      <c r="G28" s="160" t="str">
        <f>[100]MIR!$D$20</f>
        <v xml:space="preserve">Porcentaje de pedidos realizados= (No. De Solicitudes Atendidas / No. Total de Solicitudes Recibidas) * 100. PPA=(NSA/NTSR)*100 </v>
      </c>
      <c r="H28" s="161"/>
      <c r="I28" s="162" t="str">
        <f>[99]MIR!$E$20</f>
        <v>Reportes, Informes, Evidencias fotográficas.</v>
      </c>
      <c r="J28" s="163"/>
      <c r="K28" s="43" t="s">
        <v>150</v>
      </c>
      <c r="L28" s="102">
        <v>1</v>
      </c>
      <c r="M28" s="137" t="s">
        <v>220</v>
      </c>
      <c r="N28" s="138" t="s">
        <v>223</v>
      </c>
      <c r="O28" s="5">
        <v>0.25</v>
      </c>
      <c r="P28" s="157" t="str">
        <f t="shared" si="1"/>
        <v>DIRECCIÓN DE GENERAL DESARROLLO SOCIAL.</v>
      </c>
      <c r="Q28" s="147"/>
    </row>
    <row r="29" spans="1:18" ht="83.25" customHeight="1" x14ac:dyDescent="0.25">
      <c r="A29" s="1"/>
      <c r="B29" s="1"/>
      <c r="C29" s="1"/>
      <c r="D29" s="1"/>
      <c r="E29" s="1"/>
      <c r="F29" s="1"/>
      <c r="G29" s="1"/>
      <c r="H29" s="1"/>
      <c r="I29" s="1"/>
      <c r="J29" s="1"/>
      <c r="K29" s="1"/>
      <c r="L29" s="1"/>
      <c r="M29" s="1"/>
      <c r="N29" s="1"/>
      <c r="O29" s="1"/>
      <c r="P29" s="1"/>
      <c r="Q29" s="1"/>
    </row>
    <row r="30" spans="1:18" ht="81" customHeight="1" x14ac:dyDescent="0.25">
      <c r="A30" s="1"/>
      <c r="B30" s="1"/>
      <c r="C30" s="1"/>
      <c r="D30" s="1"/>
      <c r="E30" s="1"/>
      <c r="F30" s="1"/>
      <c r="G30" s="1"/>
      <c r="H30" s="1"/>
      <c r="I30" s="1"/>
      <c r="J30" s="1"/>
      <c r="K30" s="1"/>
      <c r="L30" s="1"/>
      <c r="M30" s="1"/>
      <c r="N30" s="1"/>
      <c r="O30" s="1"/>
      <c r="P30" s="1"/>
      <c r="Q30" s="1"/>
    </row>
    <row r="31" spans="1:18" ht="85.5" customHeight="1" x14ac:dyDescent="0.25">
      <c r="A31" s="1"/>
      <c r="B31" s="1"/>
      <c r="C31" s="1"/>
      <c r="D31" s="1"/>
      <c r="E31" s="1"/>
      <c r="F31" s="1"/>
      <c r="G31" s="1"/>
      <c r="H31" s="1"/>
      <c r="I31" s="1"/>
      <c r="J31" s="1"/>
      <c r="K31" s="1"/>
      <c r="L31" s="1"/>
      <c r="M31" s="1"/>
      <c r="N31" s="1"/>
      <c r="O31" s="1"/>
      <c r="P31" s="1"/>
      <c r="Q31" s="1"/>
    </row>
    <row r="32" spans="1:18" ht="90.75" customHeight="1" x14ac:dyDescent="0.25">
      <c r="A32" s="1"/>
      <c r="B32" s="1"/>
      <c r="C32" s="1"/>
      <c r="D32" s="1"/>
      <c r="E32" s="1"/>
      <c r="F32" s="1"/>
      <c r="G32" s="1"/>
      <c r="H32" s="1"/>
      <c r="I32" s="1"/>
      <c r="J32" s="1"/>
      <c r="K32" s="1"/>
      <c r="L32" s="1"/>
      <c r="M32" s="1"/>
      <c r="N32" s="1"/>
      <c r="O32" s="1"/>
      <c r="P32" s="1"/>
      <c r="Q32" s="1"/>
    </row>
    <row r="33" spans="1:17" ht="93" customHeight="1"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3" spans="1:17" s="1" customFormat="1" x14ac:dyDescent="0.25">
      <c r="A43"/>
      <c r="B43"/>
      <c r="C43"/>
      <c r="D43"/>
      <c r="E43"/>
      <c r="F43"/>
      <c r="G43"/>
      <c r="H43"/>
      <c r="I43"/>
      <c r="J43"/>
      <c r="K43"/>
      <c r="L43"/>
      <c r="M43"/>
      <c r="N43"/>
      <c r="O43"/>
      <c r="P43"/>
      <c r="Q43"/>
    </row>
    <row r="44" spans="1:17" s="1" customFormat="1" x14ac:dyDescent="0.25">
      <c r="A44"/>
      <c r="B44"/>
      <c r="C44"/>
      <c r="D44"/>
      <c r="E44"/>
      <c r="F44"/>
      <c r="G44"/>
      <c r="H44"/>
      <c r="I44"/>
      <c r="J44"/>
      <c r="K44"/>
      <c r="L44"/>
      <c r="M44"/>
      <c r="N44"/>
      <c r="O44"/>
      <c r="P44"/>
      <c r="Q44"/>
    </row>
    <row r="45" spans="1:17" s="1" customFormat="1" x14ac:dyDescent="0.25">
      <c r="A45"/>
      <c r="B45"/>
      <c r="C45"/>
      <c r="D45"/>
      <c r="E45"/>
      <c r="F45"/>
      <c r="G45"/>
      <c r="H45"/>
      <c r="I45"/>
      <c r="J45"/>
      <c r="K45"/>
      <c r="L45"/>
      <c r="M45"/>
      <c r="N45"/>
      <c r="O45"/>
      <c r="P45"/>
      <c r="Q45"/>
    </row>
  </sheetData>
  <mergeCells count="84">
    <mergeCell ref="B22:D22"/>
    <mergeCell ref="E22:F22"/>
    <mergeCell ref="G22:H22"/>
    <mergeCell ref="I22:J22"/>
    <mergeCell ref="P22:Q2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B27:D27"/>
    <mergeCell ref="E27:F27"/>
    <mergeCell ref="G27:H27"/>
    <mergeCell ref="I27:J27"/>
    <mergeCell ref="P27:Q27"/>
    <mergeCell ref="B26:D26"/>
    <mergeCell ref="E26:F26"/>
    <mergeCell ref="G26:H26"/>
    <mergeCell ref="I26:J26"/>
    <mergeCell ref="P26:Q26"/>
    <mergeCell ref="P28:Q28"/>
    <mergeCell ref="F34:H35"/>
    <mergeCell ref="B28:D28"/>
    <mergeCell ref="E28:F28"/>
    <mergeCell ref="G28:H28"/>
    <mergeCell ref="I28:J28"/>
  </mergeCells>
  <pageMargins left="0.7" right="0.7" top="0.75" bottom="0.75" header="0.3" footer="0.3"/>
  <pageSetup scale="53" orientation="landscape" horizontalDpi="4294967292"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zoomScale="66" zoomScaleNormal="66" zoomScaleSheetLayoutView="70" workbookViewId="0">
      <selection activeCell="B5" sqref="B5:P5"/>
    </sheetView>
  </sheetViews>
  <sheetFormatPr baseColWidth="10" defaultColWidth="10.875" defaultRowHeight="15.75" x14ac:dyDescent="0.25"/>
  <cols>
    <col min="1" max="1" width="15.25" customWidth="1"/>
    <col min="3" max="3" width="6.875" customWidth="1"/>
    <col min="4" max="4" width="23" customWidth="1"/>
    <col min="5" max="5" width="9.875" customWidth="1"/>
    <col min="6" max="6" width="10.625" customWidth="1"/>
    <col min="7" max="7" width="9.875" customWidth="1"/>
    <col min="8" max="8" width="13.25" customWidth="1"/>
    <col min="9" max="9" width="13.375" customWidth="1"/>
    <col min="10" max="10" width="10" customWidth="1"/>
    <col min="11" max="11" width="15.125" customWidth="1"/>
    <col min="12" max="12" width="13.125" customWidth="1"/>
    <col min="13" max="13" width="12.625" customWidth="1"/>
    <col min="14" max="14" width="13" customWidth="1"/>
    <col min="15" max="15" width="13.125" customWidth="1"/>
    <col min="17" max="17" width="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7" customHeight="1" x14ac:dyDescent="0.25">
      <c r="A3" s="1"/>
      <c r="B3" s="144"/>
      <c r="C3" s="144"/>
      <c r="D3" s="144"/>
      <c r="E3" s="144"/>
      <c r="F3" s="144"/>
      <c r="G3" s="144"/>
      <c r="H3" s="144"/>
      <c r="I3" s="144"/>
      <c r="J3" s="144"/>
      <c r="K3" s="144"/>
      <c r="L3" s="144"/>
      <c r="M3" s="144"/>
      <c r="N3" s="144"/>
      <c r="O3" s="144"/>
      <c r="P3" s="144"/>
      <c r="Q3" s="1"/>
    </row>
    <row r="4" spans="1:17" ht="34.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'[102]POA (2)'!$AA$26</f>
        <v xml:space="preserve">E Prestacion en Servicios Publicos </v>
      </c>
      <c r="E8" s="147"/>
      <c r="F8" s="147"/>
      <c r="G8" s="147"/>
      <c r="H8" s="147"/>
      <c r="I8" s="148" t="s">
        <v>1</v>
      </c>
      <c r="J8" s="149" t="s">
        <v>200</v>
      </c>
      <c r="K8" s="149"/>
      <c r="L8" s="148" t="s">
        <v>2</v>
      </c>
      <c r="M8" s="211" t="str">
        <f>'[103]POA (2)'!$C$19</f>
        <v xml:space="preserve">Programa 13: Gestión Integral de Servicios Publica </v>
      </c>
      <c r="N8" s="147"/>
      <c r="O8" s="148" t="s">
        <v>3</v>
      </c>
      <c r="P8" s="204" t="str">
        <f>'[102]POA (2)'!$C$19</f>
        <v xml:space="preserve">Programa 13: Gestion Integral de Servicios Publicoa </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210" t="str">
        <f>'[102]POA (2)'!$AA$23</f>
        <v xml:space="preserve">1.Gobierno </v>
      </c>
      <c r="C11" s="152"/>
      <c r="D11" s="152"/>
      <c r="E11" s="153"/>
      <c r="F11" s="66" t="s">
        <v>5</v>
      </c>
      <c r="G11" s="210" t="str">
        <f>'[102]POA (2)'!$AA$24</f>
        <v xml:space="preserve">2.2. Vivienda  y Servicios  a la Comunidad  </v>
      </c>
      <c r="H11" s="152"/>
      <c r="I11" s="152"/>
      <c r="J11" s="152"/>
      <c r="K11" s="152"/>
      <c r="L11" s="153"/>
      <c r="M11" s="26" t="s">
        <v>6</v>
      </c>
      <c r="N11" s="326" t="str">
        <f>'[102]POA (2)'!$AA$25</f>
        <v xml:space="preserve">2.2.6. Servicios Comunales </v>
      </c>
      <c r="O11" s="164"/>
      <c r="P11" s="164"/>
      <c r="Q11" s="161"/>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11" t="str">
        <f>'[103]POA (2)'!$C$17</f>
        <v xml:space="preserve">Eje 2.- Desarrollo competitivo y sostenible para el progreso </v>
      </c>
      <c r="C13" s="147"/>
      <c r="D13" s="143" t="s">
        <v>8</v>
      </c>
      <c r="E13" s="211" t="str">
        <f>'[103]POA (2)'!$C$18</f>
        <v>Garantizar la prestación de los Servicios públicos de forma eficiente, segura y sustentable promoviendo el bienestar y calidad de vida mediante el acceso universal y equitativo de los servicios.</v>
      </c>
      <c r="F13" s="147"/>
      <c r="G13" s="147"/>
      <c r="H13" s="143" t="s">
        <v>9</v>
      </c>
      <c r="I13" s="211" t="str">
        <f>'[103]POA (2)'!$C$20</f>
        <v xml:space="preserve">Vincular mecanismos de colaboración interinstitucional para el desarrollo de infraestructura que impulsen la vocación productiva del Municipio, garantizando la protección y sostenibilidad del medio ambiente. </v>
      </c>
      <c r="J13" s="147"/>
      <c r="K13" s="147"/>
      <c r="L13" s="147"/>
      <c r="M13" s="148" t="s">
        <v>10</v>
      </c>
      <c r="N13" s="211" t="str">
        <f>'[103]POA (2)'!$C$21</f>
        <v xml:space="preserve">13.50 Trabajar em coordinación con otras unidades administrativas para la gestión, mantenimiento y rehabilitación de los espacios públicos.    </v>
      </c>
      <c r="O13" s="147"/>
      <c r="P13" s="147"/>
      <c r="Q13" s="147"/>
    </row>
    <row r="14" spans="1:17" ht="92.2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7"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7"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7" ht="90.75" customHeight="1" x14ac:dyDescent="0.25">
      <c r="A19" s="2" t="s">
        <v>28</v>
      </c>
      <c r="B19" s="388" t="str">
        <f>[103]MIR!$B$12</f>
        <v>Buena Percepción ciudadana sobre la calidad de los servicios públicos en Eduardo Neri.</v>
      </c>
      <c r="C19" s="147"/>
      <c r="D19" s="147"/>
      <c r="E19" s="147" t="str">
        <f>[102]MIR!$C$12</f>
        <v xml:space="preserve">Calidad de los Servicios Publicos </v>
      </c>
      <c r="F19" s="147"/>
      <c r="G19" s="147" t="str">
        <f>[102]MIR!$D$12</f>
        <v>no de personas con satisfacción sobre servicios publicos/numero de personas encuestadas*100</v>
      </c>
      <c r="H19" s="147"/>
      <c r="I19" s="157" t="str">
        <f>[102]MIR!$E$12</f>
        <v xml:space="preserve">Evidencia fotografica </v>
      </c>
      <c r="J19" s="147"/>
      <c r="K19" s="51" t="s">
        <v>150</v>
      </c>
      <c r="L19" s="68">
        <v>1</v>
      </c>
      <c r="M19" s="137" t="s">
        <v>220</v>
      </c>
      <c r="N19" s="138" t="s">
        <v>223</v>
      </c>
      <c r="O19" s="5">
        <v>0.25</v>
      </c>
      <c r="P19" s="157" t="str">
        <f t="shared" ref="P19:P23" si="0">$J$8</f>
        <v>DIRECCIÓN GENERAL DE SERVICIOS PUBLICOS</v>
      </c>
      <c r="Q19" s="147"/>
    </row>
    <row r="20" spans="1:17" ht="90" customHeight="1" x14ac:dyDescent="0.25">
      <c r="A20" s="2" t="s">
        <v>29</v>
      </c>
      <c r="B20" s="147" t="str">
        <f>[103]MIR!$B$13</f>
        <v xml:space="preserve">Mayor atencion a los Servicios Publicos prestados a la ciudadania en el Municipio de Eduardo Neri </v>
      </c>
      <c r="C20" s="147"/>
      <c r="D20" s="147"/>
      <c r="E20" s="147" t="str">
        <f>[102]MIR!$C$13</f>
        <v xml:space="preserve">Implementar cursos para el personal de todas las Direccion de Servicios publicos que sean dirijidos hacia el trato de los ciudadanos </v>
      </c>
      <c r="F20" s="147"/>
      <c r="G20" s="147" t="str">
        <f>[102]MIR!$D$13</f>
        <v>no de cursos realizados/no de cursos programados*100</v>
      </c>
      <c r="H20" s="147"/>
      <c r="I20" s="157" t="str">
        <f>[102]MIR!$E$13</f>
        <v xml:space="preserve">Evidencia fotografica y cursos </v>
      </c>
      <c r="J20" s="147"/>
      <c r="K20" s="51" t="s">
        <v>150</v>
      </c>
      <c r="L20" s="102">
        <v>1</v>
      </c>
      <c r="M20" s="137" t="s">
        <v>220</v>
      </c>
      <c r="N20" s="138" t="s">
        <v>223</v>
      </c>
      <c r="O20" s="5">
        <v>0.25</v>
      </c>
      <c r="P20" s="157" t="str">
        <f t="shared" si="0"/>
        <v>DIRECCIÓN GENERAL DE SERVICIOS PUBLICOS</v>
      </c>
      <c r="Q20" s="147"/>
    </row>
    <row r="21" spans="1:17" ht="85.5" customHeight="1" x14ac:dyDescent="0.25">
      <c r="A21" s="2" t="s">
        <v>61</v>
      </c>
      <c r="B21" s="147" t="str">
        <f>[103]MIR!$B$14</f>
        <v>Aseguramiento de condiciones seguras durante la realización de trabajos.</v>
      </c>
      <c r="C21" s="147"/>
      <c r="D21" s="147"/>
      <c r="E21" s="147" t="str">
        <f>[102]MIR!$C$14</f>
        <v xml:space="preserve">Implementar cursos de identificacion de riesgos y prevencion de accidentes </v>
      </c>
      <c r="F21" s="147"/>
      <c r="G21" s="147" t="str">
        <f>[102]MIR!$D$14</f>
        <v>no de cursos de identificacion realizados/no de cursos identificacion programados*100</v>
      </c>
      <c r="H21" s="147"/>
      <c r="I21" s="157" t="str">
        <f>[102]MIR!$E$14</f>
        <v xml:space="preserve">Evidencia fotografica </v>
      </c>
      <c r="J21" s="147"/>
      <c r="K21" s="51" t="s">
        <v>150</v>
      </c>
      <c r="L21" s="102">
        <v>1</v>
      </c>
      <c r="M21" s="137" t="s">
        <v>220</v>
      </c>
      <c r="N21" s="138" t="s">
        <v>223</v>
      </c>
      <c r="O21" s="5">
        <v>0.25</v>
      </c>
      <c r="P21" s="157" t="str">
        <f t="shared" si="0"/>
        <v>DIRECCIÓN GENERAL DE SERVICIOS PUBLICOS</v>
      </c>
      <c r="Q21" s="147"/>
    </row>
    <row r="22" spans="1:17" ht="87.75" customHeight="1" x14ac:dyDescent="0.25">
      <c r="A22" s="2" t="s">
        <v>62</v>
      </c>
      <c r="B22" s="160" t="str">
        <f>[103]MIR!$B$16</f>
        <v>Seguimiento y control de las actividades planificadas para optimizar los Servicios Públicos.</v>
      </c>
      <c r="C22" s="164"/>
      <c r="D22" s="161"/>
      <c r="E22" s="160" t="str">
        <f>[102]MIR!$C$17</f>
        <v xml:space="preserve">Implementar planes de trabajo </v>
      </c>
      <c r="F22" s="161"/>
      <c r="G22" s="160" t="str">
        <f>[102]MIR!$D$17</f>
        <v xml:space="preserve">No. De actividades programadas / No de actividades realizadas * 100 </v>
      </c>
      <c r="H22" s="161"/>
      <c r="I22" s="162" t="str">
        <f>[102]MIR!$E$17</f>
        <v xml:space="preserve">Planes de trabajo </v>
      </c>
      <c r="J22" s="163"/>
      <c r="K22" s="84" t="s">
        <v>150</v>
      </c>
      <c r="L22" s="102">
        <v>1</v>
      </c>
      <c r="M22" s="137" t="s">
        <v>220</v>
      </c>
      <c r="N22" s="138" t="s">
        <v>223</v>
      </c>
      <c r="O22" s="5">
        <v>0.25</v>
      </c>
      <c r="P22" s="157" t="str">
        <f t="shared" si="0"/>
        <v>DIRECCIÓN GENERAL DE SERVICIOS PUBLICOS</v>
      </c>
      <c r="Q22" s="147"/>
    </row>
    <row r="23" spans="1:17" ht="99" customHeight="1" x14ac:dyDescent="0.25">
      <c r="A23" s="2" t="s">
        <v>84</v>
      </c>
      <c r="B23" s="147" t="str">
        <f>[103]MIR!$B$18</f>
        <v>Desarrollo de actividades enfocadas en fortalecer la imagen municipal.</v>
      </c>
      <c r="C23" s="147"/>
      <c r="D23" s="147"/>
      <c r="E23" s="147" t="str">
        <f>[102]MIR!$C$20</f>
        <v xml:space="preserve">Realizar campañas y actividades de limpieza general en cada una de las Direcciones </v>
      </c>
      <c r="F23" s="147"/>
      <c r="G23" s="147" t="str">
        <f>[102]MIR!$D$20</f>
        <v>No. De campañas a realizar / actividades realizadas*100</v>
      </c>
      <c r="H23" s="147"/>
      <c r="I23" s="157" t="str">
        <f>[102]MIR!$E$20</f>
        <v xml:space="preserve">Fotos y videos </v>
      </c>
      <c r="J23" s="147"/>
      <c r="K23" s="51" t="s">
        <v>150</v>
      </c>
      <c r="L23" s="102">
        <v>1</v>
      </c>
      <c r="M23" s="137" t="s">
        <v>220</v>
      </c>
      <c r="N23" s="138" t="s">
        <v>223</v>
      </c>
      <c r="O23" s="5">
        <v>0.25</v>
      </c>
      <c r="P23" s="157" t="str">
        <f t="shared" si="0"/>
        <v>DIRECCIÓN GENERAL DE SERVICIOS PUBLICOS</v>
      </c>
      <c r="Q23" s="147"/>
    </row>
    <row r="24" spans="1:17" x14ac:dyDescent="0.25">
      <c r="A24" s="155" t="s">
        <v>30</v>
      </c>
      <c r="B24" s="155"/>
      <c r="C24" s="155"/>
      <c r="D24" s="155"/>
      <c r="E24" s="155"/>
      <c r="F24" s="155"/>
      <c r="G24" s="155"/>
      <c r="H24" s="155"/>
      <c r="I24" s="155"/>
      <c r="J24" s="155"/>
      <c r="K24" s="155"/>
      <c r="L24" s="155"/>
      <c r="M24" s="155"/>
      <c r="N24" s="155"/>
      <c r="O24" s="155"/>
      <c r="P24" s="155"/>
      <c r="Q24" s="155"/>
    </row>
    <row r="25" spans="1:17" ht="84.75" customHeight="1" x14ac:dyDescent="0.25">
      <c r="A25" s="3" t="s">
        <v>68</v>
      </c>
      <c r="B25" s="147" t="str">
        <f>[103]MIR!$B$15</f>
        <v>Suministro adecuado de herramientas y equipo de protección para el personal.</v>
      </c>
      <c r="C25" s="147"/>
      <c r="D25" s="147"/>
      <c r="E25" s="147" t="str">
        <f>[103]MIR!$C$15</f>
        <v xml:space="preserve">Porcentaje de gestión de herramienta </v>
      </c>
      <c r="F25" s="147"/>
      <c r="G25" s="147" t="str">
        <f>[102]MIR!$D$15</f>
        <v xml:space="preserve">(no. De herramienta gestionada / no. De herramienta programada*100) PGH NHG/NHP*100 </v>
      </c>
      <c r="H25" s="147"/>
      <c r="I25" s="157" t="str">
        <f>[102]MIR!$E$15</f>
        <v>Evidencia fotografica</v>
      </c>
      <c r="J25" s="147"/>
      <c r="K25" s="51" t="s">
        <v>150</v>
      </c>
      <c r="L25" s="68">
        <v>1</v>
      </c>
      <c r="M25" s="137" t="s">
        <v>220</v>
      </c>
      <c r="N25" s="138" t="s">
        <v>223</v>
      </c>
      <c r="O25" s="5">
        <v>0.25</v>
      </c>
      <c r="P25" s="157" t="str">
        <f t="shared" ref="P25:P27" si="1">$P$23</f>
        <v>DIRECCIÓN GENERAL DE SERVICIOS PUBLICOS</v>
      </c>
      <c r="Q25" s="147"/>
    </row>
    <row r="26" spans="1:17" ht="90" customHeight="1" x14ac:dyDescent="0.25">
      <c r="A26" s="3" t="s">
        <v>67</v>
      </c>
      <c r="B26" s="160" t="str">
        <f>[103]MIR!$B$17</f>
        <v>Implementación de supervisiones periódicas en las áreas correspondientes a Servicios Públicos.</v>
      </c>
      <c r="C26" s="164"/>
      <c r="D26" s="161"/>
      <c r="E26" s="160" t="str">
        <f>[102]MIR!$C$18</f>
        <v xml:space="preserve">Realizar las acciones tecnicas y administrativas correspondientes </v>
      </c>
      <c r="F26" s="161"/>
      <c r="G26" s="160" t="str">
        <f>[103]MIR!$D$17</f>
        <v xml:space="preserve">(No. De acciones tecnicas / No. De accciones adiministrativas *100 ) </v>
      </c>
      <c r="H26" s="161"/>
      <c r="I26" s="162" t="str">
        <f>[102]MIR!$E$18</f>
        <v xml:space="preserve">Evidencia fotografica </v>
      </c>
      <c r="J26" s="163"/>
      <c r="K26" s="51" t="s">
        <v>150</v>
      </c>
      <c r="L26" s="102">
        <v>1</v>
      </c>
      <c r="M26" s="137" t="s">
        <v>220</v>
      </c>
      <c r="N26" s="138" t="s">
        <v>223</v>
      </c>
      <c r="O26" s="5">
        <v>0.25</v>
      </c>
      <c r="P26" s="157" t="str">
        <f t="shared" si="1"/>
        <v>DIRECCIÓN GENERAL DE SERVICIOS PUBLICOS</v>
      </c>
      <c r="Q26" s="147"/>
    </row>
    <row r="27" spans="1:17" ht="105.75" customHeight="1" x14ac:dyDescent="0.25">
      <c r="A27" s="3" t="s">
        <v>85</v>
      </c>
      <c r="B27" s="147" t="str">
        <f>[103]MIR!$B$19</f>
        <v>Optimización en la entrega de materiales a las direcciones que integran la Dirección General de Servicios Públicos.</v>
      </c>
      <c r="C27" s="147"/>
      <c r="D27" s="147"/>
      <c r="E27" s="147" t="str">
        <f>[103]MIR!$C$19</f>
        <v xml:space="preserve">Porcentaje de gestion de materiales </v>
      </c>
      <c r="F27" s="147"/>
      <c r="G27" s="147" t="str">
        <f>[102]MIR!$D$21</f>
        <v>(No.de materiales/ No. De material programado*100) PGH * 100</v>
      </c>
      <c r="H27" s="147"/>
      <c r="I27" s="147" t="str">
        <f>[102]MIR!$E$21</f>
        <v xml:space="preserve">Evidencia fotografica </v>
      </c>
      <c r="J27" s="147"/>
      <c r="K27" s="51" t="s">
        <v>150</v>
      </c>
      <c r="L27" s="102">
        <v>1</v>
      </c>
      <c r="M27" s="137" t="s">
        <v>220</v>
      </c>
      <c r="N27" s="138" t="s">
        <v>223</v>
      </c>
      <c r="O27" s="5">
        <v>0.25</v>
      </c>
      <c r="P27" s="157" t="str">
        <f t="shared" si="1"/>
        <v>DIRECCIÓN GENERAL DE SERVICIOS PUBLICOS</v>
      </c>
      <c r="Q27" s="147"/>
    </row>
    <row r="28" spans="1:17" x14ac:dyDescent="0.25">
      <c r="A28" s="1"/>
      <c r="B28" s="1"/>
      <c r="C28" s="1"/>
      <c r="D28" s="1"/>
      <c r="E28" s="1"/>
      <c r="F28" s="1"/>
      <c r="G28" s="1"/>
      <c r="H28" s="1"/>
      <c r="I28" s="1"/>
      <c r="J28" s="1"/>
      <c r="K28" s="1"/>
      <c r="L28" s="1"/>
      <c r="M28" s="1"/>
      <c r="N28" s="1"/>
      <c r="O28" s="1"/>
      <c r="P28" s="1"/>
      <c r="Q28" s="1"/>
    </row>
    <row r="29" spans="1:17" x14ac:dyDescent="0.25">
      <c r="A29" s="1"/>
      <c r="B29" s="1"/>
      <c r="C29" s="1"/>
      <c r="D29" s="1"/>
      <c r="E29" s="1"/>
      <c r="F29" s="1"/>
      <c r="G29" s="1"/>
      <c r="H29" s="1"/>
      <c r="I29" s="1"/>
      <c r="J29" s="1"/>
      <c r="K29" s="1"/>
      <c r="L29" s="1"/>
      <c r="M29" s="1"/>
      <c r="N29" s="1"/>
      <c r="O29" s="1"/>
      <c r="P29" s="1"/>
      <c r="Q29" s="1"/>
    </row>
    <row r="30" spans="1:17" x14ac:dyDescent="0.25">
      <c r="A30" s="1"/>
      <c r="B30" s="1"/>
      <c r="C30" s="1"/>
      <c r="D30" s="1"/>
      <c r="E30" s="1"/>
      <c r="F30" s="1"/>
      <c r="G30" s="1"/>
      <c r="H30" s="1"/>
      <c r="I30" s="1"/>
      <c r="J30" s="1"/>
      <c r="K30" s="1"/>
      <c r="L30" s="1"/>
      <c r="M30" s="1"/>
      <c r="N30" s="1"/>
      <c r="O30" s="1"/>
      <c r="P30" s="1"/>
      <c r="Q30" s="1"/>
    </row>
    <row r="31" spans="1:17" x14ac:dyDescent="0.25">
      <c r="A31" s="1"/>
      <c r="B31" s="1"/>
      <c r="C31" s="1"/>
      <c r="D31" s="1"/>
      <c r="E31" s="1"/>
      <c r="F31" s="1"/>
      <c r="G31" s="1"/>
      <c r="H31" s="1"/>
      <c r="I31" s="1"/>
      <c r="J31" s="1"/>
      <c r="K31" s="1"/>
      <c r="L31" s="1"/>
      <c r="M31" s="1"/>
      <c r="N31" s="1"/>
      <c r="O31" s="1"/>
      <c r="P31" s="1"/>
      <c r="Q31" s="1"/>
    </row>
    <row r="32" spans="1:17" x14ac:dyDescent="0.25">
      <c r="A32" s="1"/>
      <c r="B32" s="1"/>
      <c r="C32" s="1"/>
      <c r="D32" s="1"/>
      <c r="E32" s="1"/>
      <c r="F32" s="165"/>
      <c r="G32" s="165"/>
      <c r="H32" s="165"/>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s="1" customFormat="1" x14ac:dyDescent="0.25">
      <c r="F35"/>
    </row>
    <row r="36" spans="1:17" s="1" customFormat="1" ht="81.75" customHeight="1" x14ac:dyDescent="0.25"/>
    <row r="37" spans="1:17" s="1" customFormat="1" x14ac:dyDescent="0.25"/>
    <row r="38" spans="1:17" x14ac:dyDescent="0.25">
      <c r="A38" s="1"/>
      <c r="B38" s="1"/>
      <c r="C38" s="1"/>
      <c r="D38" s="1"/>
      <c r="E38" s="1"/>
      <c r="F38" s="1"/>
      <c r="G38" s="1"/>
      <c r="H38" s="1"/>
      <c r="I38" s="1"/>
      <c r="J38" s="1"/>
      <c r="K38" s="1"/>
      <c r="L38" s="1"/>
      <c r="M38" s="1"/>
      <c r="N38" s="1"/>
      <c r="O38" s="1"/>
      <c r="P38" s="1"/>
      <c r="Q38" s="1"/>
    </row>
  </sheetData>
  <mergeCells count="79">
    <mergeCell ref="B22:D22"/>
    <mergeCell ref="E22:F22"/>
    <mergeCell ref="G22:H22"/>
    <mergeCell ref="I22:J22"/>
    <mergeCell ref="P22:Q22"/>
    <mergeCell ref="B23:D23"/>
    <mergeCell ref="E23:F23"/>
    <mergeCell ref="G23:H23"/>
    <mergeCell ref="I23:J23"/>
    <mergeCell ref="P23:Q23"/>
    <mergeCell ref="A24:Q24"/>
    <mergeCell ref="B25:D25"/>
    <mergeCell ref="E25:F25"/>
    <mergeCell ref="G25:H25"/>
    <mergeCell ref="I25:J25"/>
    <mergeCell ref="P25:Q25"/>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1:D21"/>
    <mergeCell ref="E21:F21"/>
    <mergeCell ref="G21:H21"/>
    <mergeCell ref="I21:J21"/>
    <mergeCell ref="P21:Q21"/>
    <mergeCell ref="P27:Q27"/>
    <mergeCell ref="B26:D26"/>
    <mergeCell ref="E26:F26"/>
    <mergeCell ref="G26:H26"/>
    <mergeCell ref="I26:J26"/>
    <mergeCell ref="P26:Q26"/>
    <mergeCell ref="F32:H33"/>
    <mergeCell ref="B27:D27"/>
    <mergeCell ref="E27:F27"/>
    <mergeCell ref="G27:H27"/>
    <mergeCell ref="I27:J27"/>
  </mergeCells>
  <pageMargins left="0.7" right="0.7" top="0.75" bottom="0.75" header="0.3" footer="0.3"/>
  <pageSetup scale="53" orientation="landscape" horizontalDpi="4294967292"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topLeftCell="A29" zoomScale="68" zoomScaleNormal="68" zoomScaleSheetLayoutView="70" workbookViewId="0">
      <selection activeCell="G29" sqref="G29:H29"/>
    </sheetView>
  </sheetViews>
  <sheetFormatPr baseColWidth="10" defaultColWidth="10.875" defaultRowHeight="15.75" x14ac:dyDescent="0.25"/>
  <cols>
    <col min="1" max="1" width="13.75" customWidth="1"/>
    <col min="3" max="3" width="6.875" customWidth="1"/>
    <col min="4" max="4" width="25" customWidth="1"/>
    <col min="6" max="6" width="9.25" customWidth="1"/>
    <col min="8" max="8" width="12.875" customWidth="1"/>
    <col min="9" max="9" width="13.375" customWidth="1"/>
    <col min="10" max="10" width="13.5" customWidth="1"/>
    <col min="11" max="11" width="12.125" customWidth="1"/>
    <col min="12" max="12" width="10" customWidth="1"/>
    <col min="13" max="13" width="13.875" customWidth="1"/>
    <col min="14" max="14" width="12.875" customWidth="1"/>
    <col min="15" max="15" width="11" customWidth="1"/>
    <col min="17" max="17" width="8.875" customWidth="1"/>
  </cols>
  <sheetData>
    <row r="1" spans="1:17" x14ac:dyDescent="0.25">
      <c r="A1" s="1"/>
      <c r="B1" s="1"/>
      <c r="C1" s="1" t="e">
        <f>'[56]19.-DERECCIÓN GENERAL DE DESARR'!C1</f>
        <v>#REF!</v>
      </c>
      <c r="D1" s="1"/>
      <c r="E1" s="1"/>
      <c r="F1" s="1"/>
      <c r="G1" s="1"/>
      <c r="H1" s="1"/>
      <c r="I1" s="1"/>
      <c r="J1" s="1"/>
      <c r="K1" s="1"/>
      <c r="L1" s="1"/>
      <c r="M1" s="1"/>
      <c r="N1" s="1" t="e">
        <f>'[56]19.-DERECCIÓN GENERAL DE DESARR'!N1</f>
        <v>#REF!</v>
      </c>
      <c r="O1" s="1"/>
      <c r="P1" s="1"/>
      <c r="Q1" s="1"/>
    </row>
    <row r="2" spans="1:17" ht="31.5" customHeight="1" x14ac:dyDescent="0.25">
      <c r="A2" s="1"/>
      <c r="B2" s="144" t="e">
        <f>'[56]19.-DERECCIÓN GENERAL DE DESARR'!B2</f>
        <v>#REF!</v>
      </c>
      <c r="C2" s="144"/>
      <c r="D2" s="144"/>
      <c r="E2" s="144"/>
      <c r="F2" s="144"/>
      <c r="G2" s="144"/>
      <c r="H2" s="144"/>
      <c r="I2" s="144"/>
      <c r="J2" s="144"/>
      <c r="K2" s="144"/>
      <c r="L2" s="144"/>
      <c r="M2" s="144"/>
      <c r="N2" s="144"/>
      <c r="O2" s="144"/>
      <c r="P2" s="144"/>
      <c r="Q2" s="1"/>
    </row>
    <row r="3" spans="1:17" ht="45.75" customHeight="1" x14ac:dyDescent="0.25">
      <c r="A3" s="1"/>
      <c r="B3" s="144"/>
      <c r="C3" s="144"/>
      <c r="D3" s="144"/>
      <c r="E3" s="144"/>
      <c r="F3" s="144"/>
      <c r="G3" s="144"/>
      <c r="H3" s="144"/>
      <c r="I3" s="144"/>
      <c r="J3" s="144"/>
      <c r="K3" s="144"/>
      <c r="L3" s="144"/>
      <c r="M3" s="144"/>
      <c r="N3" s="144"/>
      <c r="O3" s="144"/>
      <c r="P3" s="144"/>
      <c r="Q3" s="1"/>
    </row>
    <row r="4" spans="1:17" ht="46.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tr">
        <f>'18.-DIRECCIÓN GRAL. SER. PUBLI '!$B$5</f>
        <v>INDICADORES ESTRATÉGICOS Y DE GESTIÓN 2026.</v>
      </c>
      <c r="C5" s="145"/>
      <c r="D5" s="145"/>
      <c r="E5" s="145"/>
      <c r="F5" s="145"/>
      <c r="G5" s="145"/>
      <c r="H5" s="145"/>
      <c r="I5" s="145"/>
      <c r="J5" s="145"/>
      <c r="K5" s="145"/>
      <c r="L5" s="145"/>
      <c r="M5" s="145"/>
      <c r="N5" s="145"/>
      <c r="O5" s="145"/>
      <c r="P5" s="145"/>
      <c r="Q5" s="1"/>
    </row>
    <row r="6" spans="1:17" ht="15.75" hidden="1" customHeight="1" x14ac:dyDescent="0.25">
      <c r="A6" s="1" t="e">
        <f>'[56]19.-DERECCIÓN GENERAL DE DESARR'!A6</f>
        <v>#REF!</v>
      </c>
      <c r="B6" s="1" t="e">
        <f>'[56]19.-DERECCIÓN GENERAL DE DESARR'!B6</f>
        <v>#REF!</v>
      </c>
      <c r="C6" s="1" t="e">
        <f>'[56]19.-DERECCIÓN GENERAL DE DESARR'!C6</f>
        <v>#REF!</v>
      </c>
      <c r="D6" s="1" t="e">
        <f>'[56]19.-DERECCIÓN GENERAL DE DESARR'!D6</f>
        <v>#REF!</v>
      </c>
      <c r="E6" s="1" t="e">
        <f>'[56]19.-DERECCIÓN GENERAL DE DESARR'!E6</f>
        <v>#REF!</v>
      </c>
      <c r="F6" s="1" t="e">
        <f>'[56]19.-DERECCIÓN GENERAL DE DESARR'!F6</f>
        <v>#REF!</v>
      </c>
      <c r="G6" s="1" t="e">
        <f>'[56]19.-DERECCIÓN GENERAL DE DESARR'!G6</f>
        <v>#REF!</v>
      </c>
      <c r="H6" s="1" t="e">
        <f>'[56]19.-DERECCIÓN GENERAL DE DESARR'!H6</f>
        <v>#REF!</v>
      </c>
      <c r="I6" s="1" t="e">
        <f>'[56]19.-DERECCIÓN GENERAL DE DESARR'!I6</f>
        <v>#REF!</v>
      </c>
      <c r="J6" s="1" t="e">
        <f>'[56]19.-DERECCIÓN GENERAL DE DESARR'!J6</f>
        <v>#REF!</v>
      </c>
      <c r="K6" s="1" t="e">
        <f>'[56]19.-DERECCIÓN GENERAL DE DESARR'!K6</f>
        <v>#REF!</v>
      </c>
      <c r="L6" s="1" t="e">
        <f>'[56]19.-DERECCIÓN GENERAL DE DESARR'!L6</f>
        <v>#REF!</v>
      </c>
      <c r="M6" s="1" t="e">
        <f>'[56]19.-DERECCIÓN GENERAL DE DESARR'!M6</f>
        <v>#REF!</v>
      </c>
      <c r="N6" s="1" t="e">
        <f>'[56]19.-DERECCIÓN GENERAL DE DESARR'!N6</f>
        <v>#REF!</v>
      </c>
      <c r="O6" s="1" t="e">
        <f>'[56]19.-DERECCIÓN GENERAL DE DESARR'!O6</f>
        <v>#REF!</v>
      </c>
      <c r="P6" s="1" t="e">
        <f>'[56]19.-DERECCIÓN GENERAL DE DESARR'!P6</f>
        <v>#REF!</v>
      </c>
      <c r="Q6" s="1" t="e">
        <f>'[56]19.-DERECCIÓN GENERAL DE DESARR'!Q6</f>
        <v>#REF!</v>
      </c>
    </row>
    <row r="7" spans="1:17" x14ac:dyDescent="0.25">
      <c r="A7" s="282" t="str">
        <f>'[56]19.-DERECCIÓN GENERAL DE DESARR'!A7</f>
        <v>CLASIFICACIÓN PROGRAMÁTICA</v>
      </c>
      <c r="B7" s="306"/>
      <c r="C7" s="306"/>
      <c r="D7" s="306"/>
      <c r="E7" s="306"/>
      <c r="F7" s="306"/>
      <c r="G7" s="306"/>
      <c r="H7" s="306"/>
      <c r="I7" s="306"/>
      <c r="J7" s="306"/>
      <c r="K7" s="306"/>
      <c r="L7" s="306"/>
      <c r="M7" s="306"/>
      <c r="N7" s="306"/>
      <c r="O7" s="306"/>
      <c r="P7" s="306"/>
      <c r="Q7" s="283"/>
    </row>
    <row r="8" spans="1:17" ht="15.75" customHeight="1" x14ac:dyDescent="0.25">
      <c r="A8" s="276" t="str">
        <f>'[56]19.-DERECCIÓN GENERAL DE DESARR'!A8</f>
        <v>Programa Presupuestario:</v>
      </c>
      <c r="B8" s="291"/>
      <c r="C8" s="277"/>
      <c r="D8" s="307" t="str">
        <f>[104]POA!$AA$26</f>
        <v>E. Prestacion de servicios públicos</v>
      </c>
      <c r="E8" s="308"/>
      <c r="F8" s="308"/>
      <c r="G8" s="308"/>
      <c r="H8" s="309"/>
      <c r="I8" s="280" t="str">
        <f>'[56]19.-DERECCIÓN GENERAL DE DESARR'!I8</f>
        <v>Unidad Responsable:</v>
      </c>
      <c r="J8" s="313" t="str">
        <f>'[56]19.-DERECCIÓN GENERAL DE DESARR'!J8</f>
        <v>DIRECCIÓN GENERAL DE DESARROLLO URBANO Y OBRAS PÚBLICAS.</v>
      </c>
      <c r="K8" s="314"/>
      <c r="L8" s="280" t="str">
        <f>'[56]19.-DERECCIÓN GENERAL DE DESARR'!L8</f>
        <v>Programa:</v>
      </c>
      <c r="M8" s="307" t="str">
        <f>[104]POA!$C$19</f>
        <v>11. Territorio Sustentable: Creciendo con Equilibrio</v>
      </c>
      <c r="N8" s="309"/>
      <c r="O8" s="280" t="str">
        <f>'[56]19.-DERECCIÓN GENERAL DE DESARR'!O8</f>
        <v>Subprograma:</v>
      </c>
      <c r="P8" s="307" t="str">
        <f>[105]POA!$C$19</f>
        <v>11. Territorio Sustentable: Creciendo con Equilibrio</v>
      </c>
      <c r="Q8" s="309"/>
    </row>
    <row r="9" spans="1:17" ht="61.5" customHeight="1" x14ac:dyDescent="0.25">
      <c r="A9" s="278"/>
      <c r="B9" s="295"/>
      <c r="C9" s="279"/>
      <c r="D9" s="310"/>
      <c r="E9" s="311"/>
      <c r="F9" s="311"/>
      <c r="G9" s="311"/>
      <c r="H9" s="312"/>
      <c r="I9" s="281"/>
      <c r="J9" s="315"/>
      <c r="K9" s="316"/>
      <c r="L9" s="281"/>
      <c r="M9" s="310"/>
      <c r="N9" s="312"/>
      <c r="O9" s="281"/>
      <c r="P9" s="310"/>
      <c r="Q9" s="312"/>
    </row>
    <row r="10" spans="1:17" x14ac:dyDescent="0.25">
      <c r="A10" s="282" t="str">
        <f>'[56]19.-DERECCIÓN GENERAL DE DESARR'!A10</f>
        <v>CLASIFICACIÓN FUNCIONAL</v>
      </c>
      <c r="B10" s="306"/>
      <c r="C10" s="306"/>
      <c r="D10" s="306"/>
      <c r="E10" s="306"/>
      <c r="F10" s="306"/>
      <c r="G10" s="306"/>
      <c r="H10" s="306"/>
      <c r="I10" s="306"/>
      <c r="J10" s="306"/>
      <c r="K10" s="306"/>
      <c r="L10" s="306"/>
      <c r="M10" s="306"/>
      <c r="N10" s="306"/>
      <c r="O10" s="306"/>
      <c r="P10" s="306"/>
      <c r="Q10" s="283"/>
    </row>
    <row r="11" spans="1:17" ht="29.1" customHeight="1" x14ac:dyDescent="0.25">
      <c r="A11" s="66" t="str">
        <f>'[56]19.-DERECCIÓN GENERAL DE DESARR'!A11</f>
        <v>Finalidad:</v>
      </c>
      <c r="B11" s="151" t="str">
        <f>'[56]19.-DERECCIÓN GENERAL DE DESARR'!B11</f>
        <v>1. Gobierno</v>
      </c>
      <c r="C11" s="317"/>
      <c r="D11" s="317"/>
      <c r="E11" s="318"/>
      <c r="F11" s="66" t="str">
        <f>'[56]19.-DERECCIÓN GENERAL DE DESARR'!F11</f>
        <v>Función:</v>
      </c>
      <c r="G11" s="151" t="str">
        <f>'[56]19.-DERECCIÓN GENERAL DE DESARR'!G11</f>
        <v>8. Otros Servicios Generales</v>
      </c>
      <c r="H11" s="317"/>
      <c r="I11" s="317"/>
      <c r="J11" s="317"/>
      <c r="K11" s="317"/>
      <c r="L11" s="318"/>
      <c r="M11" s="26" t="str">
        <f>'[56]19.-DERECCIÓN GENERAL DE DESARR'!M11</f>
        <v>Subfunción:</v>
      </c>
      <c r="N11" s="151" t="str">
        <f>[106]POA!$AA$25</f>
        <v xml:space="preserve">5. Otros. </v>
      </c>
      <c r="O11" s="317"/>
      <c r="P11" s="317"/>
      <c r="Q11" s="318"/>
    </row>
    <row r="12" spans="1:17" x14ac:dyDescent="0.25">
      <c r="A12" s="282" t="str">
        <f>'[56]19.-DERECCIÓN GENERAL DE DESARR'!A12</f>
        <v>PLAN MUNICIPAL DE DESARROLLO</v>
      </c>
      <c r="B12" s="306"/>
      <c r="C12" s="306"/>
      <c r="D12" s="306"/>
      <c r="E12" s="306"/>
      <c r="F12" s="306"/>
      <c r="G12" s="306"/>
      <c r="H12" s="306"/>
      <c r="I12" s="306"/>
      <c r="J12" s="306"/>
      <c r="K12" s="306"/>
      <c r="L12" s="306"/>
      <c r="M12" s="306"/>
      <c r="N12" s="306"/>
      <c r="O12" s="306"/>
      <c r="P12" s="306"/>
      <c r="Q12" s="283"/>
    </row>
    <row r="13" spans="1:17" ht="15.75" customHeight="1" x14ac:dyDescent="0.25">
      <c r="A13" s="280" t="str">
        <f>'[56]19.-DERECCIÓN GENERAL DE DESARR'!A13</f>
        <v>Eje Rector:</v>
      </c>
      <c r="B13" s="284" t="str">
        <f>[104]POA!$C$17</f>
        <v>Eje II: Desarrollo Competitivo y Sostenible para el Progreso</v>
      </c>
      <c r="C13" s="286"/>
      <c r="D13" s="304" t="str">
        <f>'[56]19.-DERECCIÓN GENERAL DE DESARR'!D13</f>
        <v>Objetivo:</v>
      </c>
      <c r="E13" s="284" t="str">
        <f>[104]POA!$C$18</f>
        <v xml:space="preserve"> Asegurar un ordenamiento territorial sustentable, mediante obras de calidad en beneficio del desarrollo integral del Municipio, aplicando políticas de gestión y seguimiento para el desarrollo eficiente en el proceso de la construcción de las obras públicas.</v>
      </c>
      <c r="F13" s="285"/>
      <c r="G13" s="286"/>
      <c r="H13" s="304" t="str">
        <f>'[56]19.-DERECCIÓN GENERAL DE DESARR'!H13</f>
        <v>Estrategia:</v>
      </c>
      <c r="I13" s="284" t="str">
        <f>[104]POA!$C$20</f>
        <v>Vincular mecanismos de colaboración interinstitucional para el desarrollo  de infraestructura que impulsen la vocación productiva del municipio, garantizando la protección y sostenibilidad del medio ambiente.</v>
      </c>
      <c r="J13" s="285"/>
      <c r="K13" s="285"/>
      <c r="L13" s="286"/>
      <c r="M13" s="280" t="str">
        <f>'[56]19.-DERECCIÓN GENERAL DE DESARR'!M13</f>
        <v>Líneas de Acción:</v>
      </c>
      <c r="N13" s="284" t="str">
        <f>[104]POA!$C$21</f>
        <v xml:space="preserve">11.1 Impulsar el incremento y mantenimiento de la infraestructura hídrica e hidráulica. 11.2 Mejorar las vías de comunicación urbana y accesos rurales, atendiendo prioritariamente a las Comunidades con difícil acceso y con mayor rezago social. 11.3 Mejorar y apoyar la infraestructura para el fortalecimiento de seguridad pública, reinserción social, educativa y de esparcimiento. 11.4 Aumentar y mejorar la obra pública social y urbana contribuyendo a la igualdad social. 11.5 Ampliar la infraestructura cultural, deportiva con espacios aptos para el desarrollo y aprovechamiento del desarrollo recreativo de la sociedad. 11.6 Consolidar una infraestructura con mejoramiento y ampliación brindando mejores servicios a la sociedad. 11.7 Generar vínculos de gestión, para incrementar la inversión en obra pública en beneficio de todo el Municipio. 11.8 Analizar los costos directos e indirectos para tener mayor control del presupuesto en cada obra pública. 11.9 Realizar la estimación de los costos de materiales, seleccionando los acordes a las condiciones del mercado y la disponibilidad para el desarrollo del proyecto. 11.10 Elaborar presupuestos desglosando y detallando los costos involucrados en una obra pública, teniendo una visión clara del gasto y tomar la mejor decisión. 11.11 Optimizar los recursos para el desarrollo de un proyecto, garantizando que se ejecute de manera eficaz con los materiales o herramientas necesarias. 11.12 Elaborar informes y documentos necesarios para la integración de los expedientes técnicos referente a los contratistas, presupuestos y la administración interna de cada obra pública. 11.13 Cumplir con la normatividad asegurando que los costos y precios unitarios estén alineados a los estándares técnicos correspondientes. 11.14 Preparar las licitaciones correspondientes de los expedientes en los términos de referencia, condiciones, especificaciones técnicas, programación y criterios de selección. 11.15 Gestionar la publicación de las convocatorias, realizando el proceso transparente y accesible a los contratistas, cumpliendo las normas legales y regulatorias. 11.16 Revisar y elaborar los contratos, especificando el presupuesto, ampliaciones de plazo, cronogramas, entre otros aspectos técnicos. 11.17 Supervisar el seguimiento de la obra, verificando el cumplimiento de los plazos y estándares de calidad. 11.18 Elaborar y actualizar las normas técnicas, para la ejecución de las obras públicas, desde especificaciones de materiales y procedimientos. 11.19 Asegurar el cumplimiento de la normatividad en las obras desde aspectos técnicos, legales y ambientales vigentes. 11.20 Definir estándares de gestión de obras públicas para la planeación, programación y seguimiento, asegurando de manera eficiente los plazos. 11.21 Supervisar la calidad y el cumplimiento normativo de las obras, desde la gestión de inspecciones, vigilancia, ejecución y coordinación con el OCIN garantizando la transparencia. 11.22 Verificar que los procedimientos administrativos de contratación, modificación y pagos se cumplan de acuerdo a la normatividad. 11.23 Inspeccionar las obras públicas en curso verificando el cumplimiento y transparentando las especificaciones de calidad, desde el avance físico y financiero. 11.24 Monitorear el cumplimiento normativo, supervisando los aspectos financieros, desde reajustes de presupuestos o modificación de especificaciones técnicas. 11.25 Coordinar con el Organismo de Control Interno (OCIN) transparentando el uso correcto de los recursos públicos, el cumplimiento de normatividad y procedimientos establecidos. 11.26 Revisar y preparar los expedientes técnicos ante la ejecución de auditorías por parte del OCIN, facilitando las inspecciones. 11.27 Transparentar la ejecución de las obras públicas desde los procedimientos de selección, contratación, ejecución y seguimiento mediante informes. 11.28 Garantizar la legalidad, transparencia y el correcto uso de los recursos públicos para el desarrollo de las obras públicas.
</v>
      </c>
      <c r="O13" s="285"/>
      <c r="P13" s="285"/>
      <c r="Q13" s="286"/>
    </row>
    <row r="14" spans="1:17" ht="408.75" customHeight="1" x14ac:dyDescent="0.25">
      <c r="A14" s="281"/>
      <c r="B14" s="287"/>
      <c r="C14" s="289"/>
      <c r="D14" s="305"/>
      <c r="E14" s="287"/>
      <c r="F14" s="288"/>
      <c r="G14" s="289"/>
      <c r="H14" s="305"/>
      <c r="I14" s="287"/>
      <c r="J14" s="288"/>
      <c r="K14" s="288"/>
      <c r="L14" s="289"/>
      <c r="M14" s="281"/>
      <c r="N14" s="287"/>
      <c r="O14" s="288"/>
      <c r="P14" s="288"/>
      <c r="Q14" s="289"/>
    </row>
    <row r="15" spans="1:17" x14ac:dyDescent="0.25">
      <c r="A15" s="271" t="str">
        <f>'[56]19.-DERECCIÓN GENERAL DE DESARR'!A15</f>
        <v>RESULTADOS</v>
      </c>
      <c r="B15" s="272"/>
      <c r="C15" s="272"/>
      <c r="D15" s="272"/>
      <c r="E15" s="272"/>
      <c r="F15" s="272"/>
      <c r="G15" s="272"/>
      <c r="H15" s="272"/>
      <c r="I15" s="272"/>
      <c r="J15" s="272"/>
      <c r="K15" s="272"/>
      <c r="L15" s="272"/>
      <c r="M15" s="272"/>
      <c r="N15" s="272"/>
      <c r="O15" s="272"/>
      <c r="P15" s="272"/>
      <c r="Q15" s="273"/>
    </row>
    <row r="16" spans="1:17" ht="15.75" customHeight="1" x14ac:dyDescent="0.25">
      <c r="A16" s="280" t="str">
        <f>'[56]19.-DERECCIÓN GENERAL DE DESARR'!A16</f>
        <v>Lógica Vertical</v>
      </c>
      <c r="B16" s="276" t="str">
        <f>'[56]19.-DERECCIÓN GENERAL DE DESARR'!B16</f>
        <v>Resumen Narrativo</v>
      </c>
      <c r="C16" s="291"/>
      <c r="D16" s="277"/>
      <c r="E16" s="271" t="str">
        <f>'[56]19.-DERECCIÓN GENERAL DE DESARR'!E16</f>
        <v>INDICADORES ESTRATÉGICOS</v>
      </c>
      <c r="F16" s="272"/>
      <c r="G16" s="272"/>
      <c r="H16" s="272"/>
      <c r="I16" s="272"/>
      <c r="J16" s="272"/>
      <c r="K16" s="272"/>
      <c r="L16" s="272"/>
      <c r="M16" s="273"/>
      <c r="N16" s="296" t="str">
        <f>'[56]19.-DERECCIÓN GENERAL DE DESARR'!N16</f>
        <v>AVANCE</v>
      </c>
      <c r="O16" s="297"/>
      <c r="P16" s="298" t="str">
        <f>'[56]19.-DERECCIÓN GENERAL DE DESARR'!P16</f>
        <v>Responsable del Registro del Avance</v>
      </c>
      <c r="Q16" s="299"/>
    </row>
    <row r="17" spans="1:18" ht="15.95" customHeight="1" x14ac:dyDescent="0.25">
      <c r="A17" s="290"/>
      <c r="B17" s="292"/>
      <c r="C17" s="293"/>
      <c r="D17" s="294"/>
      <c r="E17" s="276" t="str">
        <f>'[56]19.-DERECCIÓN GENERAL DE DESARR'!E17</f>
        <v>Denominación</v>
      </c>
      <c r="F17" s="277"/>
      <c r="G17" s="276" t="str">
        <f>'[56]19.-DERECCIÓN GENERAL DE DESARR'!G17</f>
        <v>Método de Cálculo</v>
      </c>
      <c r="H17" s="277"/>
      <c r="I17" s="276" t="str">
        <f>'[56]19.-DERECCIÓN GENERAL DE DESARR'!I17</f>
        <v>Unidad de Medida</v>
      </c>
      <c r="J17" s="277"/>
      <c r="K17" s="280" t="str">
        <f>'[56]19.-DERECCIÓN GENERAL DE DESARR'!K17</f>
        <v>Tipo- Dimensión - Frecuencia</v>
      </c>
      <c r="L17" s="282" t="str">
        <f>'[56]19.-DERECCIÓN GENERAL DE DESARR'!L17</f>
        <v>Meta Programada</v>
      </c>
      <c r="M17" s="283"/>
      <c r="N17" s="280" t="str">
        <f>'[56]19.-DERECCIÓN GENERAL DE DESARR'!N17</f>
        <v>Realizado al período</v>
      </c>
      <c r="O17" s="280" t="str">
        <f>'[56]19.-DERECCIÓN GENERAL DE DESARR'!O17</f>
        <v>Avance % al período</v>
      </c>
      <c r="P17" s="300"/>
      <c r="Q17" s="301"/>
    </row>
    <row r="18" spans="1:18" ht="63.75" customHeight="1" x14ac:dyDescent="0.25">
      <c r="A18" s="281"/>
      <c r="B18" s="278"/>
      <c r="C18" s="295"/>
      <c r="D18" s="279"/>
      <c r="E18" s="278"/>
      <c r="F18" s="279"/>
      <c r="G18" s="278"/>
      <c r="H18" s="279"/>
      <c r="I18" s="278"/>
      <c r="J18" s="279"/>
      <c r="K18" s="281"/>
      <c r="L18" s="67" t="str">
        <f>'[56]19.-DERECCIÓN GENERAL DE DESARR'!L18</f>
        <v>Trimestral</v>
      </c>
      <c r="M18" s="67" t="str">
        <f>'[56]19.-DERECCIÓN GENERAL DE DESARR'!M18</f>
        <v>Al Período</v>
      </c>
      <c r="N18" s="281"/>
      <c r="O18" s="281"/>
      <c r="P18" s="302"/>
      <c r="Q18" s="303"/>
    </row>
    <row r="19" spans="1:18" ht="117.75" customHeight="1" x14ac:dyDescent="0.25">
      <c r="A19" s="2" t="str">
        <f>'[56]19.-DERECCIÓN GENERAL DE DESARR'!A19</f>
        <v>FIN</v>
      </c>
      <c r="B19" s="160" t="str">
        <f>[104]MIR!$B$12</f>
        <v>Apoyar en el decremento en el índice de rezago social en el municipio de Eduardo Neri, para un mejoramiento en obra pública de la igualdad social.</v>
      </c>
      <c r="C19" s="164"/>
      <c r="D19" s="161"/>
      <c r="E19" s="160" t="str">
        <f>[105]MIR!$C$12</f>
        <v>Porcentaje de personas en indice de rezago social.</v>
      </c>
      <c r="F19" s="161"/>
      <c r="G19" s="274" t="str">
        <f>[105]MIR!$D$12</f>
        <v>Porcentaje de indice de rezago social = (No. De proyectos Terminados/ No. De Proyectos Programados) * 100.   PAP=(NPT/NPP) * 100</v>
      </c>
      <c r="H19" s="275"/>
      <c r="I19" s="162" t="str">
        <f>[105]MIR!$E$12</f>
        <v>Informes y Reportes y Evidencias Fotográficas.</v>
      </c>
      <c r="J19" s="163"/>
      <c r="K19" s="43" t="str">
        <f>'[56]19.-DERECCIÓN GENERAL DE DESARR'!K19</f>
        <v>Trimestral</v>
      </c>
      <c r="L19" s="68">
        <v>1</v>
      </c>
      <c r="M19" s="139" t="s">
        <v>220</v>
      </c>
      <c r="N19" s="140" t="s">
        <v>223</v>
      </c>
      <c r="O19" s="5">
        <v>0.25</v>
      </c>
      <c r="P19" s="162" t="str">
        <f>'[56]19.-DERECCIÓN GENERAL DE DESARR'!P19</f>
        <v>DIRECCIÓN GENERAL DE DESARROLLO URBANO Y OBRAS PÚBLICAS.</v>
      </c>
      <c r="Q19" s="163"/>
    </row>
    <row r="20" spans="1:18" ht="117" customHeight="1" x14ac:dyDescent="0.25">
      <c r="A20" s="2" t="str">
        <f>'[56]19.-DERECCIÓN GENERAL DE DESARR'!A20</f>
        <v>Propósito</v>
      </c>
      <c r="B20" s="160" t="str">
        <f>[104]MIR!$B$13</f>
        <v>Mejoramiento de acceso a los servicios básicos de la vivienda dentro del municipio de Eduardo Neri.</v>
      </c>
      <c r="C20" s="164"/>
      <c r="D20" s="161"/>
      <c r="E20" s="160" t="str">
        <f>[105]MIR!$C$13</f>
        <v>Porcentaje de Servicios básicos vivienda.</v>
      </c>
      <c r="F20" s="161"/>
      <c r="G20" s="160" t="str">
        <f>[105]MIR!$D$13</f>
        <v>Porcentaje de Servicios Básicos = No. De Acciones Realizadas / No. De Acciones Programadas * 100
PE=NAR/NAP *100</v>
      </c>
      <c r="H20" s="161"/>
      <c r="I20" s="162" t="str">
        <f>[105]MIR!$E$13</f>
        <v xml:space="preserve">Instituto nacional de estadística, geografía e informática (inegi) 
</v>
      </c>
      <c r="J20" s="163"/>
      <c r="K20" s="43" t="str">
        <f>'[56]19.-DERECCIÓN GENERAL DE DESARR'!K20</f>
        <v>Trimestral</v>
      </c>
      <c r="L20" s="102">
        <v>1</v>
      </c>
      <c r="M20" s="139" t="s">
        <v>220</v>
      </c>
      <c r="N20" s="140" t="s">
        <v>223</v>
      </c>
      <c r="O20" s="5">
        <v>0.25</v>
      </c>
      <c r="P20" s="162" t="str">
        <f>'[56]19.-DERECCIÓN GENERAL DE DESARR'!P20</f>
        <v>DIRECCIÓN GENERAL DE DESARROLLO URBANO Y OBRAS PÚBLICAS.</v>
      </c>
      <c r="Q20" s="163"/>
    </row>
    <row r="21" spans="1:18" ht="121.5" customHeight="1" x14ac:dyDescent="0.25">
      <c r="A21" s="2" t="str">
        <f>'[56]19.-DERECCIÓN GENERAL DE DESARR'!A21</f>
        <v>Componente 1</v>
      </c>
      <c r="B21" s="160" t="str">
        <f>[104]MIR!$B$14</f>
        <v>Apoyo directo a la población que no cuenta con acceso a los servicios básicos para la vivienda en materia de agua potable</v>
      </c>
      <c r="C21" s="164"/>
      <c r="D21" s="161"/>
      <c r="E21" s="160" t="str">
        <f>[105]MIR!$C$14</f>
        <v>Porcentaje en viviendas con escases de agua</v>
      </c>
      <c r="F21" s="161"/>
      <c r="G21" s="160" t="str">
        <f>[105]MIR!$D$14</f>
        <v>Porcentaje de Viviendas = (No. De proyectos Terminados/ No. De Proyectos Programados) * 100.   PAP=(NPT/NPP) * 100</v>
      </c>
      <c r="H21" s="161"/>
      <c r="I21" s="162" t="str">
        <f>[105]MIR!$E$14</f>
        <v xml:space="preserve"> Instituto nacional de estadística, geografía e informática (inegi)
Consejo nacional de evaluación de la política de desarrollo social (coneval)</v>
      </c>
      <c r="J21" s="163"/>
      <c r="K21" s="43" t="str">
        <f>'[56]19.-DERECCIÓN GENERAL DE DESARR'!K21</f>
        <v>Trimestral</v>
      </c>
      <c r="L21" s="102">
        <v>1</v>
      </c>
      <c r="M21" s="139" t="s">
        <v>220</v>
      </c>
      <c r="N21" s="140" t="s">
        <v>223</v>
      </c>
      <c r="O21" s="5">
        <v>0.25</v>
      </c>
      <c r="P21" s="162" t="str">
        <f>'[56]19.-DERECCIÓN GENERAL DE DESARR'!P21</f>
        <v>DIRECCIÓN GENERAL DE DESARROLLO URBANO Y OBRAS PÚBLICAS.</v>
      </c>
      <c r="Q21" s="163"/>
    </row>
    <row r="22" spans="1:18" ht="128.25" customHeight="1" x14ac:dyDescent="0.25">
      <c r="A22" s="2" t="str">
        <f>'[56]19.-DERECCIÓN GENERAL DE DESARR'!A22</f>
        <v>Componente 2</v>
      </c>
      <c r="B22" s="160" t="str">
        <f>[104]MIR!$B$16</f>
        <v>Mantenimiento adecuado, crecimiento demográfico ordenado y apoyo directo a la población que no cuenta con vialidades para propiciar su desarrollo urbano y mejoren su calidad de vida.</v>
      </c>
      <c r="C22" s="164"/>
      <c r="D22" s="161"/>
      <c r="E22" s="160" t="str">
        <f>[105]MIR!$C$16</f>
        <v>Porcentaje de infraestructura de urbanización</v>
      </c>
      <c r="F22" s="161"/>
      <c r="G22" s="160" t="str">
        <f>[105]MIR!$D$16</f>
        <v>Porcentaje de infraestructura de urbanización = (No. De proyectos Terminados/ No. De Proyectos Programados) * 100.   PAP=(NPT/NPP) * 100</v>
      </c>
      <c r="H22" s="161"/>
      <c r="I22" s="162" t="str">
        <f>[105]MIR!$E$16</f>
        <v>Plan municipal de desarrollo urbano. 
Secretaria de comunicaciones y transportes (sct) Informes y Reportes y Evidencias Fotográficas.</v>
      </c>
      <c r="J22" s="163"/>
      <c r="K22" s="43" t="str">
        <f>'[56]19.-DERECCIÓN GENERAL DE DESARR'!K22</f>
        <v>Trimestral</v>
      </c>
      <c r="L22" s="102">
        <v>1</v>
      </c>
      <c r="M22" s="139" t="s">
        <v>220</v>
      </c>
      <c r="N22" s="140" t="s">
        <v>223</v>
      </c>
      <c r="O22" s="5">
        <v>0.25</v>
      </c>
      <c r="P22" s="162" t="str">
        <f>'[56]19.-DERECCIÓN GENERAL DE DESARR'!P22</f>
        <v>DIRECCIÓN GENERAL DE DESARROLLO URBANO Y OBRAS PÚBLICAS.</v>
      </c>
      <c r="Q22" s="163"/>
    </row>
    <row r="23" spans="1:18" ht="135" customHeight="1" x14ac:dyDescent="0.25">
      <c r="A23" s="2" t="str">
        <f>'[56]19.-DERECCIÓN GENERAL DE DESARR'!A23</f>
        <v>Componente 3</v>
      </c>
      <c r="B23" s="160" t="str">
        <f>[105]MIR!$B$18</f>
        <v>Administración de recursos financieros y proyectos viables en obras de calidad.</v>
      </c>
      <c r="C23" s="164"/>
      <c r="D23" s="161"/>
      <c r="E23" s="160" t="str">
        <f>[105]MIR!$C$18</f>
        <v>Porcentaje de proyectos actualizados</v>
      </c>
      <c r="F23" s="161"/>
      <c r="G23" s="160" t="str">
        <f>[105]MIR!$D$18</f>
        <v>Porcentaje de Avance Programático = (No. De proyectos Terminados/ No. De Proyectos Programados) * 100.   PAP=(NPT/NPP) * 100</v>
      </c>
      <c r="H23" s="161"/>
      <c r="I23" s="162" t="str">
        <f>[105]MIR!$E$18</f>
        <v>Secretaria del bienestar
Instituto nacional de estadística, geografía e informática (inegi)
Consejo nacional de evaluación de la política de desarrollo social (coneval)</v>
      </c>
      <c r="J23" s="163"/>
      <c r="K23" s="43" t="str">
        <f>'[56]19.-DERECCIÓN GENERAL DE DESARR'!K23</f>
        <v>Trimestral</v>
      </c>
      <c r="L23" s="68">
        <v>1</v>
      </c>
      <c r="M23" s="139" t="s">
        <v>220</v>
      </c>
      <c r="N23" s="140" t="s">
        <v>223</v>
      </c>
      <c r="O23" s="5">
        <v>0.25</v>
      </c>
      <c r="P23" s="268" t="str">
        <f>'[56]19.-DERECCIÓN GENERAL DE DESARR'!P23</f>
        <v>DIRECCIÓN GENERAL DE DESARROLLO URBANO Y OBRAS PÚBLICAS.</v>
      </c>
      <c r="Q23" s="270"/>
    </row>
    <row r="24" spans="1:18" ht="108" customHeight="1" x14ac:dyDescent="0.25">
      <c r="A24" s="2" t="str">
        <f>'[56]19.-DERECCIÓN GENERAL DE DESARR'!A24</f>
        <v>Componente 4</v>
      </c>
      <c r="B24" s="160" t="str">
        <f>[104]MIR!$B$20</f>
        <v>Construcción de calidad y aplicación de las especificaciones del proyecto, para definir estándares de calidad.</v>
      </c>
      <c r="C24" s="164"/>
      <c r="D24" s="161"/>
      <c r="E24" s="160" t="str">
        <f>[105]MIR!$C$20</f>
        <v>Porcentaje de infraestructura de urbanización</v>
      </c>
      <c r="F24" s="161"/>
      <c r="G24" s="160" t="str">
        <f>[105]MIR!$D$20</f>
        <v>Porcentaje de Avance Programático = (No. De proyectos Terminados/ No. De Proyectos Programados) * 100.   PAP=(NPT/NPP) * 100</v>
      </c>
      <c r="H24" s="161"/>
      <c r="I24" s="162" t="str">
        <f>[105]MIR!$E$20</f>
        <v>Secretaria del bienestar
Secretaria de comunicaciones y transportes (sct) Informes y Reportes y Evidencias Fotográficas.</v>
      </c>
      <c r="J24" s="163"/>
      <c r="K24" s="43" t="str">
        <f>'[56]19.-DERECCIÓN GENERAL DE DESARR'!K24</f>
        <v>Trimestral</v>
      </c>
      <c r="L24" s="68">
        <v>1</v>
      </c>
      <c r="M24" s="139" t="s">
        <v>220</v>
      </c>
      <c r="N24" s="140" t="s">
        <v>223</v>
      </c>
      <c r="O24" s="5">
        <v>0.25</v>
      </c>
      <c r="P24" s="162" t="str">
        <f>'[56]19.-DERECCIÓN GENERAL DE DESARR'!P24</f>
        <v>DIRECCIÓN GENERAL DE DESARROLLO URBANO Y OBRAS PÚBLICAS.</v>
      </c>
      <c r="Q24" s="163"/>
    </row>
    <row r="25" spans="1:18" x14ac:dyDescent="0.25">
      <c r="A25" s="271" t="str">
        <f>'[56]19.-DERECCIÓN GENERAL DE DESARR'!A28</f>
        <v>INDICADORES DE GESTIÓN</v>
      </c>
      <c r="B25" s="272"/>
      <c r="C25" s="272"/>
      <c r="D25" s="272"/>
      <c r="E25" s="272"/>
      <c r="F25" s="272"/>
      <c r="G25" s="272"/>
      <c r="H25" s="272"/>
      <c r="I25" s="272"/>
      <c r="J25" s="272"/>
      <c r="K25" s="272"/>
      <c r="L25" s="272"/>
      <c r="M25" s="272"/>
      <c r="N25" s="272"/>
      <c r="O25" s="272"/>
      <c r="P25" s="272"/>
      <c r="Q25" s="273"/>
    </row>
    <row r="26" spans="1:18" ht="242.25" customHeight="1" x14ac:dyDescent="0.25">
      <c r="A26" s="3" t="str">
        <f>'[56]19.-DERECCIÓN GENERAL DE DESARR'!A29</f>
        <v>Actividad 1.1</v>
      </c>
      <c r="B26" s="160" t="str">
        <f>[104]MIR!$B$15</f>
        <v>Suministro y buena calidad de agua potable, para un mejor abastecimiento en la población y sus localidades.</v>
      </c>
      <c r="C26" s="164"/>
      <c r="D26" s="161"/>
      <c r="E26" s="160" t="str">
        <f>[105]MIR!$C$15</f>
        <v>Porcentaje en viviendas con escases de agua</v>
      </c>
      <c r="F26" s="161"/>
      <c r="G26" s="160" t="str">
        <f>[105]MIR!$D$15</f>
        <v>Porcentaje de Viviendas sin agua = (No. De proyectos Terminados/ No. De Proyectos Programados) * 100.   PAP=(NPT/NPP) * 100</v>
      </c>
      <c r="H26" s="161"/>
      <c r="I26" s="162" t="str">
        <f>[105]MIR!$E$15</f>
        <v>Instituto nacional de estadística, geografía e informática (inegi)
Consejo nacional de evaluación de la política de desarrollo social (coneval)
Comisión nacional del agua (conagua)
Comisión de agua potable, alcantarillado y saneamiento del estado de guerrero (capaseg)</v>
      </c>
      <c r="J26" s="163"/>
      <c r="K26" s="43" t="str">
        <f>'[56]19.-DERECCIÓN GENERAL DE DESARR'!K29</f>
        <v>Trimestral</v>
      </c>
      <c r="L26" s="68">
        <v>1</v>
      </c>
      <c r="M26" s="139" t="s">
        <v>220</v>
      </c>
      <c r="N26" s="140" t="s">
        <v>223</v>
      </c>
      <c r="O26" s="5">
        <v>0.25</v>
      </c>
      <c r="P26" s="162" t="str">
        <f>'[56]19.-DERECCIÓN GENERAL DE DESARR'!P29</f>
        <v>DIRECCIÓN GENERAL DE DESARROLLO URBANO Y OBRAS PÚBLICAS.</v>
      </c>
      <c r="Q26" s="163"/>
    </row>
    <row r="27" spans="1:18" ht="118.5" customHeight="1" x14ac:dyDescent="0.25">
      <c r="A27" s="3" t="s">
        <v>67</v>
      </c>
      <c r="B27" s="160" t="str">
        <f>[105]MIR!$B$17</f>
        <v>Verificación de existencia de redes de sistema de alcantarillado en diversas calles del municipio, para una adecuada distribución.</v>
      </c>
      <c r="C27" s="164"/>
      <c r="D27" s="161"/>
      <c r="E27" s="160" t="str">
        <f>[105]MIR!$C$17</f>
        <v>Porcentaje de infraestructura de urbanización</v>
      </c>
      <c r="F27" s="161"/>
      <c r="G27" s="160" t="str">
        <f>[105]MIR!$D$17</f>
        <v>Porcentaje de infraestructura de urbanización = (No. De proyectos Terminados/ No. De Proyectos Programados) * 100.   PAP=(NPT/NPP) * 100</v>
      </c>
      <c r="H27" s="161"/>
      <c r="I27" s="162" t="str">
        <f>[105]MIR!$E$17</f>
        <v>Secretaria del bienestar
Secretaria de comunicaciones y transportes (sct)</v>
      </c>
      <c r="J27" s="163"/>
      <c r="K27" s="43" t="str">
        <f>'[56]19.-DERECCIÓN GENERAL DE DESARR'!K30</f>
        <v>Trimestral</v>
      </c>
      <c r="L27" s="68">
        <v>1</v>
      </c>
      <c r="M27" s="139" t="s">
        <v>220</v>
      </c>
      <c r="N27" s="140" t="s">
        <v>223</v>
      </c>
      <c r="O27" s="5">
        <v>0.25</v>
      </c>
      <c r="P27" s="162" t="str">
        <f>'[56]19.-DERECCIÓN GENERAL DE DESARR'!P30</f>
        <v>DIRECCIÓN GENERAL DE DESARROLLO URBANO Y OBRAS PÚBLICAS.</v>
      </c>
      <c r="Q27" s="163"/>
      <c r="R27" t="s">
        <v>33</v>
      </c>
    </row>
    <row r="28" spans="1:18" ht="128.25" customHeight="1" x14ac:dyDescent="0.25">
      <c r="A28" s="3" t="str">
        <f>'[56]19.-DERECCIÓN GENERAL DE DESARR'!A33</f>
        <v>Actividad 3.1</v>
      </c>
      <c r="B28" s="160" t="str">
        <f>[105]MIR!$B$19</f>
        <v>Optimización de costo de proyectos, validación. Gestión de recursos para mantenimiento y supervisión de obras.</v>
      </c>
      <c r="C28" s="164"/>
      <c r="D28" s="161"/>
      <c r="E28" s="160" t="str">
        <f>[105]MIR!$C$19</f>
        <v>Viviendas que no disponen con drenaje y alcantarillado</v>
      </c>
      <c r="F28" s="161"/>
      <c r="G28" s="160" t="str">
        <f>[105]MIR!$D$19</f>
        <v>Porcentaje de viviendas en marginación. = (No. De proyectos Terminados/ No. De Proyectos Programados) * 100.   PAP=(NPT/NPP) * 100</v>
      </c>
      <c r="H28" s="161"/>
      <c r="I28" s="162" t="str">
        <f>[105]MIR!$E$19</f>
        <v xml:space="preserve">
Instituto nacional de estadística, geografía e informática (inegi)
Consejo nacional de evaluación de la política de desarrollo social (coneval)</v>
      </c>
      <c r="J28" s="163"/>
      <c r="K28" s="43" t="str">
        <f>'[56]19.-DERECCIÓN GENERAL DE DESARR'!K33</f>
        <v>Trimestral</v>
      </c>
      <c r="L28" s="68">
        <v>1</v>
      </c>
      <c r="M28" s="139" t="s">
        <v>220</v>
      </c>
      <c r="N28" s="140" t="s">
        <v>223</v>
      </c>
      <c r="O28" s="5">
        <v>0.25</v>
      </c>
      <c r="P28" s="162" t="str">
        <f>'[56]19.-DERECCIÓN GENERAL DE DESARR'!P33</f>
        <v>DIRECCIÓN GENERAL DE DESARROLLO URBANO Y OBRAS PÚBLICAS.</v>
      </c>
      <c r="Q28" s="163"/>
    </row>
    <row r="29" spans="1:18" ht="129.75" customHeight="1" x14ac:dyDescent="0.25">
      <c r="A29" s="3" t="str">
        <f>'[56]19.-DERECCIÓN GENERAL DE DESARR'!A34</f>
        <v>Actividad 4.1</v>
      </c>
      <c r="B29" s="268" t="str">
        <f>[105]MIR!$B$21</f>
        <v>Ampliación de conocimientos en los procesos constructivos  de obras adecuadas al tipo de transito.</v>
      </c>
      <c r="C29" s="269"/>
      <c r="D29" s="270"/>
      <c r="E29" s="160" t="str">
        <f>[105]MIR!$C$21</f>
        <v>Porcentaje de infraestructura de urbanización</v>
      </c>
      <c r="F29" s="161"/>
      <c r="G29" s="160" t="str">
        <f>[105]MIR!$D$21</f>
        <v>Porcentaje de infraestructura de urbanización = (No. De proyectos Terminados/ No. De Proyectos Programados) * 100.   PAP=(NPT/NPP) * 100</v>
      </c>
      <c r="H29" s="161"/>
      <c r="I29" s="162" t="str">
        <f>[105]MIR!$E$21</f>
        <v>Secretaria del bienestar
Secretaria de comunicaciones y transportes (sct)</v>
      </c>
      <c r="J29" s="163"/>
      <c r="K29" s="43" t="str">
        <f>'[56]19.-DERECCIÓN GENERAL DE DESARR'!K34</f>
        <v>Trimestral</v>
      </c>
      <c r="L29" s="68">
        <v>1</v>
      </c>
      <c r="M29" s="139" t="s">
        <v>220</v>
      </c>
      <c r="N29" s="140" t="s">
        <v>223</v>
      </c>
      <c r="O29" s="5">
        <v>0.25</v>
      </c>
      <c r="P29" s="162" t="str">
        <f>'[56]19.-DERECCIÓN GENERAL DE DESARR'!P34</f>
        <v>DIRECCIÓN GENERAL DE DESARROLLO URBANO Y OBRAS PÚBLICAS.</v>
      </c>
      <c r="Q29" s="163"/>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65"/>
      <c r="G36" s="165"/>
      <c r="H36" s="165"/>
      <c r="I36" s="1"/>
      <c r="J36" s="1"/>
      <c r="K36" s="1"/>
      <c r="L36" s="1"/>
      <c r="M36" s="1"/>
      <c r="N36" s="1"/>
      <c r="O36" s="1"/>
      <c r="P36" s="1"/>
      <c r="Q36" s="1"/>
    </row>
    <row r="37" spans="1:17" x14ac:dyDescent="0.25">
      <c r="A37" s="1"/>
      <c r="B37" s="1"/>
      <c r="C37" s="1"/>
      <c r="D37" s="1"/>
      <c r="E37" s="1"/>
      <c r="F37" s="1"/>
      <c r="G37" s="1"/>
      <c r="H37" s="1"/>
      <c r="I37" s="1"/>
      <c r="J37" s="1"/>
      <c r="K37" s="1"/>
      <c r="L37" s="1"/>
      <c r="M37" s="1"/>
      <c r="N37" s="1"/>
      <c r="O37" s="1"/>
      <c r="P37" s="1"/>
      <c r="Q37" s="1"/>
    </row>
    <row r="38" spans="1:17" x14ac:dyDescent="0.25">
      <c r="A38" s="1"/>
      <c r="B38" s="1"/>
      <c r="C38" s="1"/>
      <c r="D38" s="1"/>
      <c r="E38" s="1"/>
      <c r="G38" s="1"/>
      <c r="H38" s="1"/>
      <c r="I38" s="1"/>
      <c r="J38" s="1"/>
      <c r="K38" s="1"/>
      <c r="L38" s="1"/>
      <c r="M38" s="1"/>
      <c r="N38" s="1"/>
      <c r="O38" s="1"/>
      <c r="P38" s="1"/>
      <c r="Q38" s="1"/>
    </row>
    <row r="39" spans="1:17" s="1" customFormat="1" ht="60.75" customHeight="1" x14ac:dyDescent="0.25"/>
    <row r="40" spans="1:17" s="1" customFormat="1" x14ac:dyDescent="0.25"/>
    <row r="41" spans="1:17" s="1" customFormat="1" x14ac:dyDescent="0.25"/>
  </sheetData>
  <mergeCells count="8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B21:D21"/>
    <mergeCell ref="E21:F21"/>
    <mergeCell ref="G21:H21"/>
    <mergeCell ref="I21:J21"/>
    <mergeCell ref="P21:Q21"/>
    <mergeCell ref="B22:D22"/>
    <mergeCell ref="E22:F22"/>
    <mergeCell ref="G22:H22"/>
    <mergeCell ref="I22:J22"/>
    <mergeCell ref="P22:Q22"/>
    <mergeCell ref="B23:D23"/>
    <mergeCell ref="E23:F23"/>
    <mergeCell ref="G23:H23"/>
    <mergeCell ref="I23:J23"/>
    <mergeCell ref="P23:Q23"/>
    <mergeCell ref="B24:D24"/>
    <mergeCell ref="E24:F24"/>
    <mergeCell ref="G24:H24"/>
    <mergeCell ref="I24:J24"/>
    <mergeCell ref="P24:Q24"/>
    <mergeCell ref="A25:Q25"/>
    <mergeCell ref="B26:D26"/>
    <mergeCell ref="E26:F26"/>
    <mergeCell ref="G26:H26"/>
    <mergeCell ref="I26:J26"/>
    <mergeCell ref="P26:Q26"/>
    <mergeCell ref="B27:D27"/>
    <mergeCell ref="E27:F27"/>
    <mergeCell ref="G27:H27"/>
    <mergeCell ref="I27:J27"/>
    <mergeCell ref="P27:Q27"/>
    <mergeCell ref="P29:Q29"/>
    <mergeCell ref="B28:D28"/>
    <mergeCell ref="E28:F28"/>
    <mergeCell ref="G28:H28"/>
    <mergeCell ref="I28:J28"/>
    <mergeCell ref="P28:Q28"/>
    <mergeCell ref="F35:H36"/>
    <mergeCell ref="B29:D29"/>
    <mergeCell ref="E29:F29"/>
    <mergeCell ref="G29:H29"/>
    <mergeCell ref="I29:J29"/>
  </mergeCells>
  <pageMargins left="0.7" right="0.7" top="0.75" bottom="0.75" header="0.3" footer="0.3"/>
  <pageSetup scale="53" orientation="landscape" horizontalDpi="4294967292"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topLeftCell="A27" zoomScale="68" zoomScaleNormal="68" zoomScaleSheetLayoutView="70" workbookViewId="0">
      <selection activeCell="G27" sqref="G27:H27"/>
    </sheetView>
  </sheetViews>
  <sheetFormatPr baseColWidth="10" defaultColWidth="10.875" defaultRowHeight="15.75" x14ac:dyDescent="0.25"/>
  <cols>
    <col min="1" max="1" width="13.75" customWidth="1"/>
    <col min="3" max="3" width="6.875" customWidth="1"/>
    <col min="4" max="4" width="15.25" customWidth="1"/>
    <col min="6" max="6" width="9.75" customWidth="1"/>
    <col min="8" max="8" width="12.875" customWidth="1"/>
    <col min="9" max="9" width="13.375" customWidth="1"/>
    <col min="10" max="10" width="9.125" customWidth="1"/>
    <col min="11" max="11" width="13.625" customWidth="1"/>
    <col min="12" max="12" width="12.125" customWidth="1"/>
    <col min="13" max="13" width="17" customWidth="1"/>
    <col min="14" max="14" width="15.75" customWidth="1"/>
    <col min="15" max="15" width="11.75" customWidth="1"/>
    <col min="17" max="17" width="4.8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32.25" customHeight="1" x14ac:dyDescent="0.25">
      <c r="A3" s="1"/>
      <c r="B3" s="144"/>
      <c r="C3" s="144"/>
      <c r="D3" s="144"/>
      <c r="E3" s="144"/>
      <c r="F3" s="144"/>
      <c r="G3" s="144"/>
      <c r="H3" s="144"/>
      <c r="I3" s="144"/>
      <c r="J3" s="144"/>
      <c r="K3" s="144"/>
      <c r="L3" s="144"/>
      <c r="M3" s="144"/>
      <c r="N3" s="144"/>
      <c r="O3" s="144"/>
      <c r="P3" s="144"/>
      <c r="Q3" s="1"/>
    </row>
    <row r="4" spans="1:17" ht="4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62" t="str">
        <f>'[107]POA (2)'!$AA$26</f>
        <v>I  Gasto Federalizado</v>
      </c>
      <c r="E8" s="147"/>
      <c r="F8" s="147"/>
      <c r="G8" s="147"/>
      <c r="H8" s="147"/>
      <c r="I8" s="148" t="s">
        <v>1</v>
      </c>
      <c r="J8" s="149" t="s">
        <v>168</v>
      </c>
      <c r="K8" s="149"/>
      <c r="L8" s="143" t="s">
        <v>2</v>
      </c>
      <c r="M8" s="178" t="str">
        <f>'[108]POA (2)'!$C$19</f>
        <v xml:space="preserve">Programa 16: Seguridad y Progreso Integral </v>
      </c>
      <c r="N8" s="147"/>
      <c r="O8" s="148" t="s">
        <v>3</v>
      </c>
      <c r="P8" s="362" t="str">
        <f>'[107]POA (2)'!$C$19</f>
        <v xml:space="preserve">Programa 16: Seguridad y Progreso Integral </v>
      </c>
      <c r="Q8" s="147"/>
    </row>
    <row r="9" spans="1:17" ht="61.5" customHeight="1" x14ac:dyDescent="0.25">
      <c r="A9" s="143"/>
      <c r="B9" s="143"/>
      <c r="C9" s="143"/>
      <c r="D9" s="147"/>
      <c r="E9" s="147"/>
      <c r="F9" s="147"/>
      <c r="G9" s="147"/>
      <c r="H9" s="147"/>
      <c r="I9" s="148"/>
      <c r="J9" s="149"/>
      <c r="K9" s="149"/>
      <c r="L9" s="143"/>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334" t="str">
        <f>'[107]POA (2)'!$AA$23</f>
        <v xml:space="preserve">1.Gobierno </v>
      </c>
      <c r="C11" s="152"/>
      <c r="D11" s="152"/>
      <c r="E11" s="153"/>
      <c r="F11" s="66" t="s">
        <v>5</v>
      </c>
      <c r="G11" s="334" t="str">
        <f>'[107]POA (2)'!$AA$24</f>
        <v>1.7. Asuntos de orden público y de seguridad interior.</v>
      </c>
      <c r="H11" s="152"/>
      <c r="I11" s="152"/>
      <c r="J11" s="152"/>
      <c r="K11" s="152"/>
      <c r="L11" s="153"/>
      <c r="M11" s="7" t="s">
        <v>6</v>
      </c>
      <c r="N11" s="334" t="s">
        <v>119</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ht="15.75" customHeight="1" x14ac:dyDescent="0.25">
      <c r="A13" s="148" t="s">
        <v>7</v>
      </c>
      <c r="B13" s="354" t="str">
        <f>'[109]POA (2)'!$C$17</f>
        <v xml:space="preserve">EJE: III Seguridad y Justicia: El Compromiso para un Futuro Mejor </v>
      </c>
      <c r="C13" s="147"/>
      <c r="D13" s="143" t="s">
        <v>8</v>
      </c>
      <c r="E13" s="354" t="str">
        <f>'[109]POA (2)'!$C$18</f>
        <v xml:space="preserve">coordinar estrategias en procesos integrales de seguridad publica para prevenir el delito cumpliendo con la normatividad local y el respaldo jurídico además de la colaboración comunitaria logrado un impacto positivo en el bienestar y la tranquilidad de la sociedad. </v>
      </c>
      <c r="F13" s="147"/>
      <c r="G13" s="147"/>
      <c r="H13" s="143" t="s">
        <v>9</v>
      </c>
      <c r="I13" s="354" t="str">
        <f>'[109]POA (2)'!$C$20</f>
        <v xml:space="preserve">Fomentar una coordinación con los tres ordenes de Gobierno para la construcción de la paz, mediante acciones eficaces de protección y prevención para la disuasión y seguimiento al delito, generando espacios seguros a la vanguardia de la ciudadanía </v>
      </c>
      <c r="J13" s="147"/>
      <c r="K13" s="147"/>
      <c r="L13" s="147"/>
      <c r="M13" s="148" t="s">
        <v>10</v>
      </c>
      <c r="N13" s="363" t="str">
        <f>'[109]POA (2)'!$C$21</f>
        <v>16.16 Organizar actividades de prevención del delito, promover el trabajo en conjunto con las áreas de la DireecionGeneral de Seguridad Publica, contribuyendo a mantener el orden social en la Comunidades y Delegaciones 16.17 Coordinar acciones en materia de seguridad publica integral, desde la prevención del delito y orden publico ante emergencias. 16.19 Desarrollar estrategias integrales y de acciones orientadas sobre la prevención social concientizando a la ciudadanía. 16.19 Garantizar que la sociedad pueda  convivir de manera pacifica y respetuosa, manteniendo el orden en espacio públicos 16.20 Capacitar a los elementos operativos de la Dirección General de Seguridad Publica y sus departamentos respectivos, para el desempeño de sus funciones.</v>
      </c>
      <c r="O13" s="364"/>
      <c r="P13" s="364"/>
      <c r="Q13" s="365"/>
    </row>
    <row r="14" spans="1:17" ht="263.25" customHeight="1" x14ac:dyDescent="0.25">
      <c r="A14" s="148"/>
      <c r="B14" s="147"/>
      <c r="C14" s="147"/>
      <c r="D14" s="143"/>
      <c r="E14" s="147"/>
      <c r="F14" s="147"/>
      <c r="G14" s="147"/>
      <c r="H14" s="143"/>
      <c r="I14" s="147"/>
      <c r="J14" s="147"/>
      <c r="K14" s="147"/>
      <c r="L14" s="147"/>
      <c r="M14" s="148"/>
      <c r="N14" s="366"/>
      <c r="O14" s="367"/>
      <c r="P14" s="367"/>
      <c r="Q14" s="368"/>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6" t="s">
        <v>150</v>
      </c>
      <c r="M18" s="66" t="s">
        <v>18</v>
      </c>
      <c r="N18" s="148"/>
      <c r="O18" s="148"/>
      <c r="P18" s="148"/>
      <c r="Q18" s="148"/>
    </row>
    <row r="19" spans="1:18" ht="114.75" customHeight="1" x14ac:dyDescent="0.25">
      <c r="A19" s="2" t="s">
        <v>28</v>
      </c>
      <c r="B19" s="147" t="str">
        <f>[109]MIR!$B$12</f>
        <v>Construir una sociedad más segura, ordenada y protegida, garantizando el cumplimiento de las leyes, la prevención de riesgos y una gestión eficiente de la seguridad y el bienestar público.</v>
      </c>
      <c r="C19" s="147"/>
      <c r="D19" s="147"/>
      <c r="E19" s="147" t="str">
        <f>[107]MIR!$C$12</f>
        <v>Nivel de percepción de seguridad ciudadana</v>
      </c>
      <c r="F19" s="147"/>
      <c r="G19" s="147" t="str">
        <f>[107]MIR!$D$12</f>
        <v>Nivel de percepción de seguridad ciudadana=(Número de encuestados que se sienten seguros / Total de encuestados) * 100</v>
      </c>
      <c r="H19" s="147"/>
      <c r="I19" s="157" t="str">
        <f>[107]MIR!$E$12</f>
        <v>Encuestas de percepción ciudadana, reportes estadísticos</v>
      </c>
      <c r="J19" s="147"/>
      <c r="K19" s="55" t="s">
        <v>150</v>
      </c>
      <c r="L19" s="69">
        <v>1</v>
      </c>
      <c r="M19" s="139" t="s">
        <v>220</v>
      </c>
      <c r="N19" s="140" t="s">
        <v>223</v>
      </c>
      <c r="O19" s="5">
        <v>0.25</v>
      </c>
      <c r="P19" s="216" t="s">
        <v>168</v>
      </c>
      <c r="Q19" s="216"/>
    </row>
    <row r="20" spans="1:18" ht="84" customHeight="1" x14ac:dyDescent="0.25">
      <c r="A20" s="2" t="s">
        <v>29</v>
      </c>
      <c r="B20" s="147" t="str">
        <f>[109]MIR!$B$13</f>
        <v>Fortalecer la seguridad, el orden público y el cumplimiento de la normativa mediante la coordinación efectiva entre las distintas áreas de Seguridad Pública.</v>
      </c>
      <c r="C20" s="147"/>
      <c r="D20" s="147"/>
      <c r="E20" s="147" t="str">
        <f>[107]MIR!$C$13</f>
        <v>Porcentaje de cumplimiento normativo</v>
      </c>
      <c r="F20" s="147"/>
      <c r="G20" s="147" t="str">
        <f>[107]MIR!$D$13</f>
        <v>Porcentaje de cumplimiento normativo= '(Número de normativas cumplidas / Total de normativas) * 100</v>
      </c>
      <c r="H20" s="147"/>
      <c r="I20" s="157" t="str">
        <f>[107]MIR!$E$13</f>
        <v>Informes de cumplimiento normativo, auditorías</v>
      </c>
      <c r="J20" s="147"/>
      <c r="K20" s="55" t="s">
        <v>150</v>
      </c>
      <c r="L20" s="69">
        <v>1</v>
      </c>
      <c r="M20" s="139" t="s">
        <v>220</v>
      </c>
      <c r="N20" s="140" t="s">
        <v>223</v>
      </c>
      <c r="O20" s="5">
        <v>0.25</v>
      </c>
      <c r="P20" s="216" t="s">
        <v>168</v>
      </c>
      <c r="Q20" s="216"/>
    </row>
    <row r="21" spans="1:18" ht="102.75" customHeight="1" x14ac:dyDescent="0.25">
      <c r="A21" s="2" t="s">
        <v>61</v>
      </c>
      <c r="B21" s="147" t="str">
        <f>[109]MIR!$B$14</f>
        <v>Impulsar la coordinación con las autoridades para atender situaciones emergentes y salvaguardar la seguridad pública.</v>
      </c>
      <c r="C21" s="147"/>
      <c r="D21" s="147"/>
      <c r="E21" s="147" t="str">
        <f>[107]MIR!$C$14</f>
        <v>Índice de coordinación en emergencias</v>
      </c>
      <c r="F21" s="147"/>
      <c r="G21" s="147" t="str">
        <f>[107]MIR!$D$14</f>
        <v>Índice de coordinación en emergencias= (Casos atendidos con coordinación efectiva / Total de casos reportados) * 100</v>
      </c>
      <c r="H21" s="147"/>
      <c r="I21" s="157" t="str">
        <f>[107]MIR!$E$14</f>
        <v>Registros de respuesta a emergencias</v>
      </c>
      <c r="J21" s="147"/>
      <c r="K21" s="55" t="s">
        <v>150</v>
      </c>
      <c r="L21" s="69">
        <v>1</v>
      </c>
      <c r="M21" s="139" t="s">
        <v>220</v>
      </c>
      <c r="N21" s="140" t="s">
        <v>223</v>
      </c>
      <c r="O21" s="5">
        <v>0.25</v>
      </c>
      <c r="P21" s="216" t="s">
        <v>168</v>
      </c>
      <c r="Q21" s="216"/>
    </row>
    <row r="22" spans="1:18" ht="113.25" customHeight="1" x14ac:dyDescent="0.25">
      <c r="A22" s="2" t="s">
        <v>62</v>
      </c>
      <c r="B22" s="160" t="str">
        <f>[109]MIR!$B$16</f>
        <v>Reforzar la protección de la ciudadanía mediante la planificación estratégica y la concientización comunitaria, promoviendo un entorno ordenado, seguro y funcional.</v>
      </c>
      <c r="C22" s="164"/>
      <c r="D22" s="161"/>
      <c r="E22" s="160" t="str">
        <f>[107]MIR!$C$18</f>
        <v>Índice de orden y funcionalidad urbana</v>
      </c>
      <c r="F22" s="161"/>
      <c r="G22" s="160" t="str">
        <f>[107]MIR!$D$18</f>
        <v>Índice de orden y funcionalidad urbana= (Número de acciones implementadas / Número de acciones planificadas) * 100</v>
      </c>
      <c r="H22" s="161"/>
      <c r="I22" s="162" t="str">
        <f>[107]MIR!$E$18</f>
        <v>Informes de ordenamiento urbano</v>
      </c>
      <c r="J22" s="163"/>
      <c r="K22" s="83" t="s">
        <v>150</v>
      </c>
      <c r="L22" s="69">
        <v>1</v>
      </c>
      <c r="M22" s="139" t="s">
        <v>220</v>
      </c>
      <c r="N22" s="140" t="s">
        <v>223</v>
      </c>
      <c r="O22" s="5">
        <v>0.25</v>
      </c>
      <c r="P22" s="216" t="s">
        <v>168</v>
      </c>
      <c r="Q22" s="216"/>
    </row>
    <row r="23" spans="1:18" ht="110.25" customHeight="1" x14ac:dyDescent="0.25">
      <c r="A23" s="2" t="s">
        <v>84</v>
      </c>
      <c r="B23" s="160" t="str">
        <f>[109]MIR!$B$18</f>
        <v>Garantizar el seguimiento puntual de los procedimientos legales, junto con la elaboración de estrategias jurídicas y la actualización constante de la normativa.</v>
      </c>
      <c r="C23" s="164"/>
      <c r="D23" s="161"/>
      <c r="E23" s="160" t="str">
        <f>[107]MIR!$C$22</f>
        <v>Índice de actualización normativa</v>
      </c>
      <c r="F23" s="161"/>
      <c r="G23" s="160" t="str">
        <f>[107]MIR!$D$22</f>
        <v>Índice de actualización normativa= (Normativas actualizadas / Total de normativas vigentes) * 100</v>
      </c>
      <c r="H23" s="161"/>
      <c r="I23" s="162" t="str">
        <f>[107]MIR!$E$22</f>
        <v>Reportes jurídicos, documentos oficiales</v>
      </c>
      <c r="J23" s="163"/>
      <c r="K23" s="55" t="s">
        <v>150</v>
      </c>
      <c r="L23" s="69">
        <v>1</v>
      </c>
      <c r="M23" s="139" t="s">
        <v>220</v>
      </c>
      <c r="N23" s="140" t="s">
        <v>223</v>
      </c>
      <c r="O23" s="5">
        <v>0.25</v>
      </c>
      <c r="P23" s="216" t="s">
        <v>168</v>
      </c>
      <c r="Q23" s="216"/>
    </row>
    <row r="24" spans="1:18" x14ac:dyDescent="0.25">
      <c r="A24" s="155" t="s">
        <v>30</v>
      </c>
      <c r="B24" s="155"/>
      <c r="C24" s="155"/>
      <c r="D24" s="155"/>
      <c r="E24" s="155"/>
      <c r="F24" s="155"/>
      <c r="G24" s="155"/>
      <c r="H24" s="155"/>
      <c r="I24" s="155"/>
      <c r="J24" s="155"/>
      <c r="K24" s="155"/>
      <c r="L24" s="155"/>
      <c r="M24" s="155"/>
      <c r="N24" s="155"/>
      <c r="O24" s="155"/>
      <c r="P24" s="155"/>
      <c r="Q24" s="155"/>
    </row>
    <row r="25" spans="1:18" ht="105.75" customHeight="1" x14ac:dyDescent="0.25">
      <c r="A25" s="3" t="s">
        <v>68</v>
      </c>
      <c r="B25" s="147" t="str">
        <f>[109]MIR!$B$15</f>
        <v xml:space="preserve">Coordinacion permanente con las diferentes areas a cargo de la Direccion de Seguridad Publica para atender las denuncias y llamadas de auxilio en Cabecera Municipal y Comunidades </v>
      </c>
      <c r="C25" s="147"/>
      <c r="D25" s="147"/>
      <c r="E25" s="147" t="str">
        <f>[107]MIR!$C$15</f>
        <v>Cobertura de jornadas de vigilancia</v>
      </c>
      <c r="F25" s="147"/>
      <c r="G25" s="147" t="str">
        <f>[107]MIR!$D$15</f>
        <v>Cobertura de jornadas de vigilancia= (Número de jornadas realizadas / Número de jornadas programadas) * 100</v>
      </c>
      <c r="H25" s="147"/>
      <c r="I25" s="157" t="str">
        <f>[107]MIR!$E$15</f>
        <v>Reportes operativos, registros de patrullajes</v>
      </c>
      <c r="J25" s="147"/>
      <c r="K25" s="55" t="s">
        <v>150</v>
      </c>
      <c r="L25" s="68">
        <v>1</v>
      </c>
      <c r="M25" s="139" t="s">
        <v>220</v>
      </c>
      <c r="N25" s="140" t="s">
        <v>223</v>
      </c>
      <c r="O25" s="5">
        <v>0.25</v>
      </c>
      <c r="P25" s="216" t="s">
        <v>168</v>
      </c>
      <c r="Q25" s="216"/>
    </row>
    <row r="26" spans="1:18" ht="120.75" customHeight="1" x14ac:dyDescent="0.25">
      <c r="A26" s="3" t="s">
        <v>67</v>
      </c>
      <c r="B26" s="147" t="str">
        <f>[109]MIR!$B$17</f>
        <v>Supervisión y aplicación de sanciones, multas o medidas correctivas a las personas que incumplan los reglamentos vigentes.</v>
      </c>
      <c r="C26" s="147"/>
      <c r="D26" s="147"/>
      <c r="E26" s="147" t="str">
        <f>[107]MIR!$C$16</f>
        <v>Cumplimiento de sanciones aplicadas</v>
      </c>
      <c r="F26" s="147"/>
      <c r="G26" s="147" t="str">
        <f>[107]MIR!$D$16</f>
        <v>Cumplimiento de sanciones aplicadas= (Multas y sanciones aplicadas / Total de infracciones registradas) * 100</v>
      </c>
      <c r="H26" s="147"/>
      <c r="I26" s="157" t="str">
        <f>[107]MIR!$E$16</f>
        <v>Base de datos de infractores, informes de supervisión</v>
      </c>
      <c r="J26" s="147"/>
      <c r="K26" s="55" t="s">
        <v>150</v>
      </c>
      <c r="L26" s="102">
        <v>1</v>
      </c>
      <c r="M26" s="139" t="s">
        <v>220</v>
      </c>
      <c r="N26" s="140" t="s">
        <v>223</v>
      </c>
      <c r="O26" s="5">
        <v>0.25</v>
      </c>
      <c r="P26" s="157" t="str">
        <f t="shared" ref="P26:P27" si="0">$J$8</f>
        <v>DIRECCIÓN GENERAL DE SEGURIDAD PÚBLICA.</v>
      </c>
      <c r="Q26" s="147"/>
      <c r="R26" t="s">
        <v>33</v>
      </c>
    </row>
    <row r="27" spans="1:18" ht="116.25" customHeight="1" x14ac:dyDescent="0.25">
      <c r="A27" s="3" t="s">
        <v>85</v>
      </c>
      <c r="B27" s="160" t="str">
        <f>[109]MIR!$B$19</f>
        <v xml:space="preserve">Atencion y Orientacion a la cuidadania en sus diferentes demandas </v>
      </c>
      <c r="C27" s="164"/>
      <c r="D27" s="161"/>
      <c r="E27" s="160" t="str">
        <f>[107]MIR!$C$23</f>
        <v>Eficiencia en asesorías jurídicas</v>
      </c>
      <c r="F27" s="161"/>
      <c r="G27" s="160" t="str">
        <f>[107]MIR!$D$23</f>
        <v>Eficiencia en asesorías jurídicas= (Casos jurídicos resueltos / Total de casos atendidos) * 100</v>
      </c>
      <c r="H27" s="161"/>
      <c r="I27" s="162" t="str">
        <f>[107]MIR!$E$23</f>
        <v>Expedientes jurídicos, registros de asesorías</v>
      </c>
      <c r="J27" s="163"/>
      <c r="K27" s="55" t="s">
        <v>150</v>
      </c>
      <c r="L27" s="79">
        <v>1</v>
      </c>
      <c r="M27" s="139" t="s">
        <v>220</v>
      </c>
      <c r="N27" s="140" t="s">
        <v>223</v>
      </c>
      <c r="O27" s="5">
        <v>0.25</v>
      </c>
      <c r="P27" s="157" t="str">
        <f t="shared" si="0"/>
        <v>DIRECCIÓN GENERAL DE SEGURIDAD PÚBLICA.</v>
      </c>
      <c r="Q27" s="147"/>
    </row>
    <row r="28" spans="1:18" ht="196.5" customHeight="1" x14ac:dyDescent="0.25">
      <c r="A28" s="1"/>
      <c r="B28" s="1"/>
      <c r="C28" s="1"/>
      <c r="D28" s="1"/>
      <c r="E28" s="1"/>
      <c r="F28" s="1"/>
      <c r="G28" s="1"/>
      <c r="H28" s="1"/>
      <c r="I28" s="1"/>
      <c r="J28" s="1"/>
      <c r="K28" s="1"/>
      <c r="L28" s="1"/>
      <c r="M28" s="1"/>
      <c r="N28" s="1"/>
      <c r="O28" s="1"/>
      <c r="P28" s="1"/>
      <c r="Q28" s="1"/>
    </row>
    <row r="29" spans="1:18" ht="174.75" customHeight="1" x14ac:dyDescent="0.25">
      <c r="A29" s="1"/>
      <c r="B29" s="1"/>
      <c r="C29" s="1"/>
      <c r="D29" s="1"/>
      <c r="E29" s="1"/>
      <c r="F29" s="1"/>
      <c r="G29" s="1"/>
      <c r="H29" s="1"/>
      <c r="I29" s="1"/>
      <c r="J29" s="1"/>
      <c r="K29" s="1"/>
      <c r="L29" s="1"/>
      <c r="M29" s="1"/>
      <c r="N29" s="1"/>
      <c r="O29" s="1"/>
      <c r="P29" s="1"/>
      <c r="Q29" s="1"/>
    </row>
    <row r="30" spans="1:18" ht="172.5" customHeight="1" x14ac:dyDescent="0.25">
      <c r="A30" s="1"/>
      <c r="B30" s="1"/>
      <c r="C30" s="1"/>
      <c r="D30" s="1"/>
      <c r="E30" s="1"/>
      <c r="F30" s="165"/>
      <c r="G30" s="165"/>
      <c r="H30" s="165"/>
      <c r="I30" s="1"/>
      <c r="J30" s="1"/>
      <c r="K30" s="1"/>
      <c r="L30" s="1"/>
      <c r="M30" s="1"/>
      <c r="N30" s="1"/>
      <c r="O30" s="1"/>
      <c r="P30" s="1"/>
      <c r="Q30" s="1"/>
    </row>
    <row r="31" spans="1:18" ht="165" customHeight="1" x14ac:dyDescent="0.25">
      <c r="A31" s="1"/>
      <c r="B31" s="1"/>
      <c r="C31" s="1"/>
      <c r="D31" s="1"/>
      <c r="E31" s="1"/>
      <c r="F31" s="165"/>
      <c r="G31" s="165"/>
      <c r="H31" s="165"/>
      <c r="I31" s="1"/>
      <c r="J31" s="1"/>
      <c r="K31" s="1"/>
      <c r="L31" s="1"/>
      <c r="M31" s="1"/>
      <c r="N31" s="1"/>
      <c r="O31" s="1"/>
      <c r="P31" s="1"/>
      <c r="Q31" s="1"/>
    </row>
    <row r="32" spans="1:18" ht="192" customHeight="1" x14ac:dyDescent="0.25">
      <c r="A32" s="1"/>
      <c r="B32" s="1"/>
      <c r="C32" s="1"/>
      <c r="D32" s="1"/>
      <c r="E32" s="1"/>
      <c r="F32" s="1"/>
      <c r="G32" s="1"/>
      <c r="H32" s="1"/>
      <c r="I32" s="1"/>
      <c r="J32" s="1"/>
      <c r="K32" s="1"/>
      <c r="L32" s="1"/>
      <c r="M32" s="1"/>
      <c r="N32" s="1"/>
      <c r="O32" s="1"/>
      <c r="P32" s="1"/>
      <c r="Q32" s="1"/>
    </row>
    <row r="33" spans="1:17" ht="191.25" customHeight="1" x14ac:dyDescent="0.25">
      <c r="A33" s="1"/>
      <c r="B33" s="1"/>
      <c r="C33" s="1"/>
      <c r="D33" s="1"/>
      <c r="E33" s="1"/>
      <c r="G33" s="1"/>
      <c r="H33" s="1"/>
      <c r="I33" s="1"/>
      <c r="J33" s="1"/>
      <c r="K33" s="1"/>
      <c r="L33" s="1"/>
      <c r="M33" s="1"/>
      <c r="N33" s="1"/>
      <c r="O33" s="1"/>
      <c r="P33" s="1"/>
      <c r="Q33" s="1"/>
    </row>
    <row r="34" spans="1:17" s="1" customFormat="1" ht="285.75" customHeight="1" x14ac:dyDescent="0.25"/>
    <row r="35" spans="1:17" s="1" customFormat="1" x14ac:dyDescent="0.25"/>
    <row r="36" spans="1:17" s="1" customFormat="1" x14ac:dyDescent="0.25"/>
    <row r="37" spans="1:17" ht="65.25" customHeight="1" x14ac:dyDescent="0.25"/>
  </sheetData>
  <mergeCells count="7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I23:J23"/>
    <mergeCell ref="P23:Q23"/>
    <mergeCell ref="P19:Q19"/>
    <mergeCell ref="B20:D20"/>
    <mergeCell ref="E20:F20"/>
    <mergeCell ref="G20:H20"/>
    <mergeCell ref="I20:J20"/>
    <mergeCell ref="P20:Q20"/>
    <mergeCell ref="B19:D19"/>
    <mergeCell ref="E19:F19"/>
    <mergeCell ref="G19:H19"/>
    <mergeCell ref="I19:J19"/>
    <mergeCell ref="B21:D21"/>
    <mergeCell ref="E21:F21"/>
    <mergeCell ref="G21:H21"/>
    <mergeCell ref="I21:J21"/>
    <mergeCell ref="P21:Q21"/>
    <mergeCell ref="F30:H31"/>
    <mergeCell ref="B26:D26"/>
    <mergeCell ref="E26:F26"/>
    <mergeCell ref="G26:H26"/>
    <mergeCell ref="I26:J26"/>
    <mergeCell ref="B27:D27"/>
    <mergeCell ref="E27:F27"/>
    <mergeCell ref="G27:H27"/>
    <mergeCell ref="I27:J27"/>
    <mergeCell ref="P27:Q27"/>
    <mergeCell ref="B22:D22"/>
    <mergeCell ref="E22:F22"/>
    <mergeCell ref="G22:H22"/>
    <mergeCell ref="I22:J22"/>
    <mergeCell ref="P22:Q22"/>
    <mergeCell ref="P26:Q26"/>
    <mergeCell ref="A24:Q24"/>
    <mergeCell ref="B25:D25"/>
    <mergeCell ref="E25:F25"/>
    <mergeCell ref="G25:H25"/>
    <mergeCell ref="I25:J25"/>
    <mergeCell ref="P25:Q25"/>
    <mergeCell ref="B23:D23"/>
    <mergeCell ref="E23:F23"/>
    <mergeCell ref="G23:H23"/>
  </mergeCells>
  <pageMargins left="0.7" right="0.7" top="0.75" bottom="0.75" header="0.3" footer="0.3"/>
  <pageSetup scale="53" orientation="landscape"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topLeftCell="A29" zoomScale="59" zoomScaleNormal="59" zoomScaleSheetLayoutView="70" workbookViewId="0">
      <selection activeCell="G29" sqref="G29:H29"/>
    </sheetView>
  </sheetViews>
  <sheetFormatPr baseColWidth="10" defaultColWidth="10.875" defaultRowHeight="15.75" x14ac:dyDescent="0.25"/>
  <cols>
    <col min="1" max="1" width="13.75" customWidth="1"/>
    <col min="3" max="3" width="6.875" customWidth="1"/>
    <col min="4" max="4" width="23.875" customWidth="1"/>
    <col min="6" max="6" width="8.625" customWidth="1"/>
    <col min="8" max="8" width="12.875" customWidth="1"/>
    <col min="9" max="9" width="13.375" customWidth="1"/>
    <col min="10" max="10" width="8.125" customWidth="1"/>
    <col min="11" max="11" width="14.5" customWidth="1"/>
    <col min="12" max="12" width="11.75" customWidth="1"/>
    <col min="13" max="13" width="14.5" customWidth="1"/>
    <col min="14" max="14" width="15.125" customWidth="1"/>
    <col min="15" max="15" width="10.5" customWidth="1"/>
    <col min="17" max="17" width="6" customWidth="1"/>
  </cols>
  <sheetData>
    <row r="1" spans="1:17" x14ac:dyDescent="0.25">
      <c r="A1" s="1"/>
      <c r="B1" s="1"/>
      <c r="C1" s="1"/>
      <c r="D1" s="1"/>
      <c r="E1" s="1"/>
      <c r="F1" s="1"/>
      <c r="G1" s="1"/>
      <c r="H1" s="1"/>
      <c r="I1" s="1"/>
      <c r="J1" s="1"/>
      <c r="K1" s="1"/>
      <c r="L1" s="1"/>
      <c r="M1" s="1"/>
      <c r="N1" s="1"/>
      <c r="O1" s="1"/>
      <c r="P1" s="1"/>
      <c r="Q1" s="1"/>
    </row>
    <row r="2" spans="1:17" ht="46.5" customHeight="1" x14ac:dyDescent="0.25">
      <c r="A2" s="1"/>
      <c r="B2" s="144"/>
      <c r="C2" s="144"/>
      <c r="D2" s="144"/>
      <c r="E2" s="144"/>
      <c r="F2" s="144"/>
      <c r="G2" s="144"/>
      <c r="H2" s="144"/>
      <c r="I2" s="144"/>
      <c r="J2" s="144"/>
      <c r="K2" s="144"/>
      <c r="L2" s="144"/>
      <c r="M2" s="144"/>
      <c r="N2" s="144"/>
      <c r="O2" s="144"/>
      <c r="P2" s="144"/>
      <c r="Q2" s="1"/>
    </row>
    <row r="3" spans="1:17" ht="41.25" customHeight="1" x14ac:dyDescent="0.25">
      <c r="A3" s="1"/>
      <c r="B3" s="144"/>
      <c r="C3" s="144"/>
      <c r="D3" s="144"/>
      <c r="E3" s="144"/>
      <c r="F3" s="144"/>
      <c r="G3" s="144"/>
      <c r="H3" s="144"/>
      <c r="I3" s="144"/>
      <c r="J3" s="144"/>
      <c r="K3" s="144"/>
      <c r="L3" s="144"/>
      <c r="M3" s="144"/>
      <c r="N3" s="144"/>
      <c r="O3" s="144"/>
      <c r="P3" s="144"/>
      <c r="Q3" s="1"/>
    </row>
    <row r="4" spans="1:17" ht="37.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ht="15.75" customHeight="1" x14ac:dyDescent="0.25">
      <c r="A8" s="143" t="s">
        <v>0</v>
      </c>
      <c r="B8" s="143"/>
      <c r="C8" s="143"/>
      <c r="D8" s="331" t="str">
        <f>'[110]POA (2)'!$AA$25</f>
        <v xml:space="preserve">E. Prestacion de Servicios Publicos </v>
      </c>
      <c r="E8" s="147"/>
      <c r="F8" s="147"/>
      <c r="G8" s="147"/>
      <c r="H8" s="147"/>
      <c r="I8" s="148" t="s">
        <v>1</v>
      </c>
      <c r="J8" s="149" t="s">
        <v>40</v>
      </c>
      <c r="K8" s="149"/>
      <c r="L8" s="143" t="s">
        <v>2</v>
      </c>
      <c r="M8" s="389" t="str">
        <f>'[111]POA (2)'!$C$18</f>
        <v>29. Ética para el Buen Gobierno</v>
      </c>
      <c r="N8" s="390"/>
      <c r="O8" s="148" t="s">
        <v>3</v>
      </c>
      <c r="P8" s="331" t="str">
        <f>'[110]POA (2)'!$C$18</f>
        <v>29. Ética para el Buen Gobierno</v>
      </c>
      <c r="Q8" s="147"/>
    </row>
    <row r="9" spans="1:17" ht="61.5" customHeight="1" x14ac:dyDescent="0.25">
      <c r="A9" s="143"/>
      <c r="B9" s="143"/>
      <c r="C9" s="143"/>
      <c r="D9" s="147"/>
      <c r="E9" s="147"/>
      <c r="F9" s="147"/>
      <c r="G9" s="147"/>
      <c r="H9" s="147"/>
      <c r="I9" s="148"/>
      <c r="J9" s="149"/>
      <c r="K9" s="149"/>
      <c r="L9" s="143"/>
      <c r="M9" s="391"/>
      <c r="N9" s="392"/>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10" t="s">
        <v>4</v>
      </c>
      <c r="B11" s="393" t="str">
        <f>'[110]POA (2)'!$AA$22</f>
        <v xml:space="preserve">1.Gobierno </v>
      </c>
      <c r="C11" s="152"/>
      <c r="D11" s="152"/>
      <c r="E11" s="153"/>
      <c r="F11" s="10" t="s">
        <v>5</v>
      </c>
      <c r="G11" s="393" t="str">
        <f>'[110]POA (2)'!$AA$23</f>
        <v xml:space="preserve">1.3.1.coordinacion de la politica de Gobierno </v>
      </c>
      <c r="H11" s="152"/>
      <c r="I11" s="152"/>
      <c r="J11" s="152"/>
      <c r="K11" s="152"/>
      <c r="L11" s="153"/>
      <c r="M11" s="7" t="s">
        <v>6</v>
      </c>
      <c r="N11" s="393" t="str">
        <f>'[110]POA (2)'!$AA$24</f>
        <v xml:space="preserve">.1.3.2. Politica Interior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331" t="str">
        <f>[112]POA!$C$17</f>
        <v>Eje IV Innovación y Eficiencia en Movimiento: " Transformando para Avanzar"</v>
      </c>
      <c r="C13" s="147"/>
      <c r="D13" s="143" t="s">
        <v>8</v>
      </c>
      <c r="E13" s="331" t="str">
        <f>[112]POA!$C$18</f>
        <v>Garantizar la legalidad, eficiencia, transparencia y correcta utilización de los recursos públicos mediante mecanismos de control y auditoría para la detección y prevención de actos de corrupción o mala gestión administrativa</v>
      </c>
      <c r="F13" s="147"/>
      <c r="G13" s="147"/>
      <c r="H13" s="143" t="s">
        <v>9</v>
      </c>
      <c r="I13" s="331" t="str">
        <f>[112]POA!$C$20</f>
        <v>Detectar de manera oportuna las irregularidades en los procesos administrativos, optimizando la eficiencia en los proccesos de control asegurando el cumplimiento normativo.</v>
      </c>
      <c r="J13" s="147"/>
      <c r="K13" s="147"/>
      <c r="L13" s="147"/>
      <c r="M13" s="148" t="s">
        <v>10</v>
      </c>
      <c r="N13" s="331" t="str">
        <f>[112]POA!$C$21</f>
        <v>29.1 Implementar controles internos en los procesos administrativos, garantizando la efectividad en la gestión. 29.2 Crear canales de denuncias seguras y accesibles para que la ciudadanía y empleados reporten posibles irregularidades o conductas inadecuadas. 29.3 Capacitar sobre principios de control interno, la ética pública y la lucha contra la corrupción. 29.4 Colaborar con otras dependencias públicas para fortalecer las acciones de control y auditoría. 29.5 Evaluar de forma periódica los procedimientos internos de la administración pública, para detectar posibles fallos o debilidades, mejorando la eficiencia operativa. 29.6 Fomentar la responsabilidad y rendición de cuentas en los servidores públicos, con políticas de transparencia y seguimiento a las decisiones gubernamentales.</v>
      </c>
      <c r="O13" s="147"/>
      <c r="P13" s="147"/>
      <c r="Q13" s="147"/>
    </row>
    <row r="14" spans="1:17" ht="277.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10" t="s">
        <v>150</v>
      </c>
      <c r="M18" s="10" t="s">
        <v>18</v>
      </c>
      <c r="N18" s="148"/>
      <c r="O18" s="148"/>
      <c r="P18" s="148"/>
      <c r="Q18" s="148"/>
    </row>
    <row r="19" spans="1:18" ht="138.75" customHeight="1" x14ac:dyDescent="0.25">
      <c r="A19" s="2" t="s">
        <v>28</v>
      </c>
      <c r="B19" s="331" t="str">
        <f>[112]MIR!$B$12</f>
        <v>Fortalecer la gestión administrativa para prevenir observaciones y sanciones por parte de las distintas instancias revisoras.</v>
      </c>
      <c r="C19" s="147"/>
      <c r="D19" s="147"/>
      <c r="E19" s="147" t="str">
        <f>[110]MIR!$C$12</f>
        <v xml:space="preserve">Porcentaje de cumplimiento en la normatividad y reglamentos </v>
      </c>
      <c r="F19" s="147"/>
      <c r="G19" s="147" t="str">
        <f>[110]MIR!$D$12</f>
        <v>no de porcentaje de cumplimiento de normatividad programadas/ no de porcentaje de cumplimiento de normatividad realizas*100 (NPCNP/NPCNR*100)</v>
      </c>
      <c r="H19" s="147"/>
      <c r="I19" s="157" t="str">
        <f>[113]MIR!$H$15</f>
        <v>oficios de solicitud.</v>
      </c>
      <c r="J19" s="147"/>
      <c r="K19" s="64" t="s">
        <v>150</v>
      </c>
      <c r="L19" s="11">
        <v>1</v>
      </c>
      <c r="M19" s="139" t="s">
        <v>220</v>
      </c>
      <c r="N19" s="140" t="s">
        <v>223</v>
      </c>
      <c r="O19" s="5">
        <v>0.25</v>
      </c>
      <c r="P19" s="394" t="s">
        <v>40</v>
      </c>
      <c r="Q19" s="147"/>
    </row>
    <row r="20" spans="1:18" ht="133.5" customHeight="1" x14ac:dyDescent="0.25">
      <c r="A20" s="2" t="s">
        <v>29</v>
      </c>
      <c r="B20" s="147" t="str">
        <f>[112]MIR!$B$13</f>
        <v>Brindar una atención más cercana a la ciudadanía, con transparencia y respeto a la legalidad, ofreciendo soluciones concretas y oportunas a la sociedad.</v>
      </c>
      <c r="C20" s="147"/>
      <c r="D20" s="147"/>
      <c r="E20" s="147" t="str">
        <f>[110]MIR!$C$13</f>
        <v xml:space="preserve">Porcentaje de atención con transparencia </v>
      </c>
      <c r="F20" s="147"/>
      <c r="G20" s="147" t="str">
        <f>[110]MIR!$D$13</f>
        <v>no. De porcentaje de atencion con transparencia programadas/ no. De porcentaje de atencion con transparencia realizadas * 100 (NPAT/NPAR*100)</v>
      </c>
      <c r="H20" s="147"/>
      <c r="I20" s="157" t="str">
        <f>[113]MIR!$H$16</f>
        <v>oficios de solicitud.</v>
      </c>
      <c r="J20" s="147"/>
      <c r="K20" s="64" t="s">
        <v>150</v>
      </c>
      <c r="L20" s="63">
        <v>1</v>
      </c>
      <c r="M20" s="139" t="s">
        <v>220</v>
      </c>
      <c r="N20" s="140" t="s">
        <v>223</v>
      </c>
      <c r="O20" s="5">
        <v>0.25</v>
      </c>
      <c r="P20" s="157" t="s">
        <v>40</v>
      </c>
      <c r="Q20" s="147"/>
    </row>
    <row r="21" spans="1:18" ht="98.25" customHeight="1" x14ac:dyDescent="0.25">
      <c r="A21" s="2" t="s">
        <v>61</v>
      </c>
      <c r="B21" s="147" t="str">
        <f>[112]MIR!$B$14</f>
        <v xml:space="preserve">Realizar programas de capacitación y actualización en Normatividades y procesos Administrativos en apego a las leyes vigentes. </v>
      </c>
      <c r="C21" s="147"/>
      <c r="D21" s="147"/>
      <c r="E21" s="147" t="str">
        <f>[112]MIR!$C$14</f>
        <v>Porcentaje de capacitación.</v>
      </c>
      <c r="F21" s="147"/>
      <c r="G21" s="147" t="str">
        <f>[113]MIR!$G$17</f>
        <v>No. De capacitaciones propuestas/No. De capacitaciones realizadas*100 (NCP/NCR*100)</v>
      </c>
      <c r="H21" s="147"/>
      <c r="I21" s="157" t="str">
        <f>[113]MIR!$H$17</f>
        <v>Lista de asistencia y bitacora fotografica.</v>
      </c>
      <c r="J21" s="147"/>
      <c r="K21" s="64" t="s">
        <v>150</v>
      </c>
      <c r="L21" s="63">
        <v>1</v>
      </c>
      <c r="M21" s="139" t="s">
        <v>220</v>
      </c>
      <c r="N21" s="140" t="s">
        <v>223</v>
      </c>
      <c r="O21" s="5">
        <v>0.25</v>
      </c>
      <c r="P21" s="157" t="s">
        <v>40</v>
      </c>
      <c r="Q21" s="147"/>
    </row>
    <row r="22" spans="1:18" ht="117" customHeight="1" x14ac:dyDescent="0.25">
      <c r="A22" s="2" t="s">
        <v>62</v>
      </c>
      <c r="B22" s="160" t="str">
        <f>[112]MIR!$B$19</f>
        <v>Cumplimiento de las declaraciones patrimoniales y de intereses de los servidores públicos de la Adminitración Municipal de Eduardo Neri</v>
      </c>
      <c r="C22" s="164"/>
      <c r="D22" s="161"/>
      <c r="E22" s="147" t="str">
        <f>[112]MIR!$C$19</f>
        <v xml:space="preserve">Porcentaje de cumplimiento de declaraciones </v>
      </c>
      <c r="F22" s="147"/>
      <c r="G22" s="160" t="str">
        <f>[112]MIR!$D$19</f>
        <v>No. De porcentaje de cumplimiento programados/No de porcentaje de cumplimiento realizados*100 (NPCP/NPCR*100)</v>
      </c>
      <c r="H22" s="161"/>
      <c r="I22" s="157" t="str">
        <f>[113]MIR!$H$21</f>
        <v>oficios de solicitud.</v>
      </c>
      <c r="J22" s="147"/>
      <c r="K22" s="64" t="s">
        <v>150</v>
      </c>
      <c r="L22" s="63">
        <v>1</v>
      </c>
      <c r="M22" s="139" t="s">
        <v>220</v>
      </c>
      <c r="N22" s="140" t="s">
        <v>223</v>
      </c>
      <c r="O22" s="5">
        <v>0.25</v>
      </c>
      <c r="P22" s="157" t="s">
        <v>40</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106.5" customHeight="1" x14ac:dyDescent="0.25">
      <c r="A24" s="3" t="s">
        <v>76</v>
      </c>
      <c r="B24" s="147" t="str">
        <f>[112]MIR!$B$15</f>
        <v>Reuniones constantes con las diferentes areas de planeación, evaluacion al desempeño, transparencia y cuenta pública, para  contribuir en los procesos administrativo y normativos con el objeto de prevenir errores durante el ejercicio fiscal.</v>
      </c>
      <c r="C24" s="147"/>
      <c r="D24" s="147"/>
      <c r="E24" s="147" t="str">
        <f>[110]MIR!$C$15</f>
        <v>Porcentaje de reuniones</v>
      </c>
      <c r="F24" s="147"/>
      <c r="G24" s="147" t="str">
        <f>[110]MIR!$D$15</f>
        <v>No. De porcentaje de reuniones programadas/No de porcentaje de reuniones realizadas*100 (NRP/NRR*100)</v>
      </c>
      <c r="H24" s="147"/>
      <c r="I24" s="157" t="str">
        <f>[110]MIR!$E$15</f>
        <v>Evidencia Fotográfica</v>
      </c>
      <c r="J24" s="147"/>
      <c r="K24" s="49" t="s">
        <v>150</v>
      </c>
      <c r="L24" s="57">
        <v>1</v>
      </c>
      <c r="M24" s="139" t="s">
        <v>220</v>
      </c>
      <c r="N24" s="140" t="s">
        <v>223</v>
      </c>
      <c r="O24" s="5">
        <v>0.25</v>
      </c>
      <c r="P24" s="157" t="s">
        <v>40</v>
      </c>
      <c r="Q24" s="147"/>
    </row>
    <row r="25" spans="1:18" ht="94.5" customHeight="1" x14ac:dyDescent="0.25">
      <c r="A25" s="3" t="s">
        <v>64</v>
      </c>
      <c r="B25" s="147" t="str">
        <f>[110]MIR!$B$16</f>
        <v>Actualizar normas, lineamientos especificos y manuales que dentro del ambito de su competencia, integren disposiciones y criterios que impulsen la simplificacion administrativa</v>
      </c>
      <c r="C25" s="147"/>
      <c r="D25" s="147"/>
      <c r="E25" s="147" t="str">
        <f>[110]MIR!$C$16</f>
        <v>Porcentaje de actualización de Normas Lineamientos etc.</v>
      </c>
      <c r="F25" s="147"/>
      <c r="G25" s="147" t="str">
        <f>[110]MIR!$D$16</f>
        <v>No. De porcentaje de actualizacion programados/No de porcentaje de actualizacion realizadas*100 (NPAP/NPAR*100)</v>
      </c>
      <c r="H25" s="147"/>
      <c r="I25" s="157" t="str">
        <f>[110]MIR!$E$16</f>
        <v>Publicación en gaceta oficial y transparencia</v>
      </c>
      <c r="J25" s="147"/>
      <c r="K25" s="49" t="s">
        <v>150</v>
      </c>
      <c r="L25" s="102">
        <v>1</v>
      </c>
      <c r="M25" s="139" t="s">
        <v>220</v>
      </c>
      <c r="N25" s="140" t="s">
        <v>223</v>
      </c>
      <c r="O25" s="5">
        <v>0.25</v>
      </c>
      <c r="P25" s="157" t="s">
        <v>40</v>
      </c>
      <c r="Q25" s="147"/>
      <c r="R25" t="s">
        <v>33</v>
      </c>
    </row>
    <row r="26" spans="1:18" ht="169.5" customHeight="1" x14ac:dyDescent="0.25">
      <c r="A26" s="3" t="s">
        <v>65</v>
      </c>
      <c r="B26" s="160" t="str">
        <f>[110]MIR!$B$17</f>
        <v>Organizar y coordinar el sistema de control interno y la evaluación de la gestión gubernamental; inspeccionar el ejercicio del gasto público municipal y su congruencia con el presupuesto de egresos, así como concertar con las secretarías, direcciones y áreas del ayuntamiento y validar los indicadores para la evaluación de la gestión gubernamental, en los términos de las disposiciones aplicables</v>
      </c>
      <c r="C26" s="164"/>
      <c r="D26" s="161"/>
      <c r="E26" s="160" t="str">
        <f>[110]MIR!$C$17</f>
        <v xml:space="preserve">Porcentaje de coordinación </v>
      </c>
      <c r="F26" s="161"/>
      <c r="G26" s="160" t="str">
        <f>[110]MIR!$D$17</f>
        <v>No. De porcentaje de coordinacion programadas/No de porcentaje realizadas*100 (NPCP/NPCR*100)</v>
      </c>
      <c r="H26" s="161"/>
      <c r="I26" s="162" t="str">
        <f>[110]MIR!$E$17</f>
        <v xml:space="preserve">Oficios de solicitud </v>
      </c>
      <c r="J26" s="163"/>
      <c r="K26" s="49" t="s">
        <v>150</v>
      </c>
      <c r="L26" s="102">
        <v>1</v>
      </c>
      <c r="M26" s="139" t="s">
        <v>220</v>
      </c>
      <c r="N26" s="140" t="s">
        <v>223</v>
      </c>
      <c r="O26" s="5">
        <v>0.25</v>
      </c>
      <c r="P26" s="162" t="str">
        <f t="shared" ref="P26:P29" si="0">$P$25</f>
        <v>ORGANO DE CONTROL INTERNO.</v>
      </c>
      <c r="Q26" s="163"/>
    </row>
    <row r="27" spans="1:18" ht="130.5" customHeight="1" x14ac:dyDescent="0.25">
      <c r="A27" s="3" t="s">
        <v>89</v>
      </c>
      <c r="B27" s="160" t="str">
        <f>[112]MIR!$B$18</f>
        <v>Realizar Auditorías Internas a las diferentes áreas del H. Ayuntamiento de Eduardo Neri, Guerrero.</v>
      </c>
      <c r="C27" s="164"/>
      <c r="D27" s="161"/>
      <c r="E27" s="160" t="str">
        <f>[112]MIR!$C$18</f>
        <v>Porcentaje de auditorías</v>
      </c>
      <c r="F27" s="161"/>
      <c r="G27" s="160" t="str">
        <f>[112]MIR!$D$18</f>
        <v>No. De porcentaje de auditoria programadas/No de porcentaje auditorias realizadas*100 (NPAP/NPAR*100)</v>
      </c>
      <c r="H27" s="161"/>
      <c r="I27" s="162" t="str">
        <f>[112]MIR!$E$18</f>
        <v>Reportes de auditoría</v>
      </c>
      <c r="J27" s="163"/>
      <c r="K27" s="49" t="s">
        <v>150</v>
      </c>
      <c r="L27" s="102">
        <v>1</v>
      </c>
      <c r="M27" s="139" t="s">
        <v>220</v>
      </c>
      <c r="N27" s="140" t="s">
        <v>223</v>
      </c>
      <c r="O27" s="5">
        <v>0.25</v>
      </c>
      <c r="P27" s="162" t="str">
        <f t="shared" si="0"/>
        <v>ORGANO DE CONTROL INTERNO.</v>
      </c>
      <c r="Q27" s="163"/>
    </row>
    <row r="28" spans="1:18" ht="117.75" customHeight="1" x14ac:dyDescent="0.25">
      <c r="A28" s="3" t="s">
        <v>67</v>
      </c>
      <c r="B28" s="160" t="str">
        <f>[112]MIR!$B$20</f>
        <v>Capacitación para la formulación de la declaración patrimonial dirigida a todos los empleados del h. ayuntamiento municipal.</v>
      </c>
      <c r="C28" s="164"/>
      <c r="D28" s="161"/>
      <c r="E28" s="160" t="str">
        <f>[112]MIR!$C$20</f>
        <v>Porcentaje de capacitaciones</v>
      </c>
      <c r="F28" s="161"/>
      <c r="G28" s="160" t="str">
        <f>[112]MIR!$D$20</f>
        <v>No. De porcentaje de capacitaciones programadas/No de porcentaje de capacitaciones realizadas*100 (NPCP/NPCR*100)</v>
      </c>
      <c r="H28" s="161"/>
      <c r="I28" s="162" t="str">
        <f>[112]MIR!$E$20</f>
        <v>Lista de asistencia y bitácora fotográfica</v>
      </c>
      <c r="J28" s="163"/>
      <c r="K28" s="49" t="s">
        <v>150</v>
      </c>
      <c r="L28" s="102">
        <v>1</v>
      </c>
      <c r="M28" s="139" t="s">
        <v>220</v>
      </c>
      <c r="N28" s="140" t="s">
        <v>223</v>
      </c>
      <c r="O28" s="5">
        <v>0.25</v>
      </c>
      <c r="P28" s="162" t="str">
        <f t="shared" si="0"/>
        <v>ORGANO DE CONTROL INTERNO.</v>
      </c>
      <c r="Q28" s="163"/>
    </row>
    <row r="29" spans="1:18" ht="120" customHeight="1" x14ac:dyDescent="0.25">
      <c r="A29" s="3" t="s">
        <v>77</v>
      </c>
      <c r="B29" s="160" t="str">
        <f>[112]MIR!$B$21</f>
        <v>Recepcion de declaraciones patrimoniales y de interes correspondientes al ejercicio fiscal 2025</v>
      </c>
      <c r="C29" s="164"/>
      <c r="D29" s="161"/>
      <c r="E29" s="160" t="str">
        <f>[112]MIR!$C$21</f>
        <v xml:space="preserve">Porcentaje de recepcion de declaraciones </v>
      </c>
      <c r="F29" s="161"/>
      <c r="G29" s="160" t="str">
        <f>[112]MIR!$D$21</f>
        <v>No. De porcentaje de recepcion programados/No de porcentaje de recepcion realizados*100 (NPRP/NPRR*100)</v>
      </c>
      <c r="H29" s="161"/>
      <c r="I29" s="162" t="str">
        <f>[112]MIR!$E$21</f>
        <v>Acuses recibidos</v>
      </c>
      <c r="J29" s="163"/>
      <c r="K29" s="49" t="s">
        <v>150</v>
      </c>
      <c r="L29" s="102">
        <v>1</v>
      </c>
      <c r="M29" s="139" t="s">
        <v>220</v>
      </c>
      <c r="N29" s="140" t="s">
        <v>223</v>
      </c>
      <c r="O29" s="5">
        <v>0.25</v>
      </c>
      <c r="P29" s="162" t="str">
        <f t="shared" si="0"/>
        <v>ORGANO DE CONTROL INTERNO.</v>
      </c>
      <c r="Q29" s="163"/>
    </row>
    <row r="30" spans="1:18" ht="94.5" customHeight="1" x14ac:dyDescent="0.25">
      <c r="A30" s="3" t="s">
        <v>92</v>
      </c>
      <c r="B30" s="395" t="str">
        <f>[110]MIR!$B$22</f>
        <v xml:space="preserve">
Revisión de las quejas, denuncias y sugerencias, depositadas en los buzones instalados en las diferentes áreas</v>
      </c>
      <c r="C30" s="147"/>
      <c r="D30" s="147"/>
      <c r="E30" s="395" t="str">
        <f>[112]MIR!$C$22</f>
        <v>Porcentaje de revision</v>
      </c>
      <c r="F30" s="147"/>
      <c r="G30" s="147" t="str">
        <f>[112]MIR!$D$22</f>
        <v>No. De porcentaje de revision programados/No de porcentaje de revision realizados*100 (NPRP/NPRR*100)</v>
      </c>
      <c r="H30" s="147"/>
      <c r="I30" s="162" t="str">
        <f>[110]MIR!$E$21</f>
        <v>Evidencia Fotográfica</v>
      </c>
      <c r="J30" s="163"/>
      <c r="K30" s="49" t="s">
        <v>150</v>
      </c>
      <c r="L30" s="102">
        <v>1</v>
      </c>
      <c r="M30" s="139" t="s">
        <v>220</v>
      </c>
      <c r="N30" s="140" t="s">
        <v>223</v>
      </c>
      <c r="O30" s="5">
        <v>0.25</v>
      </c>
      <c r="P30" s="157" t="s">
        <v>40</v>
      </c>
      <c r="Q30" s="147"/>
    </row>
    <row r="31" spans="1:18" ht="15.75" customHeight="1"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F36" s="165"/>
      <c r="G36" s="165"/>
      <c r="H36" s="165"/>
      <c r="I36" s="1"/>
      <c r="J36" s="1"/>
      <c r="K36" s="1"/>
      <c r="L36" s="1"/>
      <c r="M36" s="1"/>
      <c r="N36" s="1"/>
      <c r="O36" s="1"/>
      <c r="P36" s="1"/>
      <c r="Q36" s="1"/>
    </row>
    <row r="37" spans="1:17" x14ac:dyDescent="0.25">
      <c r="A37" s="1"/>
      <c r="B37" s="1"/>
      <c r="C37" s="1"/>
      <c r="D37" s="1"/>
      <c r="E37" s="1"/>
      <c r="F37" s="165"/>
      <c r="G37" s="165"/>
      <c r="H37" s="165"/>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s="1" customFormat="1" x14ac:dyDescent="0.25">
      <c r="F39"/>
    </row>
    <row r="40" spans="1:17" s="1" customFormat="1" x14ac:dyDescent="0.25"/>
    <row r="41" spans="1:17" s="1" customFormat="1" x14ac:dyDescent="0.25"/>
    <row r="42" spans="1:17" x14ac:dyDescent="0.25">
      <c r="A42" s="1"/>
      <c r="B42" s="1"/>
      <c r="C42" s="1"/>
      <c r="D42" s="1"/>
      <c r="E42" s="1"/>
      <c r="F42" s="1"/>
      <c r="G42" s="1"/>
      <c r="H42" s="1"/>
      <c r="I42" s="1"/>
      <c r="J42" s="1"/>
      <c r="K42" s="1"/>
      <c r="L42" s="1"/>
      <c r="M42" s="1"/>
      <c r="N42" s="1"/>
      <c r="O42" s="1"/>
      <c r="P42" s="1"/>
      <c r="Q42" s="1"/>
    </row>
  </sheetData>
  <mergeCells count="94">
    <mergeCell ref="F36:H37"/>
    <mergeCell ref="B25:D25"/>
    <mergeCell ref="E25:F25"/>
    <mergeCell ref="G25:H25"/>
    <mergeCell ref="I25:J25"/>
    <mergeCell ref="B27:D27"/>
    <mergeCell ref="E27:F27"/>
    <mergeCell ref="G27:H27"/>
    <mergeCell ref="I27:J27"/>
    <mergeCell ref="P25:Q25"/>
    <mergeCell ref="B30:D30"/>
    <mergeCell ref="E30:F30"/>
    <mergeCell ref="G30:H30"/>
    <mergeCell ref="I30:J30"/>
    <mergeCell ref="P30:Q30"/>
    <mergeCell ref="P26:Q26"/>
    <mergeCell ref="B26:D26"/>
    <mergeCell ref="E26:F26"/>
    <mergeCell ref="G26:H26"/>
    <mergeCell ref="I26:J26"/>
    <mergeCell ref="B29:D29"/>
    <mergeCell ref="B28:D28"/>
    <mergeCell ref="E29:F29"/>
    <mergeCell ref="G29:H29"/>
    <mergeCell ref="I29:J29"/>
    <mergeCell ref="A23:Q23"/>
    <mergeCell ref="B24:D24"/>
    <mergeCell ref="E24:F24"/>
    <mergeCell ref="G24:H24"/>
    <mergeCell ref="I24:J24"/>
    <mergeCell ref="P24:Q24"/>
    <mergeCell ref="B21:D21"/>
    <mergeCell ref="E21:F21"/>
    <mergeCell ref="G21:H21"/>
    <mergeCell ref="I21:J21"/>
    <mergeCell ref="P21:Q21"/>
    <mergeCell ref="B22:D22"/>
    <mergeCell ref="E22:F22"/>
    <mergeCell ref="G22:H22"/>
    <mergeCell ref="I22:J22"/>
    <mergeCell ref="P22:Q22"/>
    <mergeCell ref="P19:Q19"/>
    <mergeCell ref="B20:D20"/>
    <mergeCell ref="E20:F20"/>
    <mergeCell ref="G20:H20"/>
    <mergeCell ref="I20:J20"/>
    <mergeCell ref="P20:Q20"/>
    <mergeCell ref="B19:D19"/>
    <mergeCell ref="E19:F19"/>
    <mergeCell ref="G19:H19"/>
    <mergeCell ref="I19:J19"/>
    <mergeCell ref="A10:Q10"/>
    <mergeCell ref="B11:E11"/>
    <mergeCell ref="G11:L11"/>
    <mergeCell ref="N11:Q11"/>
    <mergeCell ref="M13:M14"/>
    <mergeCell ref="N13:Q14"/>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5:Q15"/>
    <mergeCell ref="A16:A18"/>
    <mergeCell ref="B16:D18"/>
    <mergeCell ref="E16:M16"/>
    <mergeCell ref="N16:O16"/>
    <mergeCell ref="P16:Q18"/>
    <mergeCell ref="E17:F18"/>
    <mergeCell ref="G17:H18"/>
    <mergeCell ref="I17:J18"/>
    <mergeCell ref="K17:K18"/>
    <mergeCell ref="L17:M17"/>
    <mergeCell ref="N17:N18"/>
    <mergeCell ref="O17:O18"/>
    <mergeCell ref="P27:Q27"/>
    <mergeCell ref="P29:Q29"/>
    <mergeCell ref="P28:Q28"/>
    <mergeCell ref="E28:F28"/>
    <mergeCell ref="G28:H28"/>
    <mergeCell ref="I28:J28"/>
  </mergeCells>
  <pageMargins left="0.7" right="0.7" top="0.75" bottom="0.75" header="0.3" footer="0.3"/>
  <pageSetup scale="53" orientation="landscape"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topLeftCell="A33" zoomScale="59" zoomScaleNormal="59" zoomScaleSheetLayoutView="70" workbookViewId="0">
      <selection activeCell="G33" sqref="G33:H33"/>
    </sheetView>
  </sheetViews>
  <sheetFormatPr baseColWidth="10" defaultColWidth="10.875" defaultRowHeight="15.75" x14ac:dyDescent="0.25"/>
  <cols>
    <col min="1" max="1" width="13.75" customWidth="1"/>
    <col min="3" max="3" width="6.875" customWidth="1"/>
    <col min="4" max="4" width="20.875" customWidth="1"/>
    <col min="6" max="6" width="9.875" customWidth="1"/>
    <col min="8" max="8" width="12.875" customWidth="1"/>
    <col min="9" max="9" width="13.375" customWidth="1"/>
    <col min="10" max="10" width="8.625" customWidth="1"/>
    <col min="11" max="11" width="13.875" customWidth="1"/>
    <col min="12" max="12" width="12.5" customWidth="1"/>
    <col min="13" max="13" width="14.25" customWidth="1"/>
    <col min="14" max="14" width="15.25" customWidth="1"/>
    <col min="15" max="15" width="12" customWidth="1"/>
    <col min="17" max="17" width="8.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46.5" customHeight="1" x14ac:dyDescent="0.25">
      <c r="A3" s="1"/>
      <c r="B3" s="144"/>
      <c r="C3" s="144"/>
      <c r="D3" s="144"/>
      <c r="E3" s="144"/>
      <c r="F3" s="144"/>
      <c r="G3" s="144"/>
      <c r="H3" s="144"/>
      <c r="I3" s="144"/>
      <c r="J3" s="144"/>
      <c r="K3" s="144"/>
      <c r="L3" s="144"/>
      <c r="M3" s="144"/>
      <c r="N3" s="144"/>
      <c r="O3" s="144"/>
      <c r="P3" s="144"/>
      <c r="Q3" s="1"/>
    </row>
    <row r="4" spans="1:17" ht="4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t="6" customHeight="1" x14ac:dyDescent="0.25">
      <c r="A6" s="1"/>
      <c r="B6" s="1"/>
      <c r="C6" s="1"/>
      <c r="D6" s="1"/>
      <c r="E6" s="1"/>
      <c r="F6" s="1"/>
      <c r="G6" s="1"/>
      <c r="H6" s="1"/>
      <c r="I6" s="1"/>
      <c r="J6" s="1"/>
      <c r="K6" s="1"/>
      <c r="L6" s="1"/>
      <c r="M6" s="1"/>
      <c r="N6" s="1"/>
      <c r="O6" s="1"/>
      <c r="P6" s="1"/>
      <c r="Q6" s="1"/>
    </row>
    <row r="7" spans="1:17" x14ac:dyDescent="0.25">
      <c r="A7" s="282" t="s">
        <v>26</v>
      </c>
      <c r="B7" s="306"/>
      <c r="C7" s="306"/>
      <c r="D7" s="306"/>
      <c r="E7" s="306"/>
      <c r="F7" s="306"/>
      <c r="G7" s="306"/>
      <c r="H7" s="306"/>
      <c r="I7" s="306"/>
      <c r="J7" s="306"/>
      <c r="K7" s="306"/>
      <c r="L7" s="306"/>
      <c r="M7" s="306"/>
      <c r="N7" s="306"/>
      <c r="O7" s="306"/>
      <c r="P7" s="306"/>
      <c r="Q7" s="283"/>
    </row>
    <row r="8" spans="1:17" ht="15.75" customHeight="1" x14ac:dyDescent="0.25">
      <c r="A8" s="276" t="s">
        <v>0</v>
      </c>
      <c r="B8" s="291"/>
      <c r="C8" s="277"/>
      <c r="D8" s="403" t="str">
        <f>'[114]POA (2)'!$AA$26</f>
        <v>E Prestación de Servicios Públicos</v>
      </c>
      <c r="E8" s="412"/>
      <c r="F8" s="412"/>
      <c r="G8" s="412"/>
      <c r="H8" s="404"/>
      <c r="I8" s="280" t="s">
        <v>1</v>
      </c>
      <c r="J8" s="313" t="s">
        <v>167</v>
      </c>
      <c r="K8" s="314"/>
      <c r="L8" s="280" t="s">
        <v>2</v>
      </c>
      <c r="M8" s="414" t="str">
        <f>[115]POA!$C$19</f>
        <v>Programa 28. Integridad y Transparencia en la Administración</v>
      </c>
      <c r="N8" s="415"/>
      <c r="O8" s="280" t="s">
        <v>3</v>
      </c>
      <c r="P8" s="403" t="str">
        <f>'[114]POA (2)'!$C$19</f>
        <v>Programa 28. Integridad y Transparencia en la Administración</v>
      </c>
      <c r="Q8" s="404"/>
    </row>
    <row r="9" spans="1:17" ht="61.5" customHeight="1" x14ac:dyDescent="0.25">
      <c r="A9" s="278"/>
      <c r="B9" s="295"/>
      <c r="C9" s="279"/>
      <c r="D9" s="405"/>
      <c r="E9" s="413"/>
      <c r="F9" s="413"/>
      <c r="G9" s="413"/>
      <c r="H9" s="406"/>
      <c r="I9" s="281"/>
      <c r="J9" s="315"/>
      <c r="K9" s="316"/>
      <c r="L9" s="281"/>
      <c r="M9" s="416"/>
      <c r="N9" s="417"/>
      <c r="O9" s="281"/>
      <c r="P9" s="405"/>
      <c r="Q9" s="406"/>
    </row>
    <row r="10" spans="1:17" x14ac:dyDescent="0.25">
      <c r="A10" s="282" t="s">
        <v>27</v>
      </c>
      <c r="B10" s="306"/>
      <c r="C10" s="306"/>
      <c r="D10" s="306"/>
      <c r="E10" s="306"/>
      <c r="F10" s="306"/>
      <c r="G10" s="306"/>
      <c r="H10" s="306"/>
      <c r="I10" s="306"/>
      <c r="J10" s="306"/>
      <c r="K10" s="306"/>
      <c r="L10" s="306"/>
      <c r="M10" s="306"/>
      <c r="N10" s="306"/>
      <c r="O10" s="306"/>
      <c r="P10" s="306"/>
      <c r="Q10" s="283"/>
    </row>
    <row r="11" spans="1:17" ht="29.1" customHeight="1" x14ac:dyDescent="0.25">
      <c r="A11" s="66" t="s">
        <v>4</v>
      </c>
      <c r="B11" s="184" t="str">
        <f>'[114]POA (2)'!$AA$23</f>
        <v>1. Gobierno.</v>
      </c>
      <c r="C11" s="407"/>
      <c r="D11" s="407"/>
      <c r="E11" s="408"/>
      <c r="F11" s="66" t="s">
        <v>5</v>
      </c>
      <c r="G11" s="409" t="str">
        <f>'[114]POA (2)'!$AA$24</f>
        <v>1.8 Otros Servicios Generales.</v>
      </c>
      <c r="H11" s="410"/>
      <c r="I11" s="410"/>
      <c r="J11" s="410"/>
      <c r="K11" s="410"/>
      <c r="L11" s="411"/>
      <c r="M11" s="7" t="s">
        <v>6</v>
      </c>
      <c r="N11" s="184" t="str">
        <f>'[114]POA (2)'!$AA$25</f>
        <v>1.8.4 Acceso a la Información Pública Gubernamental.</v>
      </c>
      <c r="O11" s="407"/>
      <c r="P11" s="407"/>
      <c r="Q11" s="408"/>
    </row>
    <row r="12" spans="1:17" x14ac:dyDescent="0.25">
      <c r="A12" s="282" t="s">
        <v>25</v>
      </c>
      <c r="B12" s="306"/>
      <c r="C12" s="306"/>
      <c r="D12" s="306"/>
      <c r="E12" s="306"/>
      <c r="F12" s="306"/>
      <c r="G12" s="306"/>
      <c r="H12" s="306"/>
      <c r="I12" s="306"/>
      <c r="J12" s="306"/>
      <c r="K12" s="306"/>
      <c r="L12" s="306"/>
      <c r="M12" s="306"/>
      <c r="N12" s="306"/>
      <c r="O12" s="306"/>
      <c r="P12" s="306"/>
      <c r="Q12" s="283"/>
    </row>
    <row r="13" spans="1:17" ht="15.75" customHeight="1" x14ac:dyDescent="0.25">
      <c r="A13" s="280" t="s">
        <v>7</v>
      </c>
      <c r="B13" s="397" t="str">
        <f>[115]POA!$C$17</f>
        <v>EJE IV Innovación y Eficiencia en Movimiento: Transformando para Avanzar</v>
      </c>
      <c r="C13" s="398"/>
      <c r="D13" s="304" t="s">
        <v>8</v>
      </c>
      <c r="E13" s="397" t="str">
        <f>[115]POA!$C$18</f>
        <v>Promover la transparencia en la gestión pública garantizando el acceso público a la información gubernamental contribuyendo a la rendición de cuentas y fomentando la participación ciudadana</v>
      </c>
      <c r="F13" s="401"/>
      <c r="G13" s="398"/>
      <c r="H13" s="304" t="s">
        <v>9</v>
      </c>
      <c r="I13" s="397" t="str">
        <f>[115]POA!$C$20</f>
        <v>Abatir la corrupción, la incidencia por  media de instituciones de seguridad, prevención con personal eficiente profesionalizado, con procedimientos accesibles y de perspectiva de género.
Propiciar vínculos de comunicación efectivos con la
ciudadanía permitiendo un desarrollo integral y profesional
para mejorar el desempeño por un mejor servicio al pueblo.</v>
      </c>
      <c r="J13" s="401"/>
      <c r="K13" s="401"/>
      <c r="L13" s="398"/>
      <c r="M13" s="280" t="s">
        <v>10</v>
      </c>
      <c r="N13" s="284" t="str">
        <f>[115]POA!$C$21</f>
        <v>28.1 Promover la digitalización de los documentos y procesos administrativos facilitando el acceso público a la información en las plataformas de transparencia.
28.2 Organizar programas de formación y sensibilización sobre transparencia, rendición de cuentas y manejo adecuado de la información pública.
28.3 Actualizar sistemas informáticos y plataformas digitales que permitan la gestión eficiente de solicitudes de acceso y seguimiento de la gestión municipal. 
28.4 Colaborar con instancias gubernamentales de transparencia para compartir información, recursos y mejores prácticas.
28.5 Elaborar informes periódicos sobre transparencia y el acceso a la información.</v>
      </c>
      <c r="O13" s="285"/>
      <c r="P13" s="285"/>
      <c r="Q13" s="286"/>
    </row>
    <row r="14" spans="1:17" ht="168.75" customHeight="1" x14ac:dyDescent="0.25">
      <c r="A14" s="281"/>
      <c r="B14" s="399"/>
      <c r="C14" s="400"/>
      <c r="D14" s="305"/>
      <c r="E14" s="399"/>
      <c r="F14" s="402"/>
      <c r="G14" s="400"/>
      <c r="H14" s="305"/>
      <c r="I14" s="399"/>
      <c r="J14" s="402"/>
      <c r="K14" s="402"/>
      <c r="L14" s="400"/>
      <c r="M14" s="281"/>
      <c r="N14" s="287"/>
      <c r="O14" s="288"/>
      <c r="P14" s="288"/>
      <c r="Q14" s="289"/>
    </row>
    <row r="15" spans="1:17" x14ac:dyDescent="0.25">
      <c r="A15" s="271" t="s">
        <v>24</v>
      </c>
      <c r="B15" s="272"/>
      <c r="C15" s="272"/>
      <c r="D15" s="272"/>
      <c r="E15" s="272"/>
      <c r="F15" s="272"/>
      <c r="G15" s="272"/>
      <c r="H15" s="272"/>
      <c r="I15" s="272"/>
      <c r="J15" s="272"/>
      <c r="K15" s="272"/>
      <c r="L15" s="272"/>
      <c r="M15" s="272"/>
      <c r="N15" s="272"/>
      <c r="O15" s="272"/>
      <c r="P15" s="272"/>
      <c r="Q15" s="273"/>
    </row>
    <row r="16" spans="1:17" ht="15.75" customHeight="1" x14ac:dyDescent="0.25">
      <c r="A16" s="280" t="s">
        <v>11</v>
      </c>
      <c r="B16" s="276" t="s">
        <v>12</v>
      </c>
      <c r="C16" s="291"/>
      <c r="D16" s="277"/>
      <c r="E16" s="271" t="s">
        <v>22</v>
      </c>
      <c r="F16" s="272"/>
      <c r="G16" s="272"/>
      <c r="H16" s="272"/>
      <c r="I16" s="272"/>
      <c r="J16" s="272"/>
      <c r="K16" s="272"/>
      <c r="L16" s="272"/>
      <c r="M16" s="273"/>
      <c r="N16" s="296" t="s">
        <v>23</v>
      </c>
      <c r="O16" s="297"/>
      <c r="P16" s="298" t="s">
        <v>21</v>
      </c>
      <c r="Q16" s="299"/>
    </row>
    <row r="17" spans="1:18" ht="15.95" customHeight="1" x14ac:dyDescent="0.25">
      <c r="A17" s="290"/>
      <c r="B17" s="292"/>
      <c r="C17" s="293"/>
      <c r="D17" s="294"/>
      <c r="E17" s="276" t="s">
        <v>13</v>
      </c>
      <c r="F17" s="277"/>
      <c r="G17" s="276" t="s">
        <v>14</v>
      </c>
      <c r="H17" s="277"/>
      <c r="I17" s="276" t="s">
        <v>15</v>
      </c>
      <c r="J17" s="277"/>
      <c r="K17" s="280" t="s">
        <v>16</v>
      </c>
      <c r="L17" s="282" t="s">
        <v>17</v>
      </c>
      <c r="M17" s="283"/>
      <c r="N17" s="280" t="s">
        <v>19</v>
      </c>
      <c r="O17" s="280" t="s">
        <v>20</v>
      </c>
      <c r="P17" s="300"/>
      <c r="Q17" s="301"/>
    </row>
    <row r="18" spans="1:18" ht="63.75" customHeight="1" x14ac:dyDescent="0.25">
      <c r="A18" s="281"/>
      <c r="B18" s="278"/>
      <c r="C18" s="295"/>
      <c r="D18" s="279"/>
      <c r="E18" s="278"/>
      <c r="F18" s="279"/>
      <c r="G18" s="278"/>
      <c r="H18" s="279"/>
      <c r="I18" s="278"/>
      <c r="J18" s="279"/>
      <c r="K18" s="281"/>
      <c r="L18" s="66" t="s">
        <v>150</v>
      </c>
      <c r="M18" s="66" t="s">
        <v>18</v>
      </c>
      <c r="N18" s="281"/>
      <c r="O18" s="281"/>
      <c r="P18" s="302"/>
      <c r="Q18" s="303"/>
    </row>
    <row r="19" spans="1:18" ht="156" customHeight="1" x14ac:dyDescent="0.25">
      <c r="A19" s="2" t="s">
        <v>28</v>
      </c>
      <c r="B19" s="160" t="str">
        <f>[115]MIR!$B$12</f>
        <v>Contribuir al fortalecimiento de la transparencia y rendición de cuentas en el Ayuntamiento</v>
      </c>
      <c r="C19" s="164"/>
      <c r="D19" s="161"/>
      <c r="E19" s="160" t="str">
        <f>[114]MIR!$C$12</f>
        <v>Nivel de satisfacción ciudadana con el acceso a la información pública.</v>
      </c>
      <c r="F19" s="161"/>
      <c r="G19" s="160" t="str">
        <f>[114]MIR!$D$12</f>
        <v>'Nivel de satisfacción ciudadana con el acceso a la información pública. = Solicitudes atendidas satisfactoriamente / Total de solicitudes recibidas) * 100</v>
      </c>
      <c r="H19" s="161"/>
      <c r="I19" s="162" t="str">
        <f>[114]MIR!$E$12</f>
        <v>Resultados en la Verificacion de Transparencia</v>
      </c>
      <c r="J19" s="163"/>
      <c r="K19" s="54" t="s">
        <v>150</v>
      </c>
      <c r="L19" s="68">
        <v>1</v>
      </c>
      <c r="M19" s="139" t="s">
        <v>220</v>
      </c>
      <c r="N19" s="140" t="s">
        <v>223</v>
      </c>
      <c r="O19" s="5">
        <v>0.25</v>
      </c>
      <c r="P19" s="372" t="s">
        <v>167</v>
      </c>
      <c r="Q19" s="345"/>
    </row>
    <row r="20" spans="1:18" ht="125.25" customHeight="1" x14ac:dyDescent="0.25">
      <c r="A20" s="2" t="s">
        <v>29</v>
      </c>
      <c r="B20" s="160" t="str">
        <f>[115]MIR!$B$13</f>
        <v>Garantizar el cumplimiento oportuno de las obligaciones de transparencia y el acceso a la información pública</v>
      </c>
      <c r="C20" s="164"/>
      <c r="D20" s="161"/>
      <c r="E20" s="160" t="str">
        <f>[114]MIR!$C$13</f>
        <v>Índice de cumplimiento de normativas de transparencia</v>
      </c>
      <c r="F20" s="161"/>
      <c r="G20" s="160" t="str">
        <f>[114]MIR!$D$13</f>
        <v>Porcentaje de 'Índice de cumplimiento de normativas de transparencia ='(Obligaciones de transparencia cumplidas / Total de obligaciones) * 100</v>
      </c>
      <c r="H20" s="161"/>
      <c r="I20" s="162" t="str">
        <f>[114]MIR!$E$13</f>
        <v>Informes de cumplimiento Anual</v>
      </c>
      <c r="J20" s="163"/>
      <c r="K20" s="54" t="s">
        <v>150</v>
      </c>
      <c r="L20" s="68">
        <v>1</v>
      </c>
      <c r="M20" s="139" t="s">
        <v>220</v>
      </c>
      <c r="N20" s="140" t="s">
        <v>223</v>
      </c>
      <c r="O20" s="5">
        <v>0.25</v>
      </c>
      <c r="P20" s="372" t="s">
        <v>167</v>
      </c>
      <c r="Q20" s="345"/>
    </row>
    <row r="21" spans="1:18" ht="108" customHeight="1" x14ac:dyDescent="0.25">
      <c r="A21" s="23" t="s">
        <v>61</v>
      </c>
      <c r="B21" s="160" t="str">
        <f>[115]MIR!$B$14</f>
        <v>Información pública actualizada en la plataforma de transparencia</v>
      </c>
      <c r="C21" s="164"/>
      <c r="D21" s="161"/>
      <c r="E21" s="160" t="str">
        <f>[114]MIR!$C$14</f>
        <v>Indice de implementación de mejoras en los procesos de transparencia</v>
      </c>
      <c r="F21" s="161"/>
      <c r="G21" s="160" t="str">
        <f>[114]MIR!$D$14</f>
        <v>Porcentaje de Indice de implementación de mejoras en los procesos de transparencia = '(Mejoras implementadas / Mejoras programadas) * 100</v>
      </c>
      <c r="H21" s="161"/>
      <c r="I21" s="162" t="str">
        <f>[114]MIR!$E$14</f>
        <v>Informes de avances, reglamentos actualizados, registros de capacitación.</v>
      </c>
      <c r="J21" s="163"/>
      <c r="K21" s="54" t="s">
        <v>150</v>
      </c>
      <c r="L21" s="68">
        <v>1</v>
      </c>
      <c r="M21" s="139" t="s">
        <v>220</v>
      </c>
      <c r="N21" s="140" t="s">
        <v>223</v>
      </c>
      <c r="O21" s="5">
        <v>0.25</v>
      </c>
      <c r="P21" s="372" t="s">
        <v>167</v>
      </c>
      <c r="Q21" s="345"/>
    </row>
    <row r="22" spans="1:18" ht="107.25" customHeight="1" x14ac:dyDescent="0.25">
      <c r="A22" s="23" t="s">
        <v>62</v>
      </c>
      <c r="B22" s="160" t="str">
        <f>[115]MIR!$B$18</f>
        <v>Solicitudes de información atendidas</v>
      </c>
      <c r="C22" s="164"/>
      <c r="D22" s="161"/>
      <c r="E22" s="160" t="str">
        <f>[115]MIR!$C$18</f>
        <v>Número de solicitudes respondidas</v>
      </c>
      <c r="F22" s="161"/>
      <c r="G22" s="160" t="str">
        <f>[115]MIR!$D$18</f>
        <v>(solicitudes contestadas / Total de solicitudes contestadas) x 100</v>
      </c>
      <c r="H22" s="161"/>
      <c r="I22" s="162" t="str">
        <f>[115]MIR!$E$18</f>
        <v>Sistema de solicitudes de información</v>
      </c>
      <c r="J22" s="163"/>
      <c r="K22" s="54" t="s">
        <v>150</v>
      </c>
      <c r="L22" s="68">
        <v>1</v>
      </c>
      <c r="M22" s="139" t="s">
        <v>220</v>
      </c>
      <c r="N22" s="140" t="s">
        <v>223</v>
      </c>
      <c r="O22" s="5">
        <v>0.25</v>
      </c>
      <c r="P22" s="372" t="s">
        <v>167</v>
      </c>
      <c r="Q22" s="345"/>
    </row>
    <row r="23" spans="1:18" ht="107.25" customHeight="1" x14ac:dyDescent="0.25">
      <c r="A23" s="23" t="s">
        <v>84</v>
      </c>
      <c r="B23" s="160" t="str">
        <f>[115]MIR!$B$20</f>
        <v>Personal capacitado en materia de transparencia</v>
      </c>
      <c r="C23" s="164"/>
      <c r="D23" s="161"/>
      <c r="E23" s="160" t="str">
        <f>[115]MIR!$C$20</f>
        <v>Número de capacitaciones impartidas</v>
      </c>
      <c r="F23" s="161"/>
      <c r="G23" s="160" t="str">
        <f>[115]MIR!$D$20</f>
        <v>(capacitaciones realizadas / Total de capacitaciones realizadas) x 100</v>
      </c>
      <c r="H23" s="161"/>
      <c r="I23" s="162" t="str">
        <f>[115]MIR!$E$20</f>
        <v>Listas de asistencia</v>
      </c>
      <c r="J23" s="163"/>
      <c r="K23" s="54"/>
      <c r="L23" s="136">
        <v>1</v>
      </c>
      <c r="M23" s="139" t="s">
        <v>220</v>
      </c>
      <c r="N23" s="140" t="s">
        <v>223</v>
      </c>
      <c r="O23" s="5">
        <v>0.25</v>
      </c>
      <c r="P23" s="372" t="str">
        <f t="shared" ref="P23" si="0">$P$22</f>
        <v xml:space="preserve"> UNIDAD DE TRANSPARENCIA.</v>
      </c>
      <c r="Q23" s="396"/>
    </row>
    <row r="24" spans="1:18" ht="108.75" customHeight="1" x14ac:dyDescent="0.25">
      <c r="A24" s="23" t="s">
        <v>238</v>
      </c>
      <c r="B24" s="160" t="str">
        <f>[115]MIR!$B$22</f>
        <v>Funcionamiento del Comité de Transparencia</v>
      </c>
      <c r="C24" s="164"/>
      <c r="D24" s="161"/>
      <c r="E24" s="160" t="str">
        <f>[115]MIR!$C$22</f>
        <v>Número de sesiones del comité realizadas</v>
      </c>
      <c r="F24" s="161"/>
      <c r="G24" s="160" t="str">
        <f>[115]MIR!$D$22</f>
        <v>(sesiones celebradas / Total de sesiones celebradas) x 100</v>
      </c>
      <c r="H24" s="161"/>
      <c r="I24" s="162" t="str">
        <f>[115]MIR!$E$22</f>
        <v>Actas del Comité de Transparencia</v>
      </c>
      <c r="J24" s="163"/>
      <c r="K24" s="54" t="s">
        <v>150</v>
      </c>
      <c r="L24" s="68">
        <v>1</v>
      </c>
      <c r="M24" s="139" t="s">
        <v>220</v>
      </c>
      <c r="N24" s="140" t="s">
        <v>223</v>
      </c>
      <c r="O24" s="5">
        <v>0.25</v>
      </c>
      <c r="P24" s="372" t="s">
        <v>167</v>
      </c>
      <c r="Q24" s="345"/>
    </row>
    <row r="25" spans="1:18" ht="24" customHeight="1" x14ac:dyDescent="0.25">
      <c r="A25" s="282" t="s">
        <v>30</v>
      </c>
      <c r="B25" s="306"/>
      <c r="C25" s="306"/>
      <c r="D25" s="306"/>
      <c r="E25" s="306"/>
      <c r="F25" s="306"/>
      <c r="G25" s="306"/>
      <c r="H25" s="306"/>
      <c r="I25" s="306"/>
      <c r="J25" s="306"/>
      <c r="K25" s="306"/>
      <c r="L25" s="306"/>
      <c r="M25" s="306"/>
      <c r="N25" s="306"/>
      <c r="O25" s="306"/>
      <c r="P25" s="306"/>
      <c r="Q25" s="283"/>
    </row>
    <row r="26" spans="1:18" ht="108.75" customHeight="1" x14ac:dyDescent="0.25">
      <c r="A26" s="3" t="s">
        <v>68</v>
      </c>
      <c r="B26" s="160" t="str">
        <f>[115]MIR!$B$15</f>
        <v>Carga de obligaciones de transparencia</v>
      </c>
      <c r="C26" s="164"/>
      <c r="D26" s="161"/>
      <c r="E26" s="160" t="str">
        <f>[115]MIR!$C$15</f>
        <v>Cargas realizadas</v>
      </c>
      <c r="F26" s="161"/>
      <c r="G26" s="160" t="str">
        <f>[115]MIR!$D$15</f>
        <v>(cargas / Total de cargas) x 100</v>
      </c>
      <c r="H26" s="161"/>
      <c r="I26" s="162" t="str">
        <f>[115]MIR!$E$15</f>
        <v>Acuses de carga</v>
      </c>
      <c r="J26" s="163"/>
      <c r="K26" s="42" t="s">
        <v>150</v>
      </c>
      <c r="L26" s="68">
        <v>1</v>
      </c>
      <c r="M26" s="139" t="s">
        <v>220</v>
      </c>
      <c r="N26" s="140" t="s">
        <v>223</v>
      </c>
      <c r="O26" s="5">
        <v>0.25</v>
      </c>
      <c r="P26" s="372" t="s">
        <v>167</v>
      </c>
      <c r="Q26" s="345"/>
    </row>
    <row r="27" spans="1:18" ht="126" customHeight="1" x14ac:dyDescent="0.25">
      <c r="A27" s="3" t="s">
        <v>69</v>
      </c>
      <c r="B27" s="160" t="str">
        <f>[115]MIR!$B$16</f>
        <v>Verificación de obligaciones de transparencia</v>
      </c>
      <c r="C27" s="164"/>
      <c r="D27" s="161"/>
      <c r="E27" s="160" t="str">
        <f>[115]MIR!$C$16</f>
        <v>Verificación realizada</v>
      </c>
      <c r="F27" s="161"/>
      <c r="G27" s="160" t="str">
        <f>[115]MIR!$D$16</f>
        <v>(verificaciones / Total de verificaciones) x 100</v>
      </c>
      <c r="H27" s="161"/>
      <c r="I27" s="162" t="str">
        <f>[115]MIR!$E$16</f>
        <v>Informe de verificación</v>
      </c>
      <c r="J27" s="163"/>
      <c r="K27" s="42" t="s">
        <v>150</v>
      </c>
      <c r="L27" s="68">
        <v>1</v>
      </c>
      <c r="M27" s="139" t="s">
        <v>220</v>
      </c>
      <c r="N27" s="140" t="s">
        <v>223</v>
      </c>
      <c r="O27" s="5">
        <v>0.25</v>
      </c>
      <c r="P27" s="372" t="s">
        <v>167</v>
      </c>
      <c r="Q27" s="345"/>
      <c r="R27" t="s">
        <v>33</v>
      </c>
    </row>
    <row r="28" spans="1:18" ht="142.5" customHeight="1" x14ac:dyDescent="0.25">
      <c r="A28" s="3" t="s">
        <v>65</v>
      </c>
      <c r="B28" s="160" t="str">
        <f>[115]MIR!$B$17</f>
        <v>Actualización del portal de transparencia</v>
      </c>
      <c r="C28" s="164"/>
      <c r="D28" s="161"/>
      <c r="E28" s="160" t="str">
        <f>[115]MIR!$C$17</f>
        <v>Actualizaciones realizadas</v>
      </c>
      <c r="F28" s="161"/>
      <c r="G28" s="160" t="str">
        <f>[115]MIR!$D$17</f>
        <v>actualizaciones / Total de actualizaciones) x 100</v>
      </c>
      <c r="H28" s="161"/>
      <c r="I28" s="162" t="str">
        <f>[115]MIR!$E$17</f>
        <v>Portal institucional actualizado</v>
      </c>
      <c r="J28" s="163"/>
      <c r="K28" s="42" t="s">
        <v>150</v>
      </c>
      <c r="L28" s="68">
        <v>1</v>
      </c>
      <c r="M28" s="139" t="s">
        <v>220</v>
      </c>
      <c r="N28" s="140" t="s">
        <v>223</v>
      </c>
      <c r="O28" s="5">
        <v>0.25</v>
      </c>
      <c r="P28" s="372" t="s">
        <v>167</v>
      </c>
      <c r="Q28" s="345"/>
    </row>
    <row r="29" spans="1:18" ht="116.25" customHeight="1" x14ac:dyDescent="0.25">
      <c r="A29" s="3" t="s">
        <v>160</v>
      </c>
      <c r="B29" s="160" t="str">
        <f>[115]MIR!$B$19</f>
        <v>Atención de solicitudes de información</v>
      </c>
      <c r="C29" s="164"/>
      <c r="D29" s="161"/>
      <c r="E29" s="160" t="str">
        <f>[115]MIR!$C$19</f>
        <v>Solicitudes atendidas</v>
      </c>
      <c r="F29" s="161"/>
      <c r="G29" s="160" t="str">
        <f>[115]MIR!$D$19</f>
        <v>(solicitudes / Total de solicitudes) x 100</v>
      </c>
      <c r="H29" s="161"/>
      <c r="I29" s="162" t="str">
        <f>[115]MIR!$E$19</f>
        <v>Registro de solicitudes</v>
      </c>
      <c r="J29" s="163"/>
      <c r="K29" s="42" t="s">
        <v>150</v>
      </c>
      <c r="L29" s="68">
        <v>1</v>
      </c>
      <c r="M29" s="139" t="s">
        <v>220</v>
      </c>
      <c r="N29" s="140" t="s">
        <v>223</v>
      </c>
      <c r="O29" s="5">
        <v>0.25</v>
      </c>
      <c r="P29" s="372" t="s">
        <v>167</v>
      </c>
      <c r="Q29" s="345"/>
    </row>
    <row r="30" spans="1:18" ht="130.5" customHeight="1" x14ac:dyDescent="0.25">
      <c r="A30" s="3" t="s">
        <v>85</v>
      </c>
      <c r="B30" s="160" t="str">
        <f>[115]MIR!$B$21</f>
        <v>Capacitación a servidores públicos</v>
      </c>
      <c r="C30" s="164"/>
      <c r="D30" s="161"/>
      <c r="E30" s="160" t="str">
        <f>[115]MIR!$C$21</f>
        <v>Capacitaciones realizadas</v>
      </c>
      <c r="F30" s="161"/>
      <c r="G30" s="160" t="str">
        <f>[115]MIR!$D$21</f>
        <v>(capacitaciones / Total de capacitaciones) x 100</v>
      </c>
      <c r="H30" s="161"/>
      <c r="I30" s="162" t="str">
        <f>[115]MIR!$E$21</f>
        <v>Listas de asistencia</v>
      </c>
      <c r="J30" s="163"/>
      <c r="K30" s="42" t="s">
        <v>150</v>
      </c>
      <c r="L30" s="68">
        <v>1</v>
      </c>
      <c r="M30" s="139" t="s">
        <v>220</v>
      </c>
      <c r="N30" s="140" t="s">
        <v>223</v>
      </c>
      <c r="O30" s="5">
        <v>0.25</v>
      </c>
      <c r="P30" s="372" t="s">
        <v>167</v>
      </c>
      <c r="Q30" s="345"/>
    </row>
    <row r="31" spans="1:18" ht="124.5" customHeight="1" x14ac:dyDescent="0.25">
      <c r="A31" s="3" t="s">
        <v>239</v>
      </c>
      <c r="B31" s="160" t="str">
        <f>[115]MIR!$B$23</f>
        <v>Elaboración del informe anual de transparencia</v>
      </c>
      <c r="C31" s="164"/>
      <c r="D31" s="161"/>
      <c r="E31" s="160" t="str">
        <f>[115]MIR!$C$23</f>
        <v>Informe elaborado</v>
      </c>
      <c r="F31" s="161"/>
      <c r="G31" s="160" t="str">
        <f>[115]MIR!$D$23</f>
        <v>(informes / Total de informes) x 100</v>
      </c>
      <c r="H31" s="161"/>
      <c r="I31" s="162" t="str">
        <f>[115]MIR!$E$23</f>
        <v>Documento entregado</v>
      </c>
      <c r="J31" s="163"/>
      <c r="K31" s="42" t="s">
        <v>150</v>
      </c>
      <c r="L31" s="68">
        <v>1</v>
      </c>
      <c r="M31" s="139" t="s">
        <v>220</v>
      </c>
      <c r="N31" s="140" t="s">
        <v>223</v>
      </c>
      <c r="O31" s="5">
        <v>0.25</v>
      </c>
      <c r="P31" s="372" t="s">
        <v>167</v>
      </c>
      <c r="Q31" s="396"/>
    </row>
    <row r="32" spans="1:18" ht="133.5" customHeight="1" x14ac:dyDescent="0.25">
      <c r="A32" s="3" t="s">
        <v>240</v>
      </c>
      <c r="B32" s="171" t="str">
        <f>[115]MIR!$B$24</f>
        <v>Sesiones del Comité de Transparencia</v>
      </c>
      <c r="C32" s="173"/>
      <c r="D32" s="172"/>
      <c r="E32" s="171" t="str">
        <f>[115]MIR!$C$24</f>
        <v>Sesiones realizadas</v>
      </c>
      <c r="F32" s="172"/>
      <c r="G32" s="171" t="str">
        <f>[115]MIR!$D$24</f>
        <v>(sesiones / Total de sesiones) x 100</v>
      </c>
      <c r="H32" s="172"/>
      <c r="I32" s="171" t="str">
        <f>[115]MIR!$E$24</f>
        <v>Actas del comité</v>
      </c>
      <c r="J32" s="172"/>
      <c r="K32" s="42" t="s">
        <v>150</v>
      </c>
      <c r="L32" s="68">
        <v>1</v>
      </c>
      <c r="M32" s="139" t="s">
        <v>220</v>
      </c>
      <c r="N32" s="140" t="s">
        <v>223</v>
      </c>
      <c r="O32" s="5">
        <v>0.25</v>
      </c>
      <c r="P32" s="372" t="s">
        <v>167</v>
      </c>
      <c r="Q32" s="396"/>
    </row>
    <row r="33" spans="1:17" ht="104.25" customHeight="1" x14ac:dyDescent="0.25">
      <c r="A33" s="3" t="s">
        <v>241</v>
      </c>
      <c r="B33" s="160" t="str">
        <f>[115]MIR!$B$25</f>
        <v>Resoluciones del Comité de Transparencia</v>
      </c>
      <c r="C33" s="164"/>
      <c r="D33" s="161"/>
      <c r="E33" s="160" t="str">
        <f>[115]MIR!$C$25</f>
        <v>Resoluciones emitidas</v>
      </c>
      <c r="F33" s="161"/>
      <c r="G33" s="160" t="str">
        <f>[115]MIR!$D$25</f>
        <v>(resoluciones / Total de resoluciones) x 100</v>
      </c>
      <c r="H33" s="161"/>
      <c r="I33" s="160" t="str">
        <f>[115]MIR!$E$25</f>
        <v>Documentos del comité</v>
      </c>
      <c r="J33" s="161"/>
      <c r="K33" s="42" t="s">
        <v>150</v>
      </c>
      <c r="L33" s="68">
        <v>1</v>
      </c>
      <c r="M33" s="139" t="s">
        <v>220</v>
      </c>
      <c r="N33" s="140" t="s">
        <v>223</v>
      </c>
      <c r="O33" s="5">
        <v>0.25</v>
      </c>
      <c r="P33" s="372" t="s">
        <v>167</v>
      </c>
      <c r="Q33" s="345"/>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c r="B39" s="1"/>
      <c r="C39" s="1"/>
      <c r="D39" s="1"/>
      <c r="E39" s="1"/>
      <c r="F39" s="165"/>
      <c r="G39" s="165"/>
      <c r="H39" s="165"/>
      <c r="I39" s="1"/>
      <c r="J39" s="1"/>
      <c r="K39" s="1"/>
      <c r="L39" s="1"/>
      <c r="M39" s="1"/>
      <c r="N39" s="1"/>
      <c r="O39" s="1"/>
      <c r="P39" s="1"/>
      <c r="Q39" s="1"/>
    </row>
    <row r="40" spans="1:17" x14ac:dyDescent="0.25">
      <c r="A40" s="1"/>
      <c r="B40" s="1"/>
      <c r="C40" s="1"/>
      <c r="D40" s="1"/>
      <c r="E40" s="1"/>
      <c r="F40" s="165"/>
      <c r="G40" s="165"/>
      <c r="H40" s="165"/>
      <c r="I40" s="1"/>
      <c r="J40" s="1"/>
      <c r="K40" s="1"/>
      <c r="L40" s="1"/>
      <c r="M40" s="1"/>
      <c r="N40" s="1"/>
      <c r="O40" s="1"/>
      <c r="P40" s="1"/>
      <c r="Q40" s="1"/>
    </row>
    <row r="41" spans="1:17" s="1" customFormat="1" x14ac:dyDescent="0.25"/>
    <row r="42" spans="1:17" s="1" customFormat="1" x14ac:dyDescent="0.25">
      <c r="F42"/>
    </row>
    <row r="43" spans="1:17" s="1" customFormat="1" ht="60" customHeight="1" x14ac:dyDescent="0.25"/>
    <row r="44" spans="1:17" x14ac:dyDescent="0.25">
      <c r="A44" s="1"/>
      <c r="B44" s="1"/>
      <c r="C44" s="1"/>
      <c r="D44" s="1"/>
      <c r="E44" s="1"/>
      <c r="F44" s="1"/>
      <c r="G44" s="1"/>
      <c r="H44" s="1"/>
      <c r="I44" s="1"/>
      <c r="J44" s="1"/>
      <c r="K44" s="1"/>
      <c r="L44" s="1"/>
      <c r="M44" s="1"/>
      <c r="N44" s="1"/>
      <c r="O44" s="1"/>
      <c r="P44" s="1"/>
      <c r="Q44" s="1"/>
    </row>
    <row r="45" spans="1:17" x14ac:dyDescent="0.25">
      <c r="A45" s="1"/>
      <c r="B45" s="1"/>
      <c r="C45" s="1"/>
      <c r="D45" s="1"/>
      <c r="E45" s="1"/>
      <c r="F45" s="1"/>
      <c r="G45" s="1"/>
      <c r="H45" s="1"/>
      <c r="I45" s="1"/>
      <c r="J45" s="1"/>
      <c r="K45" s="1"/>
      <c r="L45" s="1"/>
      <c r="M45" s="1"/>
      <c r="N45" s="1"/>
      <c r="O45" s="1"/>
      <c r="P45" s="1"/>
      <c r="Q45" s="1"/>
    </row>
  </sheetData>
  <mergeCells count="109">
    <mergeCell ref="P8:Q9"/>
    <mergeCell ref="A10:Q10"/>
    <mergeCell ref="B11:E11"/>
    <mergeCell ref="G11:L11"/>
    <mergeCell ref="N11:Q11"/>
    <mergeCell ref="A12:Q12"/>
    <mergeCell ref="B2:P4"/>
    <mergeCell ref="B5:P5"/>
    <mergeCell ref="A7:Q7"/>
    <mergeCell ref="A8:C9"/>
    <mergeCell ref="D8:H9"/>
    <mergeCell ref="I8:I9"/>
    <mergeCell ref="J8:K9"/>
    <mergeCell ref="L8:L9"/>
    <mergeCell ref="M8:N9"/>
    <mergeCell ref="O8:O9"/>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P19:Q19"/>
    <mergeCell ref="B20:D20"/>
    <mergeCell ref="E20:F20"/>
    <mergeCell ref="G20:H20"/>
    <mergeCell ref="I20:J20"/>
    <mergeCell ref="P20:Q20"/>
    <mergeCell ref="I17:J18"/>
    <mergeCell ref="K17:K18"/>
    <mergeCell ref="L17:M17"/>
    <mergeCell ref="N17:N18"/>
    <mergeCell ref="O17:O18"/>
    <mergeCell ref="B19:D19"/>
    <mergeCell ref="E19:F19"/>
    <mergeCell ref="G19:H19"/>
    <mergeCell ref="I19:J19"/>
    <mergeCell ref="B21:D21"/>
    <mergeCell ref="E21:F21"/>
    <mergeCell ref="G21:H21"/>
    <mergeCell ref="I21:J21"/>
    <mergeCell ref="P21:Q21"/>
    <mergeCell ref="B22:D22"/>
    <mergeCell ref="E22:F22"/>
    <mergeCell ref="G22:H22"/>
    <mergeCell ref="I22:J22"/>
    <mergeCell ref="P22:Q22"/>
    <mergeCell ref="A25:Q25"/>
    <mergeCell ref="B26:D26"/>
    <mergeCell ref="E26:F26"/>
    <mergeCell ref="G26:H26"/>
    <mergeCell ref="I26:J26"/>
    <mergeCell ref="P26:Q26"/>
    <mergeCell ref="B24:D24"/>
    <mergeCell ref="E24:F24"/>
    <mergeCell ref="G24:H24"/>
    <mergeCell ref="I24:J24"/>
    <mergeCell ref="P24:Q24"/>
    <mergeCell ref="I31:J31"/>
    <mergeCell ref="P31:Q31"/>
    <mergeCell ref="B32:D32"/>
    <mergeCell ref="E32:F32"/>
    <mergeCell ref="G32:H32"/>
    <mergeCell ref="I32:J32"/>
    <mergeCell ref="P32:Q32"/>
    <mergeCell ref="B27:D27"/>
    <mergeCell ref="E27:F27"/>
    <mergeCell ref="G27:H27"/>
    <mergeCell ref="I27:J27"/>
    <mergeCell ref="P27:Q27"/>
    <mergeCell ref="B28:D28"/>
    <mergeCell ref="E28:F28"/>
    <mergeCell ref="G28:H28"/>
    <mergeCell ref="I28:J28"/>
    <mergeCell ref="P28:Q28"/>
    <mergeCell ref="B23:D23"/>
    <mergeCell ref="E23:F23"/>
    <mergeCell ref="G23:H23"/>
    <mergeCell ref="I23:J23"/>
    <mergeCell ref="P23:Q23"/>
    <mergeCell ref="F39:H40"/>
    <mergeCell ref="B33:D33"/>
    <mergeCell ref="E33:F33"/>
    <mergeCell ref="G33:H33"/>
    <mergeCell ref="I33:J33"/>
    <mergeCell ref="P33:Q33"/>
    <mergeCell ref="B30:D30"/>
    <mergeCell ref="E30:F30"/>
    <mergeCell ref="G30:H30"/>
    <mergeCell ref="I30:J30"/>
    <mergeCell ref="P30:Q30"/>
    <mergeCell ref="B29:D29"/>
    <mergeCell ref="E29:F29"/>
    <mergeCell ref="G29:H29"/>
    <mergeCell ref="I29:J29"/>
    <mergeCell ref="P29:Q29"/>
    <mergeCell ref="B31:D31"/>
    <mergeCell ref="E31:F31"/>
    <mergeCell ref="G31:H31"/>
  </mergeCells>
  <pageMargins left="0.7" right="0.7" top="0.75" bottom="0.75" header="0.3" footer="0.3"/>
  <pageSetup scale="53" orientation="landscape" horizontalDpi="4294967292"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4" zoomScale="59" zoomScaleNormal="59" zoomScaleSheetLayoutView="70" workbookViewId="0">
      <selection activeCell="I27" sqref="I27:J27"/>
    </sheetView>
  </sheetViews>
  <sheetFormatPr baseColWidth="10" defaultColWidth="10.875" defaultRowHeight="15.75" x14ac:dyDescent="0.25"/>
  <cols>
    <col min="1" max="1" width="13.75" customWidth="1"/>
    <col min="3" max="3" width="6.875" customWidth="1"/>
    <col min="4" max="4" width="20.25" customWidth="1"/>
    <col min="6" max="6" width="12.25" customWidth="1"/>
    <col min="8" max="8" width="12.875" customWidth="1"/>
    <col min="9" max="9" width="17" customWidth="1"/>
    <col min="10" max="10" width="5.75" customWidth="1"/>
    <col min="11" max="11" width="13.625" customWidth="1"/>
    <col min="12" max="12" width="12.75" customWidth="1"/>
    <col min="13" max="13" width="14.75" customWidth="1"/>
    <col min="14" max="14" width="13" customWidth="1"/>
    <col min="15" max="15" width="11.625" customWidth="1"/>
    <col min="16" max="16" width="15.5" customWidth="1"/>
    <col min="17" max="17" width="1.3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28.5" customHeight="1" x14ac:dyDescent="0.25">
      <c r="A3" s="1"/>
      <c r="B3" s="144"/>
      <c r="C3" s="144"/>
      <c r="D3" s="144"/>
      <c r="E3" s="144"/>
      <c r="F3" s="144"/>
      <c r="G3" s="144"/>
      <c r="H3" s="144"/>
      <c r="I3" s="144"/>
      <c r="J3" s="144"/>
      <c r="K3" s="144"/>
      <c r="L3" s="144"/>
      <c r="M3" s="144"/>
      <c r="N3" s="144"/>
      <c r="O3" s="144"/>
      <c r="P3" s="144"/>
      <c r="Q3" s="1"/>
    </row>
    <row r="4" spans="1:17" ht="72" customHeight="1" x14ac:dyDescent="0.25">
      <c r="A4" s="1"/>
      <c r="B4" s="144"/>
      <c r="C4" s="144"/>
      <c r="D4" s="144"/>
      <c r="E4" s="144"/>
      <c r="F4" s="144"/>
      <c r="G4" s="144"/>
      <c r="H4" s="144"/>
      <c r="I4" s="144"/>
      <c r="J4" s="144"/>
      <c r="K4" s="144"/>
      <c r="L4" s="144"/>
      <c r="M4" s="144"/>
      <c r="N4" s="144"/>
      <c r="O4" s="144"/>
      <c r="P4" s="144"/>
      <c r="Q4" s="1"/>
    </row>
    <row r="5" spans="1:17" ht="28.5" customHeight="1" x14ac:dyDescent="0.25">
      <c r="A5" s="1"/>
      <c r="B5" s="145" t="s">
        <v>219</v>
      </c>
      <c r="C5" s="145"/>
      <c r="D5" s="145"/>
      <c r="E5" s="145"/>
      <c r="F5" s="145"/>
      <c r="G5" s="145"/>
      <c r="H5" s="145"/>
      <c r="I5" s="145"/>
      <c r="J5" s="145"/>
      <c r="K5" s="145"/>
      <c r="L5" s="145"/>
      <c r="M5" s="145"/>
      <c r="N5" s="145"/>
      <c r="O5" s="145"/>
      <c r="P5" s="145"/>
      <c r="Q5" s="1"/>
    </row>
    <row r="6" spans="1:17" ht="5.2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62" t="str">
        <f>[116]POA!$AA$26</f>
        <v>Prestación de Servicios Públicos.</v>
      </c>
      <c r="E8" s="147"/>
      <c r="F8" s="147"/>
      <c r="G8" s="147"/>
      <c r="H8" s="147"/>
      <c r="I8" s="148" t="s">
        <v>1</v>
      </c>
      <c r="J8" s="149" t="s">
        <v>169</v>
      </c>
      <c r="K8" s="149"/>
      <c r="L8" s="148" t="s">
        <v>2</v>
      </c>
      <c r="M8" s="234" t="str">
        <f>[117]POA!$C$19</f>
        <v>30.- Mediciòn y Evaluaciòn para la Mejora Continua.</v>
      </c>
      <c r="N8" s="147"/>
      <c r="O8" s="148" t="s">
        <v>3</v>
      </c>
      <c r="P8" s="362" t="str">
        <f>[118]POA!$C$19</f>
        <v>30.- Mediciòn y Evaluaciòn para la Mejora Continua.</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151" t="str">
        <f>[118]POA!$AA$23</f>
        <v>1. Gobierno.</v>
      </c>
      <c r="C11" s="152"/>
      <c r="D11" s="152"/>
      <c r="E11" s="153"/>
      <c r="F11" s="66" t="s">
        <v>5</v>
      </c>
      <c r="G11" s="151" t="str">
        <f>[118]POA!$AA$24</f>
        <v xml:space="preserve">1.3. Coordinación e la politica de Gobierno </v>
      </c>
      <c r="H11" s="152"/>
      <c r="I11" s="152"/>
      <c r="J11" s="152"/>
      <c r="K11" s="152"/>
      <c r="L11" s="153"/>
      <c r="M11" s="7" t="s">
        <v>6</v>
      </c>
      <c r="N11" s="151" t="str">
        <f>[118]POA!$AA$25</f>
        <v>1.3.4 Funcion Publica</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87" t="str">
        <f>[116]POA!$C$17</f>
        <v>EJE IV.- INNOVACIÒN Y EFICIENCIA EN MOVIMIENTO. "TRANSFORMANDO PARA AVANZAR"</v>
      </c>
      <c r="C13" s="147"/>
      <c r="D13" s="143" t="s">
        <v>8</v>
      </c>
      <c r="E13" s="419" t="str">
        <f>[116]POA!$C$18</f>
        <v>Evaluar de manera sistemática el rendimiento de los servidores públicos y de sus programas de trabajo asegurando que los resultados obtenidos estén alineados a las necesidades del Municipio y de la eficiencia operativa de la administración pública.</v>
      </c>
      <c r="F13" s="147"/>
      <c r="G13" s="147"/>
      <c r="H13" s="143" t="s">
        <v>9</v>
      </c>
      <c r="I13" s="187" t="str">
        <f>[116]POA!$C$20</f>
        <v>Lograr una mejora continua en la eficiencia, eficacia y calidad de los servidores públicos mediante un sistema de evaluación al desempeño transparente optimizando los procesos administrativos en alineación a sus programas de trabajo.</v>
      </c>
      <c r="J13" s="147"/>
      <c r="K13" s="147"/>
      <c r="L13" s="147"/>
      <c r="M13" s="148" t="s">
        <v>10</v>
      </c>
      <c r="N13" s="187" t="str">
        <f>[116]POA!$C$21</f>
        <v>30.1 Diseñar programas de evaluación para los servidores púbicos, con fin de mejorar su desempeño. 30.2 Emplear herramientas metodológicas y digitales, para realizar evaluaciones mas eficientes y transparentes.  30.3 Dar seguimiento a los programas de trabajo de cada  unidad administrativa, evaluando el avance y coordinación de a transversalidad. 30.4 Mejorar los procesos de contra y evaluación al desempeño de la gestión  gubernamental.  30.5 Promover el cumplimiento de los objetivos, líneas de acción e indicadores de las políticas públicas. 30.6 Desarrollar instrumentos y mecanismos metodológicos para la medición del desempeño gubernamental.</v>
      </c>
      <c r="O13" s="147"/>
      <c r="P13" s="147"/>
      <c r="Q13" s="147"/>
    </row>
    <row r="14" spans="1:17" ht="245.2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15.5" customHeight="1" x14ac:dyDescent="0.25">
      <c r="A19" s="2" t="s">
        <v>28</v>
      </c>
      <c r="B19" s="147" t="str">
        <f>[118]MIR!$B$12</f>
        <v>Buena  participación de las areas administrativas en la elaboración de actividades de Planeación y Evaluación del Desempeño.</v>
      </c>
      <c r="C19" s="147"/>
      <c r="D19" s="147"/>
      <c r="E19" s="147" t="str">
        <f>[118]MIR!$C$12</f>
        <v>Porcentaje de representación</v>
      </c>
      <c r="F19" s="147"/>
      <c r="G19" s="147" t="str">
        <f>[118]MIR!$D$12</f>
        <v>Dar acompañamiento a los conflictos juridicos.</v>
      </c>
      <c r="H19" s="147"/>
      <c r="I19" s="157" t="str">
        <f>[118]MIR!$E$12</f>
        <v>Concentrado de audiencias</v>
      </c>
      <c r="J19" s="147"/>
      <c r="K19" s="42" t="s">
        <v>150</v>
      </c>
      <c r="L19" s="68">
        <v>1</v>
      </c>
      <c r="M19" s="140" t="s">
        <v>220</v>
      </c>
      <c r="N19" s="140" t="s">
        <v>223</v>
      </c>
      <c r="O19" s="5">
        <v>0.25</v>
      </c>
      <c r="P19" s="418" t="s">
        <v>169</v>
      </c>
      <c r="Q19" s="147"/>
    </row>
    <row r="20" spans="1:18" ht="105" customHeight="1" x14ac:dyDescent="0.25">
      <c r="A20" s="2" t="s">
        <v>29</v>
      </c>
      <c r="B20" s="147" t="str">
        <f>[118]MIR!$B$13</f>
        <v>Exelente evaluación de informes semestrales, trimestrales y mensuales, y cumplimiento de unidades administrativas de acuerdo al Plan Municipal de Desarrollo.</v>
      </c>
      <c r="C20" s="147"/>
      <c r="D20" s="147"/>
      <c r="E20" s="158" t="str">
        <f>[118]MIR!$C$13</f>
        <v>Porcentaje de eficiencia</v>
      </c>
      <c r="F20" s="158"/>
      <c r="G20" s="147" t="str">
        <f>[118]MIR!$D$13</f>
        <v>Dar acompañamiento a los conflictos juridicos.</v>
      </c>
      <c r="H20" s="147"/>
      <c r="I20" s="157" t="str">
        <f>[118]MIR!$E$13</f>
        <v>Informes entregados</v>
      </c>
      <c r="J20" s="147"/>
      <c r="K20" s="42" t="s">
        <v>150</v>
      </c>
      <c r="L20" s="102">
        <v>1</v>
      </c>
      <c r="M20" s="139" t="s">
        <v>220</v>
      </c>
      <c r="N20" s="140" t="s">
        <v>223</v>
      </c>
      <c r="O20" s="5">
        <v>0.25</v>
      </c>
      <c r="P20" s="418" t="s">
        <v>169</v>
      </c>
      <c r="Q20" s="147"/>
    </row>
    <row r="21" spans="1:18" ht="114" customHeight="1" x14ac:dyDescent="0.25">
      <c r="A21" s="2" t="s">
        <v>61</v>
      </c>
      <c r="B21" s="147" t="str">
        <f>[118]MIR!$B$14</f>
        <v>Existen buenas condiciones de comunicación laboral, y  administrativa para cumplir con lo programado con las diferentes areas administrativas.</v>
      </c>
      <c r="C21" s="147"/>
      <c r="D21" s="147"/>
      <c r="E21" s="147" t="str">
        <f>[118]MIR!$C$14</f>
        <v>Porcentaje de atención y organización</v>
      </c>
      <c r="F21" s="147"/>
      <c r="G21" s="147" t="str">
        <f>[118]MIR!$D$14</f>
        <v>Dar acompañamiento a los conflictos juridicos.</v>
      </c>
      <c r="H21" s="147"/>
      <c r="I21" s="157" t="str">
        <f>[118]MIR!$E$14</f>
        <v>Concentrado de audiencias</v>
      </c>
      <c r="J21" s="147"/>
      <c r="K21" s="42" t="s">
        <v>150</v>
      </c>
      <c r="L21" s="102">
        <v>1</v>
      </c>
      <c r="M21" s="139" t="s">
        <v>220</v>
      </c>
      <c r="N21" s="140" t="s">
        <v>223</v>
      </c>
      <c r="O21" s="5">
        <v>0.25</v>
      </c>
      <c r="P21" s="418" t="s">
        <v>169</v>
      </c>
      <c r="Q21" s="147"/>
    </row>
    <row r="22" spans="1:18" ht="99" customHeight="1" x14ac:dyDescent="0.25">
      <c r="A22" s="2" t="s">
        <v>62</v>
      </c>
      <c r="B22" s="147" t="str">
        <f>[118]MIR!$B$18</f>
        <v>Existe un buen desempeño laboral en las  actividades y trabajos encomendados por los jefes inmediatos.</v>
      </c>
      <c r="C22" s="147"/>
      <c r="D22" s="147"/>
      <c r="E22" s="147" t="str">
        <f>[118]MIR!$C$18</f>
        <v>Porcentaje de coordinación y seguimiento</v>
      </c>
      <c r="F22" s="147"/>
      <c r="G22" s="147" t="str">
        <f>[118]MIR!$D$18</f>
        <v>Dar acompañamiento a los conflictos juridicos.</v>
      </c>
      <c r="H22" s="147"/>
      <c r="I22" s="157" t="str">
        <f>[118]MIR!$E$18</f>
        <v>verificando las actividades programadas en el plan de desarrollo municipal</v>
      </c>
      <c r="J22" s="147"/>
      <c r="K22" s="42" t="s">
        <v>150</v>
      </c>
      <c r="L22" s="102">
        <v>1</v>
      </c>
      <c r="M22" s="139" t="s">
        <v>220</v>
      </c>
      <c r="N22" s="140" t="s">
        <v>223</v>
      </c>
      <c r="O22" s="5">
        <v>0.25</v>
      </c>
      <c r="P22" s="418" t="s">
        <v>169</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105.75" customHeight="1" x14ac:dyDescent="0.25">
      <c r="A24" s="3" t="s">
        <v>68</v>
      </c>
      <c r="B24" s="147" t="str">
        <f>[118]MIR!$B$15</f>
        <v>Generacion de  condiciones laborales por la buena c omunicación y diseño en el programa de evaluación.</v>
      </c>
      <c r="C24" s="147"/>
      <c r="D24" s="147"/>
      <c r="E24" s="147" t="str">
        <f>[118]MIR!$C$15</f>
        <v>Porcentaje de coordinación y seguimiento</v>
      </c>
      <c r="F24" s="147"/>
      <c r="G24" s="147" t="str">
        <f>[118]MIR!$D$15</f>
        <v>Prevenir conflictos administrativos y juridicos</v>
      </c>
      <c r="H24" s="147"/>
      <c r="I24" s="157" t="str">
        <f>[118]MIR!$E$15</f>
        <v>Por medio de actas administrativas y de acuerdos.</v>
      </c>
      <c r="J24" s="147"/>
      <c r="K24" s="42" t="s">
        <v>150</v>
      </c>
      <c r="L24" s="68">
        <v>1</v>
      </c>
      <c r="M24" s="139" t="s">
        <v>220</v>
      </c>
      <c r="N24" s="140" t="s">
        <v>223</v>
      </c>
      <c r="O24" s="5">
        <v>0.25</v>
      </c>
      <c r="P24" s="418" t="s">
        <v>169</v>
      </c>
      <c r="Q24" s="147"/>
    </row>
    <row r="25" spans="1:18" ht="119.25" customHeight="1" x14ac:dyDescent="0.25">
      <c r="A25" s="3" t="s">
        <v>64</v>
      </c>
      <c r="B25" s="147" t="str">
        <f>[118]MIR!$B$16</f>
        <v>Suficiente  inversión de recursos humanos y financieros.</v>
      </c>
      <c r="C25" s="147"/>
      <c r="D25" s="147"/>
      <c r="E25" s="147" t="str">
        <f>[118]MIR!$C$16</f>
        <v>Porcentaje de cumplimiento de metas</v>
      </c>
      <c r="F25" s="147"/>
      <c r="G25" s="147" t="str">
        <f>[118]MIR!$D$16</f>
        <v>Prevenir conflictos administrativos y juridicos</v>
      </c>
      <c r="H25" s="147"/>
      <c r="I25" s="157" t="str">
        <f>[118]MIR!$E$16</f>
        <v>verificando las actividades programadas en el plan de desarrollo municipal</v>
      </c>
      <c r="J25" s="147"/>
      <c r="K25" s="42" t="s">
        <v>150</v>
      </c>
      <c r="L25" s="102">
        <v>1</v>
      </c>
      <c r="M25" s="139" t="s">
        <v>220</v>
      </c>
      <c r="N25" s="140" t="s">
        <v>223</v>
      </c>
      <c r="O25" s="5">
        <v>0.25</v>
      </c>
      <c r="P25" s="418" t="s">
        <v>169</v>
      </c>
      <c r="Q25" s="147"/>
      <c r="R25" t="s">
        <v>33</v>
      </c>
    </row>
    <row r="26" spans="1:18" ht="111.75" customHeight="1" x14ac:dyDescent="0.25">
      <c r="A26" s="3" t="s">
        <v>65</v>
      </c>
      <c r="B26" s="147" t="str">
        <f>[118]MIR!$B$17</f>
        <v>Existe  capacitación de integración de datos de evaluación  a las diferentes areas administrativas.</v>
      </c>
      <c r="C26" s="147"/>
      <c r="D26" s="147"/>
      <c r="E26" s="160" t="str">
        <f>[118]MIR!$C$18</f>
        <v>Porcentaje de coordinación y seguimiento</v>
      </c>
      <c r="F26" s="161"/>
      <c r="G26" s="160" t="str">
        <f>[118]MIR!$D$18</f>
        <v>Dar acompañamiento a los conflictos juridicos.</v>
      </c>
      <c r="H26" s="161"/>
      <c r="I26" s="162" t="str">
        <f>[118]MIR!$E$18</f>
        <v>verificando las actividades programadas en el plan de desarrollo municipal</v>
      </c>
      <c r="J26" s="163"/>
      <c r="K26" s="42" t="s">
        <v>150</v>
      </c>
      <c r="L26" s="102">
        <v>1</v>
      </c>
      <c r="M26" s="139" t="s">
        <v>220</v>
      </c>
      <c r="N26" s="140" t="s">
        <v>223</v>
      </c>
      <c r="O26" s="5">
        <v>0.25</v>
      </c>
      <c r="P26" s="418" t="s">
        <v>169</v>
      </c>
      <c r="Q26" s="147"/>
    </row>
    <row r="27" spans="1:18" ht="144.75" customHeight="1" x14ac:dyDescent="0.25">
      <c r="A27" s="3" t="s">
        <v>67</v>
      </c>
      <c r="B27" s="147" t="str">
        <f>[118]MIR!$B$19</f>
        <v>Exixtencia de material, mobiliario y equipo de oficina para el buen desempeño  de actividades de las areas administrativas.</v>
      </c>
      <c r="C27" s="147"/>
      <c r="D27" s="147"/>
      <c r="E27" s="147" t="str">
        <f>[118]MIR!$C$19</f>
        <v>Porcentaje de capacitación</v>
      </c>
      <c r="F27" s="147"/>
      <c r="G27" s="147" t="str">
        <f>[118]MIR!$D$19</f>
        <v>Capacitar a al personal de la adminsitración y a delegados y comisarios municipales.</v>
      </c>
      <c r="H27" s="147"/>
      <c r="I27" s="187" t="str">
        <f>[118]MIR!$E$19</f>
        <v>A travez del desarrollo de sus actividades</v>
      </c>
      <c r="J27" s="147"/>
      <c r="K27" s="42" t="s">
        <v>150</v>
      </c>
      <c r="L27" s="102">
        <v>1</v>
      </c>
      <c r="M27" s="139" t="s">
        <v>220</v>
      </c>
      <c r="N27" s="140" t="s">
        <v>223</v>
      </c>
      <c r="O27" s="5">
        <v>0.25</v>
      </c>
      <c r="P27" s="418" t="s">
        <v>169</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x14ac:dyDescent="0.25"/>
    <row r="38" spans="1:17" s="1" customFormat="1" x14ac:dyDescent="0.25"/>
    <row r="39" spans="1:17" s="1" customFormat="1" x14ac:dyDescent="0.25"/>
  </sheetData>
  <mergeCells count="7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2:D22"/>
    <mergeCell ref="E22:F22"/>
    <mergeCell ref="G22:H22"/>
    <mergeCell ref="I22:J22"/>
    <mergeCell ref="P22:Q22"/>
    <mergeCell ref="B21:D21"/>
    <mergeCell ref="E21:F21"/>
    <mergeCell ref="G21:H21"/>
    <mergeCell ref="I21:J21"/>
    <mergeCell ref="P21:Q21"/>
    <mergeCell ref="A23:Q23"/>
    <mergeCell ref="B24:D24"/>
    <mergeCell ref="E24:F24"/>
    <mergeCell ref="G24:H24"/>
    <mergeCell ref="I24:J24"/>
    <mergeCell ref="P24:Q24"/>
    <mergeCell ref="P27:Q27"/>
    <mergeCell ref="F33:H34"/>
    <mergeCell ref="B25:D25"/>
    <mergeCell ref="E25:F25"/>
    <mergeCell ref="G25:H25"/>
    <mergeCell ref="I25:J25"/>
    <mergeCell ref="B27:D27"/>
    <mergeCell ref="E27:F27"/>
    <mergeCell ref="G27:H27"/>
    <mergeCell ref="I27:J27"/>
    <mergeCell ref="P25:Q25"/>
    <mergeCell ref="B26:D26"/>
    <mergeCell ref="E26:F26"/>
    <mergeCell ref="G26:H26"/>
    <mergeCell ref="I26:J26"/>
    <mergeCell ref="P26:Q26"/>
  </mergeCells>
  <pageMargins left="0.7" right="0.7" top="0.75" bottom="0.75" header="0.3" footer="0.3"/>
  <pageSetup scale="53" orientation="landscape" horizontalDpi="4294967292"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66" zoomScaleNormal="66" zoomScaleSheetLayoutView="70" workbookViewId="0">
      <selection activeCell="E37" sqref="E37"/>
    </sheetView>
  </sheetViews>
  <sheetFormatPr baseColWidth="10" defaultColWidth="10.875" defaultRowHeight="15.75" x14ac:dyDescent="0.25"/>
  <cols>
    <col min="1" max="1" width="15.625" customWidth="1"/>
    <col min="3" max="3" width="6.875" customWidth="1"/>
    <col min="4" max="4" width="19.75" customWidth="1"/>
    <col min="5" max="5" width="9.125" customWidth="1"/>
    <col min="6" max="6" width="10.125" customWidth="1"/>
    <col min="8" max="8" width="12.875" customWidth="1"/>
    <col min="9" max="9" width="17.75" customWidth="1"/>
    <col min="10" max="10" width="9.5" customWidth="1"/>
    <col min="11" max="11" width="15" customWidth="1"/>
    <col min="12" max="12" width="13.75" customWidth="1"/>
    <col min="13" max="13" width="13.375" customWidth="1"/>
    <col min="14" max="14" width="13.125" customWidth="1"/>
    <col min="15" max="15" width="12.75" customWidth="1"/>
    <col min="17" max="17" width="3.1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1.75" customHeight="1" x14ac:dyDescent="0.25">
      <c r="A3" s="1"/>
      <c r="B3" s="144"/>
      <c r="C3" s="144"/>
      <c r="D3" s="144"/>
      <c r="E3" s="144"/>
      <c r="F3" s="144"/>
      <c r="G3" s="144"/>
      <c r="H3" s="144"/>
      <c r="I3" s="144"/>
      <c r="J3" s="144"/>
      <c r="K3" s="144"/>
      <c r="L3" s="144"/>
      <c r="M3" s="144"/>
      <c r="N3" s="144"/>
      <c r="O3" s="144"/>
      <c r="P3" s="144"/>
      <c r="Q3" s="1"/>
    </row>
    <row r="4" spans="1:17" ht="37.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22.5"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[12]POA!$AA$26</f>
        <v>E Prestacion de Servicios Publicos</v>
      </c>
      <c r="E8" s="147"/>
      <c r="F8" s="147"/>
      <c r="G8" s="147"/>
      <c r="H8" s="147"/>
      <c r="I8" s="148" t="s">
        <v>1</v>
      </c>
      <c r="J8" s="149" t="str">
        <f>'[13]POA '!$C$26</f>
        <v>Dirección de la Instancia para la igualdad entre mujeres y hombres.</v>
      </c>
      <c r="K8" s="149"/>
      <c r="L8" s="148" t="s">
        <v>2</v>
      </c>
      <c r="M8" s="178" t="str">
        <f>[12]POA!$C$19</f>
        <v>PROGRAMA 7. IGUALDAD Y DIVERSIDAD SIN BARRERAS</v>
      </c>
      <c r="N8" s="147"/>
      <c r="O8" s="148" t="s">
        <v>3</v>
      </c>
      <c r="P8" s="178" t="s">
        <v>123</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188" t="s">
        <v>74</v>
      </c>
      <c r="C11" s="152"/>
      <c r="D11" s="152"/>
      <c r="E11" s="153"/>
      <c r="F11" s="66" t="s">
        <v>5</v>
      </c>
      <c r="G11" s="188" t="str">
        <f>[12]POA!$AA$24</f>
        <v xml:space="preserve">2.7.Otros Asuntos Sociales </v>
      </c>
      <c r="H11" s="152"/>
      <c r="I11" s="152"/>
      <c r="J11" s="152"/>
      <c r="K11" s="152"/>
      <c r="L11" s="153"/>
      <c r="M11" s="7" t="s">
        <v>6</v>
      </c>
      <c r="N11" s="188" t="s">
        <v>71</v>
      </c>
      <c r="O11" s="152"/>
      <c r="P11" s="152"/>
      <c r="Q11" s="153"/>
    </row>
    <row r="12" spans="1:17" ht="22.5" customHeight="1"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87" t="str">
        <f>[14]POA!$C$17</f>
        <v>EJE I : INCLUSIÓN Y HUMANIDAD QUE TRANSFORMAN "UNIDOS PARA AVANZAR"</v>
      </c>
      <c r="C13" s="147"/>
      <c r="D13" s="143" t="s">
        <v>8</v>
      </c>
      <c r="E13" s="187" t="str">
        <f>[14]POA!$C$18</f>
        <v>Lograr la igualdad entre los generos asegurando la participación plena y efectiva en el desarrollo social con inclusión generando oportunidades de liderazgo, eliminando todas las formas de violencia para garantizar la equidad e igualdad de la diversidad</v>
      </c>
      <c r="F13" s="147"/>
      <c r="G13" s="147"/>
      <c r="H13" s="143" t="s">
        <v>9</v>
      </c>
      <c r="I13" s="187" t="str">
        <f>[12]POA!$C$20</f>
        <v>Articular políticas públicas que creen un entorno favorable para el desarrollo social e integral de la niñez, jóvenes, adultos, adultos mayores y discapacitados, promoviendo una colaboración entre distintos sectores para asegurar el bienestar social del Municipio.</v>
      </c>
      <c r="J13" s="147"/>
      <c r="K13" s="147"/>
      <c r="L13" s="147"/>
      <c r="M13" s="148" t="s">
        <v>10</v>
      </c>
      <c r="N13" s="187" t="str">
        <f>[12]POA!$C$21</f>
        <v>7.5 Desarrollar campañas de sensibilización y educación que promueva la igualdad de género y la no discriminación en los ámbitos educativo, laboral, familiar y social.
Mejorar la participación de las mujeres y sus familias mediante acciones de empoderamiento y crecimiento económico.
7.15 Generar entornos que favorezcan la inclusión igualitaria en materia de perspectiva de género.
7.16 Coordinar la perspectiva de género en áreas: culturales, sociales, institucionales, económicas, familiares e Individuales, que condicionen las brechas de desigualdad entre mujeres y hombres.
7.17 Promover la detección temprana de la violencia familiar y de género, generando entornos seguros en beneficio de las mujeres.
7.18 Implementar talleres, cursos, capacitación promoviendo la igualdad de género previniendo la discriminación, machismo o la violencia.
7.19 Promover la participación de las mujeres y hombres en actividades encaminadas a la igualdad de género, para
conocer sus derechos y tengan acceso a servicios jurídicos y psicológicos.
7.20 Establecer mecanismos de coordinación para monitorear el seguimiento a políticas públicas de igualdad de género y mujeres violentadas.</v>
      </c>
      <c r="O13" s="147"/>
      <c r="P13" s="147"/>
      <c r="Q13" s="147"/>
    </row>
    <row r="14" spans="1:17" ht="134.25" customHeight="1" x14ac:dyDescent="0.25">
      <c r="A14" s="148"/>
      <c r="B14" s="147"/>
      <c r="C14" s="147"/>
      <c r="D14" s="143"/>
      <c r="E14" s="147"/>
      <c r="F14" s="147"/>
      <c r="G14" s="147"/>
      <c r="H14" s="143"/>
      <c r="I14" s="147"/>
      <c r="J14" s="147"/>
      <c r="K14" s="147"/>
      <c r="L14" s="147"/>
      <c r="M14" s="148"/>
      <c r="N14" s="147"/>
      <c r="O14" s="147"/>
      <c r="P14" s="147"/>
      <c r="Q14" s="147"/>
    </row>
    <row r="15" spans="1:17" ht="24.75" customHeight="1"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40.25" customHeight="1" x14ac:dyDescent="0.25">
      <c r="A19" s="2" t="s">
        <v>28</v>
      </c>
      <c r="B19" s="147" t="str">
        <f>[14]MIR!$B$12</f>
        <v>Mujeres agredidas y con minimas oportunidades de desarrollo.</v>
      </c>
      <c r="C19" s="147"/>
      <c r="D19" s="147"/>
      <c r="E19" s="147" t="str">
        <f>[14]MIR!$C$12</f>
        <v>indice de acceso a oportunidades de desarrollo en mujeres.</v>
      </c>
      <c r="F19" s="147"/>
      <c r="G19" s="147" t="str">
        <f>[14]MIR!$D$12</f>
        <v>'indice de acceso a oportunidades de desarrollo en mujeres = ( N° de mujeres con empleo formal / N° de total de mujeres en el municipio) *100 IAODM = (NMEF /NTMM) 100*</v>
      </c>
      <c r="H19" s="147"/>
      <c r="I19" s="157" t="str">
        <f>[14]MIR!$E$12</f>
        <v>encuestas demograficas.</v>
      </c>
      <c r="J19" s="147"/>
      <c r="K19" s="55" t="s">
        <v>150</v>
      </c>
      <c r="L19" s="68">
        <v>1</v>
      </c>
      <c r="M19" s="114" t="s">
        <v>220</v>
      </c>
      <c r="N19" s="115" t="s">
        <v>223</v>
      </c>
      <c r="O19" s="5">
        <v>0.25</v>
      </c>
      <c r="P19" s="186" t="str">
        <f t="shared" ref="P19:P23" si="0">$J$8</f>
        <v>Dirección de la Instancia para la igualdad entre mujeres y hombres.</v>
      </c>
      <c r="Q19" s="147"/>
    </row>
    <row r="20" spans="1:18" ht="114.75" customHeight="1" x14ac:dyDescent="0.25">
      <c r="A20" s="2" t="s">
        <v>29</v>
      </c>
      <c r="B20" s="147" t="str">
        <f>[14]MIR!$B$13</f>
        <v>igualdad y escasa violencia  en las mujeres del municipio de Eduardo Neri.</v>
      </c>
      <c r="C20" s="147"/>
      <c r="D20" s="147"/>
      <c r="E20" s="160" t="str">
        <f>[14]MIR!$C$13</f>
        <v>indice de disminucion de violencia en mujeres</v>
      </c>
      <c r="F20" s="161"/>
      <c r="G20" s="147" t="str">
        <f>[14]MIR!$D$13</f>
        <v>indice de poblacion sensibilizada en violencia de genero = (n° de mujeres sensibilizadas/ n° de mujeres en el municipio) *100 IPSVG= (NMS/NMM) 100*</v>
      </c>
      <c r="H20" s="147"/>
      <c r="I20" s="157" t="str">
        <f>[14]MIR!$E$13</f>
        <v xml:space="preserve">listas de asistencia y evidencia fotografica. </v>
      </c>
      <c r="J20" s="147"/>
      <c r="K20" s="55" t="s">
        <v>150</v>
      </c>
      <c r="L20" s="100">
        <v>1</v>
      </c>
      <c r="M20" s="114" t="s">
        <v>220</v>
      </c>
      <c r="N20" s="115" t="s">
        <v>223</v>
      </c>
      <c r="O20" s="5">
        <v>0.25</v>
      </c>
      <c r="P20" s="186" t="str">
        <f t="shared" si="0"/>
        <v>Dirección de la Instancia para la igualdad entre mujeres y hombres.</v>
      </c>
      <c r="Q20" s="147"/>
    </row>
    <row r="21" spans="1:18" ht="124.5" customHeight="1" x14ac:dyDescent="0.25">
      <c r="A21" s="2" t="s">
        <v>61</v>
      </c>
      <c r="B21" s="147" t="str">
        <f>[14]MIR!$B$14</f>
        <v>elevados embarazos no deceados y desigualdades en las adolescentes.</v>
      </c>
      <c r="C21" s="147"/>
      <c r="D21" s="147"/>
      <c r="E21" s="147" t="str">
        <f>[14]MIR!$C$14</f>
        <v>tasa del embarazo adolescente.</v>
      </c>
      <c r="F21" s="147"/>
      <c r="G21" s="147" t="str">
        <f>[12]MIR!$D$14</f>
        <v>tasa del embarazo adolescente = (N° de embarazos adolescentes /N° total de adolescentes mujeres en la población) *100 TEA= (NEA/NTAMP) 100*</v>
      </c>
      <c r="H21" s="147"/>
      <c r="I21" s="157" t="str">
        <f>[12]MIR!$E$14</f>
        <v>registros en centros de salud.</v>
      </c>
      <c r="J21" s="147"/>
      <c r="K21" s="55" t="s">
        <v>150</v>
      </c>
      <c r="L21" s="100">
        <v>1</v>
      </c>
      <c r="M21" s="114" t="s">
        <v>220</v>
      </c>
      <c r="N21" s="115" t="s">
        <v>223</v>
      </c>
      <c r="O21" s="5">
        <v>0.25</v>
      </c>
      <c r="P21" s="186" t="str">
        <f t="shared" si="0"/>
        <v>Dirección de la Instancia para la igualdad entre mujeres y hombres.</v>
      </c>
      <c r="Q21" s="147"/>
    </row>
    <row r="22" spans="1:18" ht="89.25" customHeight="1" x14ac:dyDescent="0.25">
      <c r="A22" s="2" t="s">
        <v>62</v>
      </c>
      <c r="B22" s="160" t="str">
        <f>[14]MIR!$B$16</f>
        <v>bajo indice de violencia familiar.</v>
      </c>
      <c r="C22" s="164"/>
      <c r="D22" s="161"/>
      <c r="E22" s="160" t="str">
        <f>[12]MIR!$C$16</f>
        <v>indice de violencia.</v>
      </c>
      <c r="F22" s="161"/>
      <c r="G22" s="160" t="str">
        <f>[12]MIR!$D$16</f>
        <v>indice de violencia = (n° de mujeres violentadas / n° de talleres impartidos a padres de familia) *100 IV = (NMV/ NTIPF) 100*</v>
      </c>
      <c r="H22" s="161"/>
      <c r="I22" s="162" t="str">
        <f>[12]MIR!$E$16</f>
        <v>encuestas demograficas.</v>
      </c>
      <c r="J22" s="163"/>
      <c r="K22" s="93" t="s">
        <v>150</v>
      </c>
      <c r="L22" s="92">
        <v>1</v>
      </c>
      <c r="M22" s="114" t="s">
        <v>220</v>
      </c>
      <c r="N22" s="115" t="s">
        <v>223</v>
      </c>
      <c r="O22" s="5">
        <v>0.25</v>
      </c>
      <c r="P22" s="186" t="str">
        <f t="shared" si="0"/>
        <v>Dirección de la Instancia para la igualdad entre mujeres y hombres.</v>
      </c>
      <c r="Q22" s="147"/>
    </row>
    <row r="23" spans="1:18" ht="153.75" customHeight="1" x14ac:dyDescent="0.25">
      <c r="A23" s="2" t="s">
        <v>84</v>
      </c>
      <c r="B23" s="147" t="str">
        <f>[14]MIR!$B$20</f>
        <v>estereotipos muy marcados y por ende violencia elevada hacia las mujeres, adolescentes y niñas</v>
      </c>
      <c r="C23" s="147"/>
      <c r="D23" s="147"/>
      <c r="E23" s="147" t="str">
        <f>[14]MIR!$C$20</f>
        <v>indice de personas con roles marcados y elevada violencia hacia las mujeres</v>
      </c>
      <c r="F23" s="147"/>
      <c r="G23" s="147" t="str">
        <f>[12]MIR!$D$18</f>
        <v>indice de personas con roles marcados de genero = (n° de personas con roles marcados de genero / n° de actividades impartidas sobre la igualdad de genero) *100 IPRMG = (NPRMG / NAISIG)*100</v>
      </c>
      <c r="H23" s="147"/>
      <c r="I23" s="189" t="str">
        <f>[12]MIR!$E$18</f>
        <v>encuestas demograficas, capacitaciones.</v>
      </c>
      <c r="J23" s="190"/>
      <c r="K23" s="55" t="s">
        <v>150</v>
      </c>
      <c r="L23" s="68">
        <v>1</v>
      </c>
      <c r="M23" s="114" t="s">
        <v>220</v>
      </c>
      <c r="N23" s="115" t="s">
        <v>223</v>
      </c>
      <c r="O23" s="5">
        <v>1</v>
      </c>
      <c r="P23" s="186" t="str">
        <f t="shared" si="0"/>
        <v>Dirección de la Instancia para la igualdad entre mujeres y hombres.</v>
      </c>
      <c r="Q23" s="147"/>
    </row>
    <row r="24" spans="1:18" ht="26.25" customHeight="1" x14ac:dyDescent="0.25">
      <c r="A24" s="143" t="str">
        <f>'58.-DIRECCIÓN DE LA DIV. SEXUAL'!$A$24</f>
        <v>INDICADORES DE GESTIÓN</v>
      </c>
      <c r="B24" s="143"/>
      <c r="C24" s="143"/>
      <c r="D24" s="143"/>
      <c r="E24" s="143"/>
      <c r="F24" s="143"/>
      <c r="G24" s="143"/>
      <c r="H24" s="143"/>
      <c r="I24" s="143"/>
      <c r="J24" s="143"/>
      <c r="K24" s="143"/>
      <c r="L24" s="143"/>
      <c r="M24" s="143"/>
      <c r="N24" s="143"/>
      <c r="O24" s="143"/>
      <c r="P24" s="143"/>
      <c r="Q24" s="143"/>
    </row>
    <row r="25" spans="1:18" ht="196.5" customHeight="1" x14ac:dyDescent="0.25">
      <c r="A25" s="3" t="s">
        <v>68</v>
      </c>
      <c r="B25" s="147" t="str">
        <f>[14]MIR!$B$15</f>
        <v>Talleres sobre los derechos humanos, sexuales y reproductivos de las mujeres adolescentes y niñas</v>
      </c>
      <c r="C25" s="147"/>
      <c r="D25" s="147"/>
      <c r="E25" s="147" t="str">
        <f>[14]MIR!$C$15</f>
        <v>indice de cumplimiento de talleres de derechos humanos,  sexuales y reproductivos.</v>
      </c>
      <c r="F25" s="147"/>
      <c r="G25" s="147" t="str">
        <f>[14]MIR!$D$15</f>
        <v>indice de cumplimiento de talles de derechos humanos, sexuales y reproductivos = (N° de talleres de derechos humanos,  sexuales y reproductivos / N° de talleres  de derechos humanos, sexuales y reproductivos programados) *100 ICTDHSR = (NTDSR / NTDHSRP) 100*</v>
      </c>
      <c r="H25" s="147"/>
      <c r="I25" s="157" t="str">
        <f>[12]MIR!$E$15</f>
        <v>listas de asistencias y evidencia fotografica.</v>
      </c>
      <c r="J25" s="147"/>
      <c r="K25" s="55" t="s">
        <v>150</v>
      </c>
      <c r="L25" s="68">
        <v>1</v>
      </c>
      <c r="M25" s="114" t="s">
        <v>220</v>
      </c>
      <c r="N25" s="115" t="s">
        <v>223</v>
      </c>
      <c r="O25" s="5">
        <v>0.25</v>
      </c>
      <c r="P25" s="186" t="str">
        <f t="shared" ref="P25:P32" si="1">$P$23</f>
        <v>Dirección de la Instancia para la igualdad entre mujeres y hombres.</v>
      </c>
      <c r="Q25" s="147"/>
    </row>
    <row r="26" spans="1:18" ht="165" customHeight="1" x14ac:dyDescent="0.25">
      <c r="A26" s="3" t="s">
        <v>70</v>
      </c>
      <c r="B26" s="147" t="str">
        <f>[14]MIR!$B$17</f>
        <v>Conversatorio en conmemoración del
Día internacional de la violencia contra
las mujeres, adolescentes y niñas. (25 de noviembre)</v>
      </c>
      <c r="C26" s="147"/>
      <c r="D26" s="147"/>
      <c r="E26" s="147" t="str">
        <f>[14]MIR!$C$17</f>
        <v>porcentaje de población asistente para el dia internacional contra la violencia contra las mujeres adolescentes y niñas</v>
      </c>
      <c r="F26" s="147"/>
      <c r="G26" s="147" t="str">
        <f>[14]MIR!$D$17</f>
        <v>porcentaje de poblacion asistente para el dia internacional de la violencia contra las mujeres adolescentes y niñas = (n° de personas asistientes en la actividad del dia internacional de la violencia contra las mujeres, adolescentes y niñas / n°actividades programadas del dia internacional de la violencia contra las mujeres adolescentes y niñas) *100 PPAPDIVCMAN = (NPAADIVCMAN / NAPDIVCMAN) *100</v>
      </c>
      <c r="H26" s="147"/>
      <c r="I26" s="157" t="str">
        <f t="shared" ref="I26" si="2">$I$27</f>
        <v>evidencias fotograficas y videos.</v>
      </c>
      <c r="J26" s="147"/>
      <c r="K26" s="55" t="s">
        <v>150</v>
      </c>
      <c r="L26" s="100">
        <v>1</v>
      </c>
      <c r="M26" s="114" t="s">
        <v>220</v>
      </c>
      <c r="N26" s="115" t="s">
        <v>223</v>
      </c>
      <c r="O26" s="5">
        <v>0.25</v>
      </c>
      <c r="P26" s="186" t="str">
        <f t="shared" si="1"/>
        <v>Dirección de la Instancia para la igualdad entre mujeres y hombres.</v>
      </c>
      <c r="Q26" s="147"/>
      <c r="R26" t="s">
        <v>33</v>
      </c>
    </row>
    <row r="27" spans="1:18" ht="168" customHeight="1" x14ac:dyDescent="0.25">
      <c r="A27" s="3" t="s">
        <v>77</v>
      </c>
      <c r="B27" s="147" t="str">
        <f>[14]MIR!$B$18</f>
        <v>Cine- debate
(conmemoración del día internacional de la mujer)</v>
      </c>
      <c r="C27" s="147"/>
      <c r="D27" s="147"/>
      <c r="E27" s="160" t="str">
        <f>[14]MIR!$C$18</f>
        <v>porcentaje de poblacion asistente para el dia internacional de la mujer</v>
      </c>
      <c r="F27" s="161"/>
      <c r="G27" s="160" t="str">
        <f>[14]MIR!$D$18</f>
        <v>porcentaje de poblacion asistente para el dia internacional de la mujer = (n° de personas asistentes en la actividad del dia internacional de la mujer / n° de actividades programadas para el dia internacional de la mujer) *100 PPAPDIM = (NPAADIM / APPDIM) *100</v>
      </c>
      <c r="H27" s="161"/>
      <c r="I27" s="162" t="str">
        <f>[12]MIR!$E$19</f>
        <v>evidencias fotograficas y videos.</v>
      </c>
      <c r="J27" s="163"/>
      <c r="K27" s="55" t="s">
        <v>150</v>
      </c>
      <c r="L27" s="100">
        <v>1</v>
      </c>
      <c r="M27" s="114" t="s">
        <v>220</v>
      </c>
      <c r="N27" s="115" t="s">
        <v>223</v>
      </c>
      <c r="O27" s="5">
        <v>0.25</v>
      </c>
      <c r="P27" s="186" t="str">
        <f t="shared" si="1"/>
        <v>Dirección de la Instancia para la igualdad entre mujeres y hombres.</v>
      </c>
      <c r="Q27" s="147"/>
    </row>
    <row r="28" spans="1:18" ht="130.5" customHeight="1" x14ac:dyDescent="0.25">
      <c r="A28" s="3" t="s">
        <v>92</v>
      </c>
      <c r="B28" s="147" t="str">
        <f>[14]MIR!$B$19</f>
        <v>"sistremas municipàles"</v>
      </c>
      <c r="C28" s="147"/>
      <c r="D28" s="147"/>
      <c r="E28" s="147" t="str">
        <f>[14]MIR!$C$19</f>
        <v>porcentaje de sesiones realizadas</v>
      </c>
      <c r="F28" s="147"/>
      <c r="G28" s="147" t="str">
        <f>[14]MIR!$D$19</f>
        <v>pocentaje de sesiones realizadas = (n° de sesiones municipales  realizadas/ n° de sesiones programadas de los sistemas municipales) *100 PSR= (NSMR/NSPSM) *100</v>
      </c>
      <c r="H28" s="147"/>
      <c r="I28" s="147" t="str">
        <f t="shared" ref="I28" si="3">$I$27</f>
        <v>evidencias fotograficas y videos.</v>
      </c>
      <c r="J28" s="147"/>
      <c r="K28" s="55" t="s">
        <v>150</v>
      </c>
      <c r="L28" s="100">
        <v>1</v>
      </c>
      <c r="M28" s="114" t="s">
        <v>220</v>
      </c>
      <c r="N28" s="115" t="s">
        <v>223</v>
      </c>
      <c r="O28" s="5">
        <v>0.25</v>
      </c>
      <c r="P28" s="186" t="str">
        <f t="shared" si="1"/>
        <v>Dirección de la Instancia para la igualdad entre mujeres y hombres.</v>
      </c>
      <c r="Q28" s="147"/>
    </row>
    <row r="29" spans="1:18" ht="192" customHeight="1" x14ac:dyDescent="0.25">
      <c r="A29" s="3" t="s">
        <v>85</v>
      </c>
      <c r="B29" s="147" t="str">
        <f>[14]MIR!$B$21</f>
        <v>Módulos itinerantes naranja</v>
      </c>
      <c r="C29" s="147"/>
      <c r="D29" s="147"/>
      <c r="E29" s="147" t="str">
        <f>[14]MIR!$C$21</f>
        <v>porcentaje de modulos itinerantes</v>
      </c>
      <c r="F29" s="147"/>
      <c r="G29" s="147" t="str">
        <f>[14]MIR!$D$21</f>
        <v>porcentaje de modulos itinerantes= (n° de modulos itinerantes instalados / n° de modulos itinerantes instalados programados) *100 PMI = (NMII / NMIIP)</v>
      </c>
      <c r="H29" s="147"/>
      <c r="I29" s="147" t="str">
        <f>[14]MIR!$E$21</f>
        <v>evidencias fotograficas y videos.</v>
      </c>
      <c r="J29" s="147"/>
      <c r="K29" s="55" t="s">
        <v>150</v>
      </c>
      <c r="L29" s="100">
        <v>1</v>
      </c>
      <c r="M29" s="114" t="s">
        <v>220</v>
      </c>
      <c r="N29" s="115" t="s">
        <v>223</v>
      </c>
      <c r="O29" s="5">
        <v>0.25</v>
      </c>
      <c r="P29" s="186" t="str">
        <f t="shared" si="1"/>
        <v>Dirección de la Instancia para la igualdad entre mujeres y hombres.</v>
      </c>
      <c r="Q29" s="147"/>
    </row>
    <row r="30" spans="1:18" ht="132" customHeight="1" x14ac:dyDescent="0.25">
      <c r="A30" s="3" t="s">
        <v>195</v>
      </c>
      <c r="B30" s="147" t="str">
        <f>[14]MIR!$B$22</f>
        <v>Talleres de prevención de las violencias hacia mujeres, adolescentes y niñas.</v>
      </c>
      <c r="C30" s="147"/>
      <c r="D30" s="147"/>
      <c r="E30" s="147" t="str">
        <f>[14]MIR!$C$22</f>
        <v>porcentaje de talleres y conferencias</v>
      </c>
      <c r="F30" s="147"/>
      <c r="G30" s="147" t="str">
        <f>[14]MIR!$D$22</f>
        <v>porcentaje de talleres y conferencias = (n° de talleres y conferencias realizadas / n° de talleres y conferencias programadas) *100 PTC = (NTCR / NTCP) *100</v>
      </c>
      <c r="H30" s="147"/>
      <c r="I30" s="147" t="str">
        <f>[14]MIR!$E$22</f>
        <v>listas de asistencia, evidencias fotograficas..</v>
      </c>
      <c r="J30" s="147"/>
      <c r="K30" s="55" t="s">
        <v>150</v>
      </c>
      <c r="L30" s="100">
        <v>1</v>
      </c>
      <c r="M30" s="114" t="s">
        <v>220</v>
      </c>
      <c r="N30" s="115" t="s">
        <v>223</v>
      </c>
      <c r="O30" s="5">
        <v>0.25</v>
      </c>
      <c r="P30" s="186" t="str">
        <f t="shared" si="1"/>
        <v>Dirección de la Instancia para la igualdad entre mujeres y hombres.</v>
      </c>
      <c r="Q30" s="147"/>
    </row>
    <row r="31" spans="1:18" ht="291" customHeight="1" x14ac:dyDescent="0.25">
      <c r="A31" s="3" t="s">
        <v>198</v>
      </c>
      <c r="B31" s="147" t="str">
        <f>[14]MIR!$B$23</f>
        <v>capacitaciones dirigidas a personal del h. ayuntamiento mpal con igualdad y contra la violencia.</v>
      </c>
      <c r="C31" s="147"/>
      <c r="D31" s="147"/>
      <c r="E31" s="147" t="str">
        <f>[14]MIR!$C$23</f>
        <v>porcentaje de capacitacione desarrollados</v>
      </c>
      <c r="F31" s="147"/>
      <c r="G31" s="147" t="str">
        <f>[14]MIR!$D$23</f>
        <v>porcentaje de capacitaciones desarrollados = (n° de capacitaciones para la igualdad entre mujeres y hombres y contra la violencia / n° de capacitaciones para la igualdad entre mujeres y hombres y contra la violencia programados) *100 PCD = (NCPIEMHCV / NCPIEMHCVP) *100</v>
      </c>
      <c r="H31" s="147"/>
      <c r="I31" s="147" t="str">
        <f>[14]MIR!$E$23</f>
        <v>listas de asistencia, evidencias fotograficas..</v>
      </c>
      <c r="J31" s="147"/>
      <c r="K31" s="55" t="s">
        <v>150</v>
      </c>
      <c r="L31" s="100">
        <v>1</v>
      </c>
      <c r="M31" s="114" t="s">
        <v>220</v>
      </c>
      <c r="N31" s="115" t="s">
        <v>223</v>
      </c>
      <c r="O31" s="5">
        <v>0.25</v>
      </c>
      <c r="P31" s="186" t="str">
        <f t="shared" si="1"/>
        <v>Dirección de la Instancia para la igualdad entre mujeres y hombres.</v>
      </c>
      <c r="Q31" s="147"/>
    </row>
    <row r="32" spans="1:18" ht="303.75" customHeight="1" x14ac:dyDescent="0.25">
      <c r="A32" s="3" t="s">
        <v>199</v>
      </c>
      <c r="B32" s="160" t="str">
        <f>[14]MIR!$B$24</f>
        <v xml:space="preserve">16 dias de activismo </v>
      </c>
      <c r="C32" s="164"/>
      <c r="D32" s="161"/>
      <c r="E32" s="147" t="str">
        <f>[14]MIR!$C$24</f>
        <v>porcentaje de actividades realizadas en el marco del dia internacional dela violencia contra las mujeres, adolescentes y niñas.</v>
      </c>
      <c r="F32" s="147"/>
      <c r="G32" s="147" t="str">
        <f>[14]MIR!$D$24</f>
        <v>porcentaje de actividades realizadas en el marco del dia internacional de la violencia contra las mujeres, adolescentes y niñas = (N° de actividades realizadas en el marco del dia internacional dela violencia contra las mujeres, adolescentes y niñas / N° de actividades programadas en el marco del dia internacional dela violencia contra las mujeres, adolescentes y niñas) * 100 PARMDIVCMAN = (NARMDIVCMAN / NAPMDIVCMAN) *100</v>
      </c>
      <c r="H32" s="147"/>
      <c r="I32" s="147" t="str">
        <f>[12]MIR!$E$24</f>
        <v>evidencias fotograficas y videos.</v>
      </c>
      <c r="J32" s="147"/>
      <c r="K32" s="55" t="s">
        <v>150</v>
      </c>
      <c r="L32" s="100">
        <v>1</v>
      </c>
      <c r="M32" s="114" t="s">
        <v>220</v>
      </c>
      <c r="N32" s="115" t="s">
        <v>223</v>
      </c>
      <c r="O32" s="5">
        <v>0.25</v>
      </c>
      <c r="P32" s="186" t="str">
        <f t="shared" si="1"/>
        <v>Dirección de la Instancia para la igualdad entre mujeres y hombres.</v>
      </c>
      <c r="Q32" s="147"/>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ht="3" customHeight="1" x14ac:dyDescent="0.25">
      <c r="A36" s="1"/>
      <c r="B36" s="1"/>
      <c r="C36" s="1"/>
      <c r="D36" s="1"/>
      <c r="E36" s="1"/>
      <c r="G36" s="1"/>
      <c r="H36" s="1"/>
      <c r="I36" s="1"/>
      <c r="J36" s="1"/>
      <c r="K36" s="1"/>
      <c r="L36" s="1"/>
      <c r="M36" s="1"/>
      <c r="N36" s="1"/>
      <c r="O36" s="1"/>
      <c r="P36" s="1"/>
      <c r="Q36" s="1"/>
    </row>
    <row r="37" spans="1:17" s="1" customFormat="1" ht="223.5" customHeight="1" x14ac:dyDescent="0.25"/>
    <row r="38" spans="1:17" s="1" customFormat="1" x14ac:dyDescent="0.25"/>
    <row r="39" spans="1:17" s="1" customFormat="1" x14ac:dyDescent="0.25"/>
  </sheetData>
  <mergeCells count="104">
    <mergeCell ref="P31:Q31"/>
    <mergeCell ref="B30:D30"/>
    <mergeCell ref="E30:F30"/>
    <mergeCell ref="G30:H30"/>
    <mergeCell ref="I30:J30"/>
    <mergeCell ref="P30:Q30"/>
    <mergeCell ref="B32:D32"/>
    <mergeCell ref="E32:F32"/>
    <mergeCell ref="G32:H32"/>
    <mergeCell ref="I32:J32"/>
    <mergeCell ref="P32:Q32"/>
    <mergeCell ref="P29:Q29"/>
    <mergeCell ref="B22:D22"/>
    <mergeCell ref="E22:F22"/>
    <mergeCell ref="G22:H22"/>
    <mergeCell ref="I22:J22"/>
    <mergeCell ref="P22:Q22"/>
    <mergeCell ref="B23:D23"/>
    <mergeCell ref="E23:F23"/>
    <mergeCell ref="G23:H23"/>
    <mergeCell ref="I23:J23"/>
    <mergeCell ref="P23:Q23"/>
    <mergeCell ref="P28:Q28"/>
    <mergeCell ref="P26:Q26"/>
    <mergeCell ref="P27:Q27"/>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1:D21"/>
    <mergeCell ref="E21:F21"/>
    <mergeCell ref="G21:H21"/>
    <mergeCell ref="I21:J21"/>
    <mergeCell ref="P21:Q21"/>
    <mergeCell ref="A24:Q24"/>
    <mergeCell ref="B25:D25"/>
    <mergeCell ref="E25:F25"/>
    <mergeCell ref="G25:H25"/>
    <mergeCell ref="I25:J25"/>
    <mergeCell ref="P25:Q25"/>
    <mergeCell ref="F33:H34"/>
    <mergeCell ref="B26:D26"/>
    <mergeCell ref="E26:F26"/>
    <mergeCell ref="G26:H26"/>
    <mergeCell ref="I26:J26"/>
    <mergeCell ref="B28:D28"/>
    <mergeCell ref="E28:F28"/>
    <mergeCell ref="G28:H28"/>
    <mergeCell ref="I28:J28"/>
    <mergeCell ref="B27:D27"/>
    <mergeCell ref="E27:F27"/>
    <mergeCell ref="G27:H27"/>
    <mergeCell ref="I27:J27"/>
    <mergeCell ref="B29:D29"/>
    <mergeCell ref="E29:F29"/>
    <mergeCell ref="G29:H29"/>
    <mergeCell ref="I29:J29"/>
    <mergeCell ref="B31:D31"/>
    <mergeCell ref="E31:F31"/>
    <mergeCell ref="G31:H31"/>
    <mergeCell ref="I31:J31"/>
  </mergeCells>
  <pageMargins left="0.7" right="0.7" top="0.75" bottom="0.75" header="0.3" footer="0.3"/>
  <pageSetup scale="53" orientation="landscape" horizontalDpi="4294967292"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topLeftCell="A30" zoomScale="57" zoomScaleNormal="57" zoomScaleSheetLayoutView="70" workbookViewId="0">
      <selection activeCell="G29" sqref="G29:H29"/>
    </sheetView>
  </sheetViews>
  <sheetFormatPr baseColWidth="10" defaultColWidth="10.875" defaultRowHeight="15.75" x14ac:dyDescent="0.25"/>
  <cols>
    <col min="1" max="1" width="13.75" customWidth="1"/>
    <col min="3" max="3" width="6.875" customWidth="1"/>
    <col min="4" max="4" width="22.5" customWidth="1"/>
    <col min="6" max="6" width="9.25" customWidth="1"/>
    <col min="8" max="8" width="12.875" customWidth="1"/>
    <col min="9" max="9" width="13.375" customWidth="1"/>
    <col min="10" max="10" width="11.5" customWidth="1"/>
    <col min="11" max="11" width="14.375" customWidth="1"/>
    <col min="12" max="12" width="12.25" customWidth="1"/>
    <col min="13" max="13" width="12.875" customWidth="1"/>
    <col min="14" max="14" width="13.5" customWidth="1"/>
    <col min="15" max="15" width="10.25" customWidth="1"/>
    <col min="17" max="17" width="7.125" customWidth="1"/>
  </cols>
  <sheetData>
    <row r="1" spans="1:17" x14ac:dyDescent="0.25">
      <c r="A1" s="1"/>
      <c r="B1" s="1"/>
      <c r="C1" s="1"/>
      <c r="D1" s="1"/>
      <c r="E1" s="1"/>
      <c r="F1" s="1"/>
      <c r="G1" s="1"/>
      <c r="H1" s="1"/>
      <c r="I1" s="1"/>
      <c r="J1" s="1"/>
      <c r="K1" s="1"/>
      <c r="L1" s="1"/>
      <c r="M1" s="1"/>
      <c r="N1" s="1"/>
      <c r="O1" s="1"/>
      <c r="P1" s="1"/>
      <c r="Q1" s="1"/>
    </row>
    <row r="2" spans="1:17" ht="47.25" customHeight="1" x14ac:dyDescent="0.25">
      <c r="A2" s="1"/>
      <c r="B2" s="144"/>
      <c r="C2" s="144"/>
      <c r="D2" s="144"/>
      <c r="E2" s="144"/>
      <c r="F2" s="144"/>
      <c r="G2" s="144"/>
      <c r="H2" s="144"/>
      <c r="I2" s="144"/>
      <c r="J2" s="144"/>
      <c r="K2" s="144"/>
      <c r="L2" s="144"/>
      <c r="M2" s="144"/>
      <c r="N2" s="144"/>
      <c r="O2" s="144"/>
      <c r="P2" s="144"/>
      <c r="Q2" s="1"/>
    </row>
    <row r="3" spans="1:17" ht="49.5" customHeight="1" x14ac:dyDescent="0.25">
      <c r="A3" s="1"/>
      <c r="B3" s="144"/>
      <c r="C3" s="144"/>
      <c r="D3" s="144"/>
      <c r="E3" s="144"/>
      <c r="F3" s="144"/>
      <c r="G3" s="144"/>
      <c r="H3" s="144"/>
      <c r="I3" s="144"/>
      <c r="J3" s="144"/>
      <c r="K3" s="144"/>
      <c r="L3" s="144"/>
      <c r="M3" s="144"/>
      <c r="N3" s="144"/>
      <c r="O3" s="144"/>
      <c r="P3" s="144"/>
      <c r="Q3" s="1"/>
    </row>
    <row r="4" spans="1:17"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[119]POA!$AA$26</f>
        <v xml:space="preserve">E Prestación de Servicios Públicos </v>
      </c>
      <c r="E8" s="147"/>
      <c r="F8" s="147"/>
      <c r="G8" s="147"/>
      <c r="H8" s="147"/>
      <c r="I8" s="148" t="s">
        <v>1</v>
      </c>
      <c r="J8" s="149" t="s">
        <v>41</v>
      </c>
      <c r="K8" s="149"/>
      <c r="L8" s="148" t="s">
        <v>2</v>
      </c>
      <c r="M8" s="204" t="str">
        <f>'[120]POA (2)'!$C$19</f>
        <v>26. Coordinación eficaz para el progreso municipal</v>
      </c>
      <c r="N8" s="147"/>
      <c r="O8" s="148" t="s">
        <v>3</v>
      </c>
      <c r="P8" s="204" t="s">
        <v>88</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25</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421" t="s">
        <v>80</v>
      </c>
      <c r="C11" s="152"/>
      <c r="D11" s="152"/>
      <c r="E11" s="153"/>
      <c r="F11" s="66" t="s">
        <v>5</v>
      </c>
      <c r="G11" s="335" t="str">
        <f>'[121]POA (2)'!$AA$24</f>
        <v xml:space="preserve">1.1. Legislacion </v>
      </c>
      <c r="H11" s="152"/>
      <c r="I11" s="152"/>
      <c r="J11" s="152"/>
      <c r="K11" s="152"/>
      <c r="L11" s="153"/>
      <c r="M11" s="26" t="s">
        <v>6</v>
      </c>
      <c r="N11" s="335" t="str">
        <f>'[121]POA (2)'!$AA$25</f>
        <v xml:space="preserve">1.1. 1.Legislacion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ht="15.75" customHeight="1" x14ac:dyDescent="0.25">
      <c r="A13" s="148" t="s">
        <v>7</v>
      </c>
      <c r="B13" s="338" t="str">
        <f>'[120]POA (2)'!$C$17</f>
        <v>Eje IV Innovación y Eficiencia en Movimiento: Transformando para Avanzar</v>
      </c>
      <c r="C13" s="147"/>
      <c r="D13" s="143" t="s">
        <v>8</v>
      </c>
      <c r="E13" s="339" t="str">
        <f>'[120]POA (2)'!$C$18</f>
        <v>Garantizar un gobierno eficiente promoviendo la transformación gubernamental con el uso de tecnologías innovadoras que contribuyan a la mejora de los servicios y atención hacia la ciudadanía.</v>
      </c>
      <c r="F13" s="340"/>
      <c r="G13" s="341"/>
      <c r="H13" s="143" t="s">
        <v>9</v>
      </c>
      <c r="I13" s="338" t="str">
        <f>'[120]POA (2)'!$C$20</f>
        <v>Garantizar la transversalización de acciones que promuevan una colaboración efectiva y una coordinación sólida entre las dependencias federales y estatales, consolidando un gobierno honesto y al servicio de la gente.</v>
      </c>
      <c r="J13" s="147"/>
      <c r="K13" s="147"/>
      <c r="L13" s="147"/>
      <c r="M13" s="148" t="s">
        <v>10</v>
      </c>
      <c r="N13" s="338" t="str">
        <f>'[120]POA (2)'!$C$21</f>
        <v>26.1 Consolidar un gobierno cercano a la sociedad, mediante un esquema político y administrativo promoviendo una vinculación institucional. 26.2 Desarrollar políticas efectivas que respondan a las necesidades y demandas de la ciudadanía. 26.3 Generar esquemas de co-creación que fomenten la participación ciudadana mediante audiencias públicas o privadas. 26.4 Coordinar estrategias para asegurar la gobernanza. 26.5 Integrar los principios de desarrollo sostenible en la gestión gubernamental. 26.6 Generar vínculos con el gobierno federal y estatal que atraigan beneficios para el desarrollo del Municipio. 26.7 Generar y difundir información institucional mediante los medios de comunicación, en todas las modalidades fortaleciendo la comunicación social. 26.8 Informar a la ciudadanía sobre los programas, trámites, servicios, programas o notas informativas del quehacer gubernamental. 26.9 implementar mecanismos de comunicación para promover las acciones gubernamentales mediante un registro fotográfico, gaceta informativa. 26.10 Fomentar la participación social de manera digital, para que se involucren activamente en las actividades gubernamentales. 26.11 Elaborar y distribuir comunicados, boletines de prensa, informes u otros materiales sobre las políticas, actividades y decisiones del gobierno .</v>
      </c>
      <c r="O13" s="147"/>
      <c r="P13" s="147"/>
      <c r="Q13" s="147"/>
    </row>
    <row r="14" spans="1:17" ht="291.75" customHeight="1" x14ac:dyDescent="0.25">
      <c r="A14" s="148"/>
      <c r="B14" s="147"/>
      <c r="C14" s="147"/>
      <c r="D14" s="143"/>
      <c r="E14" s="342"/>
      <c r="F14" s="343"/>
      <c r="G14" s="344"/>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6" t="s">
        <v>150</v>
      </c>
      <c r="M18" s="66" t="s">
        <v>18</v>
      </c>
      <c r="N18" s="148"/>
      <c r="O18" s="148"/>
      <c r="P18" s="148"/>
      <c r="Q18" s="148"/>
    </row>
    <row r="19" spans="1:18" ht="82.5" customHeight="1" x14ac:dyDescent="0.25">
      <c r="A19" s="2" t="s">
        <v>28</v>
      </c>
      <c r="B19" s="147" t="str">
        <f>[119]MIR!$B$12</f>
        <v>Participación de la sociedad en el diseño de políticas publicas, y existe coordinacion y bienestar en la comunidad con eficiencia en el municipio.</v>
      </c>
      <c r="C19" s="147"/>
      <c r="D19" s="147"/>
      <c r="E19" s="160" t="str">
        <f>[119]MIR!$C$12</f>
        <v>Porcentaje de participación de la ciudadanía</v>
      </c>
      <c r="F19" s="161"/>
      <c r="G19" s="147" t="str">
        <f>[119]MIR!$D$12</f>
        <v>No. De porcentaje de participación programadas/ No. De porcentaje de participación realizas*100 (NPPP/NPPR*100)</v>
      </c>
      <c r="H19" s="147"/>
      <c r="I19" s="157" t="str">
        <f>[119]MIR!$E$12</f>
        <v xml:space="preserve">Oficios de solicitud </v>
      </c>
      <c r="J19" s="147"/>
      <c r="K19" s="59" t="s">
        <v>150</v>
      </c>
      <c r="L19" s="68">
        <v>1</v>
      </c>
      <c r="M19" s="139" t="s">
        <v>220</v>
      </c>
      <c r="N19" s="140" t="s">
        <v>223</v>
      </c>
      <c r="O19" s="5">
        <v>0.25</v>
      </c>
      <c r="P19" s="420" t="s">
        <v>83</v>
      </c>
      <c r="Q19" s="158"/>
    </row>
    <row r="20" spans="1:18" ht="90" customHeight="1" x14ac:dyDescent="0.25">
      <c r="A20" s="2" t="s">
        <v>29</v>
      </c>
      <c r="B20" s="147" t="str">
        <f>[119]MIR!$B$13</f>
        <v>INTERES OPORTUNO Y RESPUESTAS FAVORABLES  A LA COMUNIDAD Y UNA EXCELENTE ORGANIZACION CON LAS ÁREAS DEL H. AYUNTAMIENTO.</v>
      </c>
      <c r="C20" s="147"/>
      <c r="D20" s="147"/>
      <c r="E20" s="158" t="str">
        <f>[119]MIR!$C$13</f>
        <v>Porcentaje de atención</v>
      </c>
      <c r="F20" s="158"/>
      <c r="G20" s="147" t="str">
        <f>[119]MIR!$D$13</f>
        <v>No. De porcentaje de atención programadas/ No. De porcentaje de atención realizadas * 100 (NPAP/NPAR*100)</v>
      </c>
      <c r="H20" s="147"/>
      <c r="I20" s="157" t="str">
        <f>[119]MIR!$E$13</f>
        <v>Evidencia Fotográfica</v>
      </c>
      <c r="J20" s="147"/>
      <c r="K20" s="59" t="s">
        <v>150</v>
      </c>
      <c r="L20" s="102">
        <v>1</v>
      </c>
      <c r="M20" s="139" t="s">
        <v>220</v>
      </c>
      <c r="N20" s="140" t="s">
        <v>223</v>
      </c>
      <c r="O20" s="5">
        <v>0.25</v>
      </c>
      <c r="P20" s="420" t="s">
        <v>83</v>
      </c>
      <c r="Q20" s="158"/>
    </row>
    <row r="21" spans="1:18" ht="93.75" customHeight="1" x14ac:dyDescent="0.25">
      <c r="A21" s="2" t="s">
        <v>61</v>
      </c>
      <c r="B21" s="147" t="str">
        <f>[119]MIR!$B$14</f>
        <v>Existe buena atención en la recepción de documentos, con  pronta respuesta a los ciudadanos.</v>
      </c>
      <c r="C21" s="147"/>
      <c r="D21" s="147"/>
      <c r="E21" s="147" t="str">
        <f>[119]MIR!$C$13</f>
        <v>Porcentaje de atención</v>
      </c>
      <c r="F21" s="147"/>
      <c r="G21" s="147" t="str">
        <f>[119]MIR!$D$14</f>
        <v>No. De porcentaje de atención programadas/No. de atenciones realizadas (NPAP/NPAR*100)</v>
      </c>
      <c r="H21" s="147"/>
      <c r="I21" s="157" t="str">
        <f>[119]MIR!$E$14</f>
        <v xml:space="preserve">Oficios de solicitud </v>
      </c>
      <c r="J21" s="147"/>
      <c r="K21" s="59" t="s">
        <v>150</v>
      </c>
      <c r="L21" s="102">
        <v>1</v>
      </c>
      <c r="M21" s="139" t="s">
        <v>220</v>
      </c>
      <c r="N21" s="140" t="s">
        <v>223</v>
      </c>
      <c r="O21" s="5">
        <v>0.25</v>
      </c>
      <c r="P21" s="420" t="s">
        <v>83</v>
      </c>
      <c r="Q21" s="158"/>
    </row>
    <row r="22" spans="1:18" ht="114.75" customHeight="1" x14ac:dyDescent="0.25">
      <c r="A22" s="2" t="s">
        <v>62</v>
      </c>
      <c r="B22" s="147" t="str">
        <f>[119]MIR!$B$17</f>
        <v>Existe buena planeación para la organización en reuniones con directivos para solventar y atender los requerimientos de los ciudadanos.</v>
      </c>
      <c r="C22" s="147"/>
      <c r="D22" s="147"/>
      <c r="E22" s="160" t="str">
        <f>[119]MIR!$C$17</f>
        <v>Porcentaje de seguimiento</v>
      </c>
      <c r="F22" s="161"/>
      <c r="G22" s="147" t="str">
        <f>[119]MIR!$D$17</f>
        <v>No. De porcentaje de seguimiento programados/No. de porcentaje de seguimiento realizados*100 (NPSP/NPSR*100)</v>
      </c>
      <c r="H22" s="147"/>
      <c r="I22" s="157" t="str">
        <f>[119]MIR!$E$17</f>
        <v>Evidencia Fotográfica</v>
      </c>
      <c r="J22" s="147"/>
      <c r="K22" s="59" t="s">
        <v>150</v>
      </c>
      <c r="L22" s="102">
        <v>1</v>
      </c>
      <c r="M22" s="139" t="s">
        <v>220</v>
      </c>
      <c r="N22" s="140" t="s">
        <v>223</v>
      </c>
      <c r="O22" s="5">
        <v>0.25</v>
      </c>
      <c r="P22" s="421" t="s">
        <v>83</v>
      </c>
      <c r="Q22" s="423"/>
    </row>
    <row r="23" spans="1:18" ht="86.25" customHeight="1" x14ac:dyDescent="0.25">
      <c r="A23" s="2" t="s">
        <v>84</v>
      </c>
      <c r="B23" s="147" t="str">
        <f>[119]MIR!$B$20</f>
        <v>Elaboración del informes trimestrales 2026, con los documentos existentes.</v>
      </c>
      <c r="C23" s="147"/>
      <c r="D23" s="147"/>
      <c r="E23" s="147" t="str">
        <f>[119]MIR!$C$20</f>
        <v>Porcentaje de Resguardo</v>
      </c>
      <c r="F23" s="147"/>
      <c r="G23" s="147" t="str">
        <f>[119]MIR!$D$20</f>
        <v>Porcentaje de Resguardo= (No. Archivos Físicos Resguardados / No. Total de Archivos Físico) * 100. PAR=(AFR/TAF)*100</v>
      </c>
      <c r="H23" s="147"/>
      <c r="I23" s="157" t="str">
        <f>[119]MIR!$E$20</f>
        <v>Acuses de archivos entregados, Informes, Evidencias fotográficas.</v>
      </c>
      <c r="J23" s="147"/>
      <c r="K23" s="59" t="s">
        <v>150</v>
      </c>
      <c r="L23" s="102">
        <v>1</v>
      </c>
      <c r="M23" s="139" t="s">
        <v>220</v>
      </c>
      <c r="N23" s="140" t="s">
        <v>223</v>
      </c>
      <c r="O23" s="5">
        <v>0.25</v>
      </c>
      <c r="P23" s="420" t="s">
        <v>83</v>
      </c>
      <c r="Q23" s="158"/>
    </row>
    <row r="24" spans="1:18" x14ac:dyDescent="0.25">
      <c r="A24" s="155" t="s">
        <v>30</v>
      </c>
      <c r="B24" s="155"/>
      <c r="C24" s="155"/>
      <c r="D24" s="155"/>
      <c r="E24" s="155"/>
      <c r="F24" s="155"/>
      <c r="G24" s="155"/>
      <c r="H24" s="155"/>
      <c r="I24" s="155"/>
      <c r="J24" s="155"/>
      <c r="K24" s="155"/>
      <c r="L24" s="155"/>
      <c r="M24" s="155"/>
      <c r="N24" s="155"/>
      <c r="O24" s="155"/>
      <c r="P24" s="155"/>
      <c r="Q24" s="155"/>
    </row>
    <row r="25" spans="1:18" ht="87.75" customHeight="1" x14ac:dyDescent="0.25">
      <c r="A25" s="3" t="s">
        <v>68</v>
      </c>
      <c r="B25" s="147" t="str">
        <f>[119]MIR!$B$15</f>
        <v>Convocar a Sesiones Ordinarias de Cabildo, a todos los integrantes de la Comuna Mpal.</v>
      </c>
      <c r="C25" s="147"/>
      <c r="D25" s="147"/>
      <c r="E25" s="147" t="str">
        <f>[119]MIR!$C$15</f>
        <v>Porcentaje de reuniones</v>
      </c>
      <c r="F25" s="147"/>
      <c r="G25" s="147" t="str">
        <f>[121]MIR!$D$15</f>
        <v>No. De porcentaje de reuniones programadas/No de porcentaje de reuniones realizadas*100 (NRP/NRR*100)</v>
      </c>
      <c r="H25" s="147"/>
      <c r="I25" s="157" t="str">
        <f>[121]MIR!$E$15</f>
        <v>Evidencia Fotográfica</v>
      </c>
      <c r="J25" s="147"/>
      <c r="K25" s="59" t="s">
        <v>150</v>
      </c>
      <c r="L25" s="68">
        <v>1</v>
      </c>
      <c r="M25" s="139" t="s">
        <v>220</v>
      </c>
      <c r="N25" s="140" t="s">
        <v>223</v>
      </c>
      <c r="O25" s="5">
        <v>0.25</v>
      </c>
      <c r="P25" s="420" t="s">
        <v>83</v>
      </c>
      <c r="Q25" s="158"/>
    </row>
    <row r="26" spans="1:18" ht="102" customHeight="1" x14ac:dyDescent="0.25">
      <c r="A26" s="3" t="s">
        <v>64</v>
      </c>
      <c r="B26" s="147" t="str">
        <f>[119]MIR!$B$16</f>
        <v>Tramites a la Ciudadanía, como son: Constancias de Radicación, Identidad, Ingresos, Dependencia Económica, Pobreza, No Reclutamiento y de Registro de Fierro Quemador, Entre otras.</v>
      </c>
      <c r="C26" s="147"/>
      <c r="D26" s="147"/>
      <c r="E26" s="147" t="str">
        <f>[119]MIR!$C$16</f>
        <v>Porcentaje de Tramites</v>
      </c>
      <c r="F26" s="147"/>
      <c r="G26" s="147" t="str">
        <f>[121]MIR!$D$16</f>
        <v>No. De porcentaje de peticiones programadas/No. de porcentaje de peticiones realizadas*100 (NPPP/NPPR*100)</v>
      </c>
      <c r="H26" s="147"/>
      <c r="I26" s="157" t="str">
        <f>[121]MIR!$E$16</f>
        <v xml:space="preserve">Oficios de solicitud </v>
      </c>
      <c r="J26" s="147"/>
      <c r="K26" s="59" t="s">
        <v>150</v>
      </c>
      <c r="L26" s="68">
        <v>1</v>
      </c>
      <c r="M26" s="139" t="s">
        <v>220</v>
      </c>
      <c r="N26" s="140" t="s">
        <v>223</v>
      </c>
      <c r="O26" s="5">
        <v>0.25</v>
      </c>
      <c r="P26" s="421" t="s">
        <v>83</v>
      </c>
      <c r="Q26" s="423"/>
    </row>
    <row r="27" spans="1:18" ht="111" customHeight="1" x14ac:dyDescent="0.25">
      <c r="A27" s="3" t="s">
        <v>67</v>
      </c>
      <c r="B27" s="147" t="str">
        <f>[119]MIR!$B$18</f>
        <v>Reunion con las áreas que integran el Comité de Planeación y Validación del H. Ayuntamiento.</v>
      </c>
      <c r="C27" s="147"/>
      <c r="D27" s="147"/>
      <c r="E27" s="147" t="str">
        <f>[119]MIR!$C$18</f>
        <v>Porcentaje de reuniones</v>
      </c>
      <c r="F27" s="147"/>
      <c r="G27" s="147" t="str">
        <f>[121]MIR!$D$18</f>
        <v>No. De porcentaje de reuniones programadas/No. de porcentaje de reuniones realizadas*100 (NPRP/NPRR*100)</v>
      </c>
      <c r="H27" s="147"/>
      <c r="I27" s="157" t="str">
        <f>[121]MIR!$E$18</f>
        <v>Lista de asistencia y bitácora fotográfica</v>
      </c>
      <c r="J27" s="147"/>
      <c r="K27" s="59" t="s">
        <v>150</v>
      </c>
      <c r="L27" s="68">
        <v>1</v>
      </c>
      <c r="M27" s="139" t="s">
        <v>220</v>
      </c>
      <c r="N27" s="140" t="s">
        <v>223</v>
      </c>
      <c r="O27" s="5">
        <v>0.25</v>
      </c>
      <c r="P27" s="420" t="s">
        <v>83</v>
      </c>
      <c r="Q27" s="158"/>
      <c r="R27" t="s">
        <v>33</v>
      </c>
    </row>
    <row r="28" spans="1:18" ht="104.25" customHeight="1" x14ac:dyDescent="0.25">
      <c r="A28" s="3" t="s">
        <v>77</v>
      </c>
      <c r="B28" s="160" t="str">
        <f>[119]MIR!$B$19</f>
        <v xml:space="preserve">Coordinacion con Instancias Gubernamentales para realizar Cabildos Ciudadanos </v>
      </c>
      <c r="C28" s="164"/>
      <c r="D28" s="161"/>
      <c r="E28" s="160" t="str">
        <f>[119]MIR!$C$19</f>
        <v>Porcentaje de Cabildos</v>
      </c>
      <c r="F28" s="161"/>
      <c r="G28" s="160" t="str">
        <f>[121]MIR!$D$19</f>
        <v>No. De porcentaje de atención programadas/No de atenciones realizadas (NPAP/NPAR*100)</v>
      </c>
      <c r="H28" s="161"/>
      <c r="I28" s="162" t="str">
        <f>[121]MIR!$E$19</f>
        <v>Evidencia Fotográfica</v>
      </c>
      <c r="J28" s="163"/>
      <c r="K28" s="59" t="s">
        <v>150</v>
      </c>
      <c r="L28" s="68">
        <v>1</v>
      </c>
      <c r="M28" s="139" t="s">
        <v>220</v>
      </c>
      <c r="N28" s="140" t="s">
        <v>223</v>
      </c>
      <c r="O28" s="5">
        <v>0.25</v>
      </c>
      <c r="P28" s="421" t="s">
        <v>83</v>
      </c>
      <c r="Q28" s="422"/>
    </row>
    <row r="29" spans="1:18" ht="104.25" customHeight="1" x14ac:dyDescent="0.25">
      <c r="A29" s="3" t="s">
        <v>85</v>
      </c>
      <c r="B29" s="160" t="str">
        <f>[119]MIR!$B$21</f>
        <v>Elaboración y EntregaTtrimestral del Informe de Evaluacion 2026.</v>
      </c>
      <c r="C29" s="164"/>
      <c r="D29" s="161"/>
      <c r="E29" s="160" t="str">
        <f>[119]MIR!$C$21</f>
        <v>Porcentaje de Informes</v>
      </c>
      <c r="F29" s="161"/>
      <c r="G29" s="160" t="str">
        <f>[121]MIR!$D$21</f>
        <v>Porcentaje de Informes = (No. Áreas con Informes Entregados / No. Total de Áreas)  * 100. PI=(AIE/TA)*100</v>
      </c>
      <c r="H29" s="161"/>
      <c r="I29" s="162" t="str">
        <f>[121]MIR!$E$21</f>
        <v>Acuses de archivos entregados, Informes y Evidencias fotográficas.</v>
      </c>
      <c r="J29" s="163"/>
      <c r="K29" s="81" t="s">
        <v>150</v>
      </c>
      <c r="L29" s="76">
        <v>1</v>
      </c>
      <c r="M29" s="139" t="s">
        <v>220</v>
      </c>
      <c r="N29" s="140" t="s">
        <v>223</v>
      </c>
      <c r="O29" s="5">
        <v>0.25</v>
      </c>
      <c r="P29" s="421" t="s">
        <v>83</v>
      </c>
      <c r="Q29" s="422"/>
    </row>
    <row r="30" spans="1:18" ht="170.25" customHeight="1" x14ac:dyDescent="0.25">
      <c r="A30" s="3" t="s">
        <v>195</v>
      </c>
      <c r="B30" s="237" t="str">
        <f>[119]MIR!$B$22</f>
        <v>Elaboración del Informe de Documentos Fisicos Y Digitalizados del Área de Secretaria Gral. Para su resguardo en el Archivo Mpal.</v>
      </c>
      <c r="C30" s="239"/>
      <c r="D30" s="238"/>
      <c r="E30" s="237" t="str">
        <f>[119]MIR!$C$22</f>
        <v>Porcentaje de Archivos Registrados</v>
      </c>
      <c r="F30" s="238"/>
      <c r="G30" s="237" t="str">
        <f>[121]MIR!$D$22</f>
        <v>Porcentaje de  Archivos Registrados= (No. Archivos Físicos Registrados / No. Total de Archivos Recibidos)  * 100. PAR=(AFR/TAF)*100</v>
      </c>
      <c r="H30" s="238"/>
      <c r="I30" s="237" t="str">
        <f>[121]MIR!$E$22</f>
        <v>Bitácora de actividades, Informes, Evidencias fotográficas.</v>
      </c>
      <c r="J30" s="238"/>
      <c r="K30" s="81" t="s">
        <v>150</v>
      </c>
      <c r="L30" s="98">
        <v>1</v>
      </c>
      <c r="M30" s="139" t="s">
        <v>220</v>
      </c>
      <c r="N30" s="140" t="s">
        <v>223</v>
      </c>
      <c r="O30" s="5">
        <v>0.25</v>
      </c>
      <c r="P30" s="421" t="s">
        <v>83</v>
      </c>
      <c r="Q30" s="422"/>
    </row>
    <row r="31" spans="1:18" ht="108" customHeight="1" x14ac:dyDescent="0.25">
      <c r="A31" s="3" t="s">
        <v>198</v>
      </c>
      <c r="B31" s="160" t="str">
        <f>[119]MIR!$B$23</f>
        <v>Tramites y Elaboracion de Pre-Cartillas del S.M.N. asi como la realizacion del Sorteo 2026</v>
      </c>
      <c r="C31" s="164"/>
      <c r="D31" s="161"/>
      <c r="E31" s="147" t="str">
        <f>[121]MIR!$C$23</f>
        <v>Porcentaje de Tramites</v>
      </c>
      <c r="F31" s="147"/>
      <c r="G31" s="147" t="str">
        <f>[121]MIR!$D$23</f>
        <v>Porcentaje de tramites = (No. De Archivos tramites / No. Total Objetivo de Archivos) * 100  PA=(NAA/NTA)</v>
      </c>
      <c r="H31" s="147"/>
      <c r="I31" s="147" t="str">
        <f>[121]MIR!$E$23</f>
        <v>Archivos tramitados, Informes y Reportes.</v>
      </c>
      <c r="J31" s="147"/>
      <c r="K31" s="59" t="s">
        <v>150</v>
      </c>
      <c r="L31" s="68">
        <v>1</v>
      </c>
      <c r="M31" s="139" t="s">
        <v>220</v>
      </c>
      <c r="N31" s="140" t="s">
        <v>223</v>
      </c>
      <c r="O31" s="5">
        <v>0.25</v>
      </c>
      <c r="P31" s="420" t="s">
        <v>83</v>
      </c>
      <c r="Q31" s="158"/>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F37" s="165"/>
      <c r="G37" s="165"/>
      <c r="H37" s="165"/>
      <c r="I37" s="1"/>
      <c r="J37" s="1"/>
      <c r="K37" s="1"/>
      <c r="L37" s="1"/>
      <c r="M37" s="1"/>
      <c r="N37" s="1"/>
      <c r="O37" s="1"/>
      <c r="P37" s="1"/>
      <c r="Q37" s="1"/>
    </row>
    <row r="38" spans="1:17" x14ac:dyDescent="0.25">
      <c r="A38" s="1"/>
      <c r="B38" s="1"/>
      <c r="C38" s="1"/>
      <c r="D38" s="1"/>
      <c r="E38" s="1"/>
      <c r="F38" s="165"/>
      <c r="G38" s="165"/>
      <c r="H38" s="165"/>
      <c r="I38" s="1"/>
      <c r="J38" s="1"/>
      <c r="K38" s="1"/>
      <c r="L38" s="1"/>
      <c r="M38" s="1"/>
      <c r="N38" s="1"/>
      <c r="O38" s="1"/>
      <c r="P38" s="1"/>
      <c r="Q38" s="1"/>
    </row>
    <row r="39" spans="1:17" x14ac:dyDescent="0.25">
      <c r="A39" s="1"/>
      <c r="B39" s="1"/>
      <c r="C39" s="1"/>
      <c r="D39" s="1"/>
      <c r="E39" s="1"/>
      <c r="F39" s="1"/>
      <c r="G39" s="1"/>
      <c r="H39" s="1"/>
      <c r="I39" s="1"/>
      <c r="J39" s="1"/>
      <c r="K39" s="1"/>
      <c r="L39" s="1"/>
      <c r="M39" s="1"/>
      <c r="N39" s="1"/>
      <c r="O39" s="1"/>
      <c r="P39" s="1"/>
      <c r="Q39" s="1"/>
    </row>
    <row r="40" spans="1:17" s="1" customFormat="1" x14ac:dyDescent="0.25">
      <c r="F40"/>
    </row>
    <row r="41" spans="1:17" s="1" customFormat="1" x14ac:dyDescent="0.25"/>
    <row r="42" spans="1:17" s="1" customFormat="1" x14ac:dyDescent="0.25"/>
    <row r="43" spans="1:17" x14ac:dyDescent="0.25">
      <c r="A43" s="1"/>
      <c r="B43" s="1"/>
      <c r="C43" s="1"/>
      <c r="D43" s="1"/>
      <c r="E43" s="1"/>
      <c r="F43" s="1"/>
      <c r="G43" s="1"/>
      <c r="H43" s="1"/>
      <c r="I43" s="1"/>
      <c r="J43" s="1"/>
      <c r="K43" s="1"/>
      <c r="L43" s="1"/>
      <c r="M43" s="1"/>
      <c r="N43" s="1"/>
      <c r="O43" s="1"/>
      <c r="P43" s="1"/>
      <c r="Q43" s="1"/>
    </row>
  </sheetData>
  <mergeCells count="99">
    <mergeCell ref="P30:Q30"/>
    <mergeCell ref="I30:J30"/>
    <mergeCell ref="G30:H30"/>
    <mergeCell ref="E30:F30"/>
    <mergeCell ref="B30:D30"/>
    <mergeCell ref="B29:D29"/>
    <mergeCell ref="E29:F29"/>
    <mergeCell ref="G29:H29"/>
    <mergeCell ref="I29:J29"/>
    <mergeCell ref="P29:Q2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A24:Q24"/>
    <mergeCell ref="B21:D21"/>
    <mergeCell ref="E21:F21"/>
    <mergeCell ref="G21:H21"/>
    <mergeCell ref="I21:J21"/>
    <mergeCell ref="P21:Q21"/>
    <mergeCell ref="B22:D22"/>
    <mergeCell ref="E22:F22"/>
    <mergeCell ref="G22:H22"/>
    <mergeCell ref="I22:J22"/>
    <mergeCell ref="P22:Q22"/>
    <mergeCell ref="B23:D23"/>
    <mergeCell ref="E23:F23"/>
    <mergeCell ref="G23:H23"/>
    <mergeCell ref="I23:J23"/>
    <mergeCell ref="P23:Q23"/>
    <mergeCell ref="B26:D26"/>
    <mergeCell ref="E26:F26"/>
    <mergeCell ref="G26:H26"/>
    <mergeCell ref="I26:J26"/>
    <mergeCell ref="P26:Q26"/>
    <mergeCell ref="B25:D25"/>
    <mergeCell ref="E25:F25"/>
    <mergeCell ref="G25:H25"/>
    <mergeCell ref="I25:J25"/>
    <mergeCell ref="P25:Q25"/>
    <mergeCell ref="P31:Q31"/>
    <mergeCell ref="F37:H38"/>
    <mergeCell ref="B27:D27"/>
    <mergeCell ref="E27:F27"/>
    <mergeCell ref="G27:H27"/>
    <mergeCell ref="I27:J27"/>
    <mergeCell ref="B31:D31"/>
    <mergeCell ref="E31:F31"/>
    <mergeCell ref="G31:H31"/>
    <mergeCell ref="I31:J31"/>
    <mergeCell ref="P27:Q27"/>
    <mergeCell ref="B28:D28"/>
    <mergeCell ref="E28:F28"/>
    <mergeCell ref="G28:H28"/>
    <mergeCell ref="I28:J28"/>
    <mergeCell ref="P28:Q28"/>
  </mergeCells>
  <pageMargins left="0.7" right="0.7" top="0.75" bottom="0.75" header="0.3" footer="0.3"/>
  <pageSetup scale="53" orientation="landscape" horizontalDpi="4294967292"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zoomScale="75" zoomScaleNormal="75" zoomScaleSheetLayoutView="70" workbookViewId="0">
      <selection activeCell="B27" sqref="B27:D27"/>
    </sheetView>
  </sheetViews>
  <sheetFormatPr baseColWidth="10" defaultColWidth="10.875" defaultRowHeight="15.75" x14ac:dyDescent="0.25"/>
  <cols>
    <col min="1" max="1" width="13.75" customWidth="1"/>
    <col min="3" max="3" width="6.875" customWidth="1"/>
    <col min="4" max="4" width="18.125" customWidth="1"/>
    <col min="6" max="6" width="9.125" customWidth="1"/>
    <col min="8" max="8" width="12.875" customWidth="1"/>
    <col min="9" max="9" width="13.375" customWidth="1"/>
    <col min="10" max="10" width="11.375" customWidth="1"/>
    <col min="11" max="11" width="14.375" customWidth="1"/>
    <col min="12" max="12" width="13.75" customWidth="1"/>
    <col min="13" max="13" width="14.125" customWidth="1"/>
    <col min="14" max="14" width="12.25" customWidth="1"/>
    <col min="15" max="15" width="12.875" customWidth="1"/>
    <col min="17" max="17" width="5.75" customWidth="1"/>
  </cols>
  <sheetData>
    <row r="1" spans="1:17" x14ac:dyDescent="0.25">
      <c r="A1" s="1"/>
      <c r="B1" s="1"/>
      <c r="C1" s="1"/>
      <c r="D1" s="1"/>
      <c r="E1" s="1"/>
      <c r="F1" s="1"/>
      <c r="G1" s="1"/>
      <c r="H1" s="1"/>
      <c r="I1" s="1"/>
      <c r="J1" s="1"/>
      <c r="K1" s="1"/>
      <c r="L1" s="1"/>
      <c r="M1" s="1"/>
      <c r="N1" s="1"/>
      <c r="O1" s="1"/>
      <c r="P1" s="1"/>
      <c r="Q1" s="1"/>
    </row>
    <row r="2" spans="1:17" ht="31.5" customHeight="1" x14ac:dyDescent="0.25">
      <c r="A2" s="1"/>
      <c r="B2" s="144"/>
      <c r="C2" s="144"/>
      <c r="D2" s="144"/>
      <c r="E2" s="144"/>
      <c r="F2" s="144"/>
      <c r="G2" s="144"/>
      <c r="H2" s="144"/>
      <c r="I2" s="144"/>
      <c r="J2" s="144"/>
      <c r="K2" s="144"/>
      <c r="L2" s="144"/>
      <c r="M2" s="144"/>
      <c r="N2" s="144"/>
      <c r="O2" s="144"/>
      <c r="P2" s="144"/>
      <c r="Q2" s="1"/>
    </row>
    <row r="3" spans="1:17" ht="42" customHeight="1" x14ac:dyDescent="0.25">
      <c r="A3" s="1"/>
      <c r="B3" s="144"/>
      <c r="C3" s="144"/>
      <c r="D3" s="144"/>
      <c r="E3" s="144"/>
      <c r="F3" s="144"/>
      <c r="G3" s="144"/>
      <c r="H3" s="144"/>
      <c r="I3" s="144"/>
      <c r="J3" s="144"/>
      <c r="K3" s="144"/>
      <c r="L3" s="144"/>
      <c r="M3" s="144"/>
      <c r="N3" s="144"/>
      <c r="O3" s="144"/>
      <c r="P3" s="144"/>
      <c r="Q3" s="1"/>
    </row>
    <row r="4" spans="1:17"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[122]POA!$AA$26</f>
        <v>E. Prestación de Servicios Públicos</v>
      </c>
      <c r="E8" s="147"/>
      <c r="F8" s="147"/>
      <c r="G8" s="147"/>
      <c r="H8" s="147"/>
      <c r="I8" s="148" t="s">
        <v>1</v>
      </c>
      <c r="J8" s="149" t="s">
        <v>162</v>
      </c>
      <c r="K8" s="149"/>
      <c r="L8" s="148" t="s">
        <v>2</v>
      </c>
      <c r="M8" s="333" t="str">
        <f>[122]POA!$C$19</f>
        <v xml:space="preserve">Programa 22 Gestión Financiera Responsable y Sostenible </v>
      </c>
      <c r="N8" s="147"/>
      <c r="O8" s="148" t="s">
        <v>3</v>
      </c>
      <c r="P8" s="204" t="str">
        <f>[123]POA!$AA$26</f>
        <v>E. Prestación de Servicios Públicos</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425" t="str">
        <f>[123]POA!$AA$23</f>
        <v xml:space="preserve">1. Gobierno </v>
      </c>
      <c r="C11" s="152"/>
      <c r="D11" s="152"/>
      <c r="E11" s="153"/>
      <c r="F11" s="66" t="s">
        <v>5</v>
      </c>
      <c r="G11" s="335" t="str">
        <f>[123]POA!$AA$24</f>
        <v>1.5 Asuntos financieros y hacendarios</v>
      </c>
      <c r="H11" s="152"/>
      <c r="I11" s="152"/>
      <c r="J11" s="152"/>
      <c r="K11" s="152"/>
      <c r="L11" s="153"/>
      <c r="M11" s="7" t="s">
        <v>6</v>
      </c>
      <c r="N11" s="335" t="str">
        <f>[123]POA!$AA$25</f>
        <v>1.5.1 Asuntos Financieros</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333" t="str">
        <f>[124]POA!$C$17</f>
        <v>EJE :   IV Innovación y eficiencia en movimiento " Transformando para Avanzar "</v>
      </c>
      <c r="C13" s="147"/>
      <c r="D13" s="143" t="s">
        <v>8</v>
      </c>
      <c r="E13" s="333" t="str">
        <f>[123]POA!$C$18</f>
        <v>Garantizar el manejo eficiente y transparente de los recursos públicos del Municipio, asegurando la liquidez suficiente para cubrir las obligaciones fiscales, optimizando la gestión y dando cumplimiento a las políticas públicas.</v>
      </c>
      <c r="F13" s="147"/>
      <c r="G13" s="147"/>
      <c r="H13" s="143" t="s">
        <v>9</v>
      </c>
      <c r="I13" s="333" t="str">
        <f>[123]POA!$C$20</f>
        <v>Garantizar la transversalidad de acciones que promuevan una colaboración efectiva y una coordinación solida entre las dependencias federales y estatales consolidando un gobierno honesto y al servicio de la gente.</v>
      </c>
      <c r="J13" s="147"/>
      <c r="K13" s="147"/>
      <c r="L13" s="147"/>
      <c r="M13" s="148" t="s">
        <v>10</v>
      </c>
      <c r="N13" s="333" t="str">
        <f>[123]POA!$C$21</f>
        <v xml:space="preserve">22.12.Elaborar informes periódicos que proporcionen información detallada sobre el estado de las finanzas municipales.22.13. Supervisar los informes y las cuentas anuales verificando la correcta ejecución del presupuesto fiscal. 22.14 Informar sobre gestión administrativa y financiera sobre la correcta utilización de los fondos públicos. 22.15. Brindar apoyo técnico y normativo para presentar los informes de cuenta publica asegurando que cumplan con los estándares de transparencia. 22.16. Entregar y elaborar la información financiera contable y presupuestal, cumpliendo con loas disposiciones generales.22.17. Cumplir con las obligaciones fiscales de impuestos ( ISR) nomina y cuotas sindicales . </v>
      </c>
      <c r="O13" s="147"/>
      <c r="P13" s="147"/>
      <c r="Q13" s="147"/>
    </row>
    <row r="14" spans="1:17" ht="202.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7"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7" ht="63.75" customHeight="1" x14ac:dyDescent="0.25">
      <c r="A18" s="148"/>
      <c r="B18" s="143"/>
      <c r="C18" s="143"/>
      <c r="D18" s="143"/>
      <c r="E18" s="143"/>
      <c r="F18" s="143"/>
      <c r="G18" s="143"/>
      <c r="H18" s="143"/>
      <c r="I18" s="143"/>
      <c r="J18" s="143"/>
      <c r="K18" s="148"/>
      <c r="L18" s="66" t="s">
        <v>150</v>
      </c>
      <c r="M18" s="66" t="s">
        <v>18</v>
      </c>
      <c r="N18" s="148"/>
      <c r="O18" s="148"/>
      <c r="P18" s="148"/>
      <c r="Q18" s="148"/>
    </row>
    <row r="19" spans="1:17" ht="111.75" customHeight="1" x14ac:dyDescent="0.25">
      <c r="A19" s="2" t="s">
        <v>28</v>
      </c>
      <c r="B19" s="147" t="str">
        <f>[123]MIR!$B$12</f>
        <v xml:space="preserve">Atender con Eficiencia y Eficacia las Necesidades, Administrando con Transparecia los Recursos Publicos del Municipio de Eduardo Neri. Óptimo manejo de los sistemas de presupuesto, egresos, ingresos y contabilidad. </v>
      </c>
      <c r="C19" s="147"/>
      <c r="D19" s="147"/>
      <c r="E19" s="147" t="str">
        <f>'[125]MIR '!$C$15</f>
        <v>Avance programático (porcentaje)</v>
      </c>
      <c r="F19" s="147"/>
      <c r="G19" s="147" t="str">
        <f>'[125]MIR '!$G$15</f>
        <v>Porcentaje de Avance Programático = (No. De proyectos Terminados/ No. De Proyectos Programados) * 100.   PAP=(NPT/NPP) * 100</v>
      </c>
      <c r="H19" s="147"/>
      <c r="I19" s="157" t="str">
        <f>'[125]MIR '!$H$15</f>
        <v>Plan Municipal de Desarrollo, Plan Estatal y Plataforma de Transparencia, PbR, POAs.</v>
      </c>
      <c r="J19" s="147"/>
      <c r="K19" s="56" t="s">
        <v>150</v>
      </c>
      <c r="L19" s="68">
        <v>1</v>
      </c>
      <c r="M19" s="141" t="s">
        <v>220</v>
      </c>
      <c r="N19" s="142" t="s">
        <v>223</v>
      </c>
      <c r="O19" s="5">
        <v>0.25</v>
      </c>
      <c r="P19" s="424" t="s">
        <v>162</v>
      </c>
      <c r="Q19" s="147"/>
    </row>
    <row r="20" spans="1:17" ht="113.25" customHeight="1" x14ac:dyDescent="0.25">
      <c r="A20" s="2" t="s">
        <v>29</v>
      </c>
      <c r="B20" s="147" t="str">
        <f>'[125]MIR '!$B$16</f>
        <v>Eficiente planeacion financiera para mejorar el presupuesto y gestion adecuada de los activos en el Municipio de Eduardo Neri y la Modernización y Simplificación de la información financiera, presupuestal y contable.</v>
      </c>
      <c r="C20" s="147"/>
      <c r="D20" s="147"/>
      <c r="E20" s="147" t="str">
        <f>'[125]MIR '!$C$16</f>
        <v>Efectiva  planeación  para la ejecución y desarrollo con éxito de la Administración Municipal de Eduardo Neri.</v>
      </c>
      <c r="F20" s="147"/>
      <c r="G20" s="147" t="str">
        <f>'[125]MIR '!$G$16</f>
        <v>Porcentaje de Efectividad = No. De Acciones Realizadas / No. De Acciones Programadas * 100             PE=NAR/NAP *100</v>
      </c>
      <c r="H20" s="147"/>
      <c r="I20" s="157" t="str">
        <f>'[125]MIR '!$H$16</f>
        <v>Plan Municipal de Desarrollo, Plan Estatal y Plataforma de Transparencia, PbR, POAs.</v>
      </c>
      <c r="J20" s="147"/>
      <c r="K20" s="56" t="s">
        <v>150</v>
      </c>
      <c r="L20" s="68">
        <v>1</v>
      </c>
      <c r="M20" s="141" t="s">
        <v>220</v>
      </c>
      <c r="N20" s="142" t="s">
        <v>223</v>
      </c>
      <c r="O20" s="5">
        <v>0.25</v>
      </c>
      <c r="P20" s="424" t="s">
        <v>162</v>
      </c>
      <c r="Q20" s="147"/>
    </row>
    <row r="21" spans="1:17" ht="94.5" customHeight="1" x14ac:dyDescent="0.25">
      <c r="A21" s="2" t="s">
        <v>61</v>
      </c>
      <c r="B21" s="147" t="str">
        <f>'[125]MIR '!$B$17</f>
        <v>Mantener informacion actualizada para mejorar los objetivos reales y Gestionar los recursos que estan a disponibles en el H. Ayuntamiento Municipal en cuanto al la recaudacion de ingresos propios.</v>
      </c>
      <c r="C21" s="147"/>
      <c r="D21" s="147"/>
      <c r="E21" s="147" t="str">
        <f>'[125]MIR '!$C$17</f>
        <v>Adecuadas condiciones de  información recibida por parte de las areas administrativas.</v>
      </c>
      <c r="F21" s="147"/>
      <c r="G21" s="147" t="str">
        <f>'[125]MIR '!$G$17</f>
        <v>Porcentaje de Integración = No. De Documentos Integrados / No. De Total de Documentos * 100            PC= (NDE/NTD) *100</v>
      </c>
      <c r="H21" s="147"/>
      <c r="I21" s="157" t="str">
        <f>'[125]MIR '!$H$17</f>
        <v>Plan Municipal de Desarrollo, Plan Estatal y Plataforma de Transparencia, PbR, POAs.</v>
      </c>
      <c r="J21" s="147"/>
      <c r="K21" s="56" t="s">
        <v>150</v>
      </c>
      <c r="L21" s="68">
        <v>1</v>
      </c>
      <c r="M21" s="141" t="s">
        <v>220</v>
      </c>
      <c r="N21" s="142" t="s">
        <v>223</v>
      </c>
      <c r="O21" s="5">
        <v>0.25</v>
      </c>
      <c r="P21" s="424" t="s">
        <v>162</v>
      </c>
      <c r="Q21" s="147"/>
    </row>
    <row r="22" spans="1:17" ht="99.75" customHeight="1" x14ac:dyDescent="0.25">
      <c r="A22" s="2" t="s">
        <v>62</v>
      </c>
      <c r="B22" s="147" t="str">
        <f>'[125]MIR '!$B$21</f>
        <v>Plataforma actualizada para una acertada decisiòn.Dar seguimiento en la elaboracion e implementacion del capital de los cheques o transferencias de pago a los diferentes proveedores de las areas.</v>
      </c>
      <c r="C22" s="147"/>
      <c r="D22" s="147"/>
      <c r="E22" s="147" t="str">
        <f>'[125]MIR '!$C$21</f>
        <v>Aumento en el índice de unidades informativas formales.</v>
      </c>
      <c r="F22" s="147"/>
      <c r="G22" s="147" t="str">
        <f>'[125]MIR '!$G$21</f>
        <v>Porcentaje de Áreas = No. De Áreas con Documentación Integrada / No. Total de Áreas * 100.                     PA= NADI / NTA * 100</v>
      </c>
      <c r="H22" s="147"/>
      <c r="I22" s="157" t="str">
        <f>'[125]MIR '!$H$21</f>
        <v>Plan Municipal de Desarrollo, Plan Estatal y Plataforma de Transparencia.</v>
      </c>
      <c r="J22" s="147"/>
      <c r="K22" s="56" t="s">
        <v>150</v>
      </c>
      <c r="L22" s="68">
        <v>1</v>
      </c>
      <c r="M22" s="141" t="s">
        <v>220</v>
      </c>
      <c r="N22" s="142" t="s">
        <v>223</v>
      </c>
      <c r="O22" s="5">
        <v>0.25</v>
      </c>
      <c r="P22" s="424" t="s">
        <v>162</v>
      </c>
      <c r="Q22" s="147"/>
    </row>
    <row r="23" spans="1:17" x14ac:dyDescent="0.25">
      <c r="A23" s="155" t="s">
        <v>30</v>
      </c>
      <c r="B23" s="155"/>
      <c r="C23" s="155"/>
      <c r="D23" s="155"/>
      <c r="E23" s="155"/>
      <c r="F23" s="155"/>
      <c r="G23" s="155"/>
      <c r="H23" s="155"/>
      <c r="I23" s="155"/>
      <c r="J23" s="155"/>
      <c r="K23" s="155"/>
      <c r="L23" s="155"/>
      <c r="M23" s="155"/>
      <c r="N23" s="155"/>
      <c r="O23" s="155"/>
      <c r="P23" s="155"/>
      <c r="Q23" s="155"/>
    </row>
    <row r="24" spans="1:17" ht="146.25" customHeight="1" x14ac:dyDescent="0.25">
      <c r="A24" s="3" t="s">
        <v>68</v>
      </c>
      <c r="B24" s="147" t="str">
        <f>'[125]MIR '!$B$18</f>
        <v>Adecuada administracion dentro del municipio.</v>
      </c>
      <c r="C24" s="147"/>
      <c r="D24" s="147"/>
      <c r="E24" s="147" t="str">
        <f>'[125]MIR '!$C$18</f>
        <v xml:space="preserve">Capacitación y asesoríao en la elaboración y seguimiento mensual y anual de los Programas Operativos Anuales de las distintas Áreas Municipales. </v>
      </c>
      <c r="F24" s="147"/>
      <c r="G24" s="147" t="str">
        <f>'[125]MIR '!$G$18</f>
        <v>Porcentaje de Capacitación = (No. De Áreas Capacitadas / No. Total de Áreas) * 100                               PC= (NAC/NTA) * 100</v>
      </c>
      <c r="H24" s="147"/>
      <c r="I24" s="157" t="str">
        <f>'[125]MIR '!$H$18</f>
        <v>Listas de asistencia, Plan de Formación, Evidencias fotográficas</v>
      </c>
      <c r="J24" s="147"/>
      <c r="K24" s="56" t="s">
        <v>150</v>
      </c>
      <c r="L24" s="68">
        <v>1</v>
      </c>
      <c r="M24" s="141" t="s">
        <v>220</v>
      </c>
      <c r="N24" s="142" t="s">
        <v>223</v>
      </c>
      <c r="O24" s="5">
        <v>0.25</v>
      </c>
      <c r="P24" s="424" t="s">
        <v>162</v>
      </c>
      <c r="Q24" s="147"/>
    </row>
    <row r="25" spans="1:17" ht="132.75" customHeight="1" x14ac:dyDescent="0.25">
      <c r="A25" s="3" t="s">
        <v>64</v>
      </c>
      <c r="B25" s="160" t="str">
        <f>'[125]MIR '!$B$19</f>
        <v>Suficiente informacion en la centralizacion de datos.</v>
      </c>
      <c r="C25" s="164"/>
      <c r="D25" s="161"/>
      <c r="E25" s="160" t="str">
        <f>'[125]MIR '!$C$19</f>
        <v>Elaboración del Programa Operativo Anual del Municipio.</v>
      </c>
      <c r="F25" s="161"/>
      <c r="G25" s="160" t="str">
        <f>'[125]MIR '!$G$19</f>
        <v>Porcentaje de POA =( No. De POA Elaborados / No. Total de POA Programados) * 100      PPOA=(NPOAE/NTPOAP) * 100</v>
      </c>
      <c r="H25" s="161"/>
      <c r="I25" s="162" t="str">
        <f>'[125]MIR '!$H$19</f>
        <v>Expedientes.</v>
      </c>
      <c r="J25" s="163"/>
      <c r="K25" s="56" t="s">
        <v>150</v>
      </c>
      <c r="L25" s="68">
        <v>1</v>
      </c>
      <c r="M25" s="141" t="s">
        <v>220</v>
      </c>
      <c r="N25" s="142" t="s">
        <v>223</v>
      </c>
      <c r="O25" s="5">
        <v>0.02</v>
      </c>
      <c r="P25" s="424" t="s">
        <v>162</v>
      </c>
      <c r="Q25" s="147"/>
    </row>
    <row r="26" spans="1:17" ht="149.25" customHeight="1" x14ac:dyDescent="0.25">
      <c r="A26" s="3" t="s">
        <v>65</v>
      </c>
      <c r="B26" s="160" t="str">
        <f>'[125]MIR '!$B$20</f>
        <v>Eficiencia en el desembolso del presupuesto.</v>
      </c>
      <c r="C26" s="164"/>
      <c r="D26" s="161"/>
      <c r="E26" s="160" t="str">
        <f>'[125]MIR '!$C$20</f>
        <v>Asesoría en el establecimiento de objetivos, metas, líneas de acción e indicadores de las diversas Áreas Municipales.</v>
      </c>
      <c r="F26" s="161"/>
      <c r="G26" s="160" t="str">
        <f>'[125]MIR '!$G$20</f>
        <v>Porcentaje de Asesorías = (No. De Áreas que Recibieron Acompañamiento / No. Total de Áreas) * 100                                  PA= (NARA/NTA) * 100</v>
      </c>
      <c r="H26" s="161"/>
      <c r="I26" s="162" t="str">
        <f>'[125]MIR '!$H$20</f>
        <v>Lista de Asistencia, Notas Informativas y Evidencias Fotográficas</v>
      </c>
      <c r="J26" s="163"/>
      <c r="K26" s="56" t="s">
        <v>150</v>
      </c>
      <c r="L26" s="68">
        <v>1</v>
      </c>
      <c r="M26" s="141" t="s">
        <v>220</v>
      </c>
      <c r="N26" s="142" t="s">
        <v>223</v>
      </c>
      <c r="O26" s="5">
        <v>0.25</v>
      </c>
      <c r="P26" s="424" t="s">
        <v>162</v>
      </c>
      <c r="Q26" s="147"/>
    </row>
    <row r="27" spans="1:17" ht="143.25" customHeight="1" x14ac:dyDescent="0.25">
      <c r="A27" s="3" t="s">
        <v>67</v>
      </c>
      <c r="B27" s="160" t="str">
        <f>'[125]MIR '!$B$22</f>
        <v>Certeza en el manejo del activos.</v>
      </c>
      <c r="C27" s="164"/>
      <c r="D27" s="161"/>
      <c r="E27" s="160" t="str">
        <f>'[125]MIR '!$C$22</f>
        <v>Revisión y Seguimiento del Presupuesto Basado en Resultados de las diversas Áreas Municipales.</v>
      </c>
      <c r="F27" s="161"/>
      <c r="G27" s="160" t="str">
        <f>'[125]MIR '!$G$22</f>
        <v>Porcentaje de PbR = (No. De PbR Elaborados / No. Total de PbR Programados) * 100      PPOA=(NPbRE/NTPbRP) * 100</v>
      </c>
      <c r="H27" s="161"/>
      <c r="I27" s="162" t="str">
        <f>'[125]MIR '!$H$22</f>
        <v>Expedientes.</v>
      </c>
      <c r="J27" s="163"/>
      <c r="K27" s="56" t="s">
        <v>150</v>
      </c>
      <c r="L27" s="68">
        <v>1</v>
      </c>
      <c r="M27" s="141" t="s">
        <v>220</v>
      </c>
      <c r="N27" s="142" t="s">
        <v>223</v>
      </c>
      <c r="O27" s="5">
        <v>0.25</v>
      </c>
      <c r="P27" s="424" t="s">
        <v>162</v>
      </c>
      <c r="Q27" s="147"/>
    </row>
    <row r="28" spans="1:17" x14ac:dyDescent="0.25">
      <c r="A28" s="1"/>
      <c r="B28" s="1"/>
      <c r="C28" s="1"/>
      <c r="D28" s="1"/>
      <c r="E28" s="1"/>
      <c r="F28" s="1"/>
      <c r="G28" s="1"/>
      <c r="H28" s="1"/>
      <c r="I28" s="1"/>
      <c r="J28" s="1"/>
      <c r="K28" s="1"/>
      <c r="L28" s="1"/>
      <c r="M28" s="1"/>
      <c r="N28" s="1"/>
      <c r="O28" s="1"/>
      <c r="P28" s="1"/>
      <c r="Q28" s="1"/>
    </row>
    <row r="29" spans="1:17" x14ac:dyDescent="0.25">
      <c r="A29" s="1"/>
      <c r="B29" s="1"/>
      <c r="C29" s="1"/>
      <c r="D29" s="1"/>
      <c r="E29" s="1"/>
      <c r="F29" s="1"/>
      <c r="G29" s="1"/>
      <c r="H29" s="1"/>
      <c r="I29" s="1"/>
      <c r="J29" s="1"/>
      <c r="K29" s="1"/>
      <c r="L29" s="1"/>
      <c r="M29" s="1"/>
      <c r="N29" s="1"/>
      <c r="O29" s="1"/>
      <c r="P29" s="1"/>
      <c r="Q29" s="1"/>
    </row>
    <row r="30" spans="1:17" x14ac:dyDescent="0.25">
      <c r="A30" s="1"/>
      <c r="B30" s="1"/>
      <c r="C30" s="1"/>
      <c r="D30" s="1"/>
      <c r="E30" s="1"/>
      <c r="F30" s="1"/>
      <c r="G30" s="1"/>
      <c r="H30" s="1"/>
      <c r="I30" s="1"/>
      <c r="J30" s="1"/>
      <c r="K30" s="1"/>
      <c r="L30" s="1"/>
      <c r="M30" s="1"/>
      <c r="N30" s="1"/>
      <c r="O30" s="1"/>
      <c r="P30" s="1"/>
      <c r="Q30" s="1"/>
    </row>
    <row r="31" spans="1:17" x14ac:dyDescent="0.25">
      <c r="A31" s="1"/>
      <c r="B31" s="1"/>
      <c r="C31" s="1"/>
      <c r="D31" s="1"/>
      <c r="E31" s="1"/>
      <c r="F31" s="1"/>
      <c r="G31" s="1"/>
      <c r="H31" s="1"/>
      <c r="I31" s="1"/>
      <c r="J31" s="1"/>
      <c r="K31" s="1"/>
      <c r="L31" s="1"/>
      <c r="M31" s="1"/>
      <c r="N31" s="1"/>
      <c r="O31" s="1"/>
      <c r="P31" s="1"/>
      <c r="Q31" s="1"/>
    </row>
    <row r="32" spans="1:17"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x14ac:dyDescent="0.25"/>
    <row r="38" spans="1:17" s="1" customFormat="1" x14ac:dyDescent="0.25"/>
    <row r="39" spans="1:17" s="1" customFormat="1" x14ac:dyDescent="0.25"/>
  </sheetData>
  <mergeCells count="7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2:D22"/>
    <mergeCell ref="E22:F22"/>
    <mergeCell ref="G22:H22"/>
    <mergeCell ref="I22:J22"/>
    <mergeCell ref="P22:Q22"/>
    <mergeCell ref="B21:D21"/>
    <mergeCell ref="E21:F21"/>
    <mergeCell ref="G21:H21"/>
    <mergeCell ref="I21:J21"/>
    <mergeCell ref="P21:Q21"/>
    <mergeCell ref="A23:Q23"/>
    <mergeCell ref="B24:D24"/>
    <mergeCell ref="E24:F24"/>
    <mergeCell ref="G24:H24"/>
    <mergeCell ref="I24:J24"/>
    <mergeCell ref="P24:Q24"/>
    <mergeCell ref="P27:Q27"/>
    <mergeCell ref="F33:H34"/>
    <mergeCell ref="B25:D25"/>
    <mergeCell ref="E25:F25"/>
    <mergeCell ref="G25:H25"/>
    <mergeCell ref="I25:J25"/>
    <mergeCell ref="B27:D27"/>
    <mergeCell ref="E27:F27"/>
    <mergeCell ref="G27:H27"/>
    <mergeCell ref="I27:J27"/>
    <mergeCell ref="P25:Q25"/>
    <mergeCell ref="B26:D26"/>
    <mergeCell ref="E26:F26"/>
    <mergeCell ref="G26:H26"/>
    <mergeCell ref="I26:J26"/>
    <mergeCell ref="P26:Q26"/>
  </mergeCells>
  <pageMargins left="0.7" right="0.7" top="0.75" bottom="0.75" header="0.3" footer="0.3"/>
  <pageSetup scale="53" orientation="landscape" horizontalDpi="4294967292"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5" zoomScale="68" zoomScaleNormal="68" zoomScaleSheetLayoutView="70" workbookViewId="0">
      <selection activeCell="P27" sqref="P27:Q27"/>
    </sheetView>
  </sheetViews>
  <sheetFormatPr baseColWidth="10" defaultColWidth="10.875" defaultRowHeight="15.75" x14ac:dyDescent="0.25"/>
  <cols>
    <col min="1" max="1" width="13.75" customWidth="1"/>
    <col min="3" max="3" width="6.875" customWidth="1"/>
    <col min="4" max="4" width="21.375" customWidth="1"/>
    <col min="6" max="6" width="11.625" customWidth="1"/>
    <col min="8" max="8" width="12.875" customWidth="1"/>
    <col min="9" max="9" width="13.375" customWidth="1"/>
    <col min="10" max="10" width="8.5" customWidth="1"/>
    <col min="11" max="11" width="14" customWidth="1"/>
    <col min="12" max="12" width="12.625" customWidth="1"/>
    <col min="13" max="13" width="14.625" customWidth="1"/>
    <col min="14" max="14" width="14.125" customWidth="1"/>
    <col min="15" max="15" width="11.5" customWidth="1"/>
    <col min="17" max="17" width="1.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23.25" customHeight="1" x14ac:dyDescent="0.25">
      <c r="A3" s="1"/>
      <c r="B3" s="144"/>
      <c r="C3" s="144"/>
      <c r="D3" s="144"/>
      <c r="E3" s="144"/>
      <c r="F3" s="144"/>
      <c r="G3" s="144"/>
      <c r="H3" s="144"/>
      <c r="I3" s="144"/>
      <c r="J3" s="144"/>
      <c r="K3" s="144"/>
      <c r="L3" s="144"/>
      <c r="M3" s="144"/>
      <c r="N3" s="144"/>
      <c r="O3" s="144"/>
      <c r="P3" s="144"/>
      <c r="Q3" s="1"/>
    </row>
    <row r="4" spans="1:17" ht="65.25" customHeight="1" x14ac:dyDescent="0.25">
      <c r="A4" s="1"/>
      <c r="B4" s="144"/>
      <c r="C4" s="144"/>
      <c r="D4" s="144"/>
      <c r="E4" s="144"/>
      <c r="F4" s="144"/>
      <c r="G4" s="144"/>
      <c r="H4" s="144"/>
      <c r="I4" s="144"/>
      <c r="J4" s="144"/>
      <c r="K4" s="144"/>
      <c r="L4" s="144"/>
      <c r="M4" s="144"/>
      <c r="N4" s="144"/>
      <c r="O4" s="144"/>
      <c r="P4" s="144"/>
      <c r="Q4" s="1"/>
    </row>
    <row r="5" spans="1:17" ht="24.75" customHeight="1" x14ac:dyDescent="0.25">
      <c r="A5" s="1"/>
      <c r="B5" s="145" t="s">
        <v>219</v>
      </c>
      <c r="C5" s="145"/>
      <c r="D5" s="145"/>
      <c r="E5" s="145"/>
      <c r="F5" s="145"/>
      <c r="G5" s="145"/>
      <c r="H5" s="145"/>
      <c r="I5" s="145"/>
      <c r="J5" s="145"/>
      <c r="K5" s="145"/>
      <c r="L5" s="145"/>
      <c r="M5" s="145"/>
      <c r="N5" s="145"/>
      <c r="O5" s="145"/>
      <c r="P5" s="145"/>
      <c r="Q5" s="1"/>
    </row>
    <row r="6" spans="1:17" ht="2.25" customHeight="1" x14ac:dyDescent="0.25">
      <c r="A6" s="1"/>
      <c r="B6" s="1"/>
      <c r="C6" s="1"/>
      <c r="D6" s="1"/>
      <c r="E6" s="1"/>
      <c r="F6" s="1"/>
      <c r="G6" s="1"/>
      <c r="H6" s="1"/>
      <c r="I6" s="1"/>
      <c r="J6" s="1"/>
      <c r="K6" s="1"/>
      <c r="L6" s="1"/>
      <c r="M6" s="1"/>
      <c r="N6" s="1"/>
      <c r="O6" s="1"/>
      <c r="P6" s="1"/>
      <c r="Q6" s="1"/>
    </row>
    <row r="7" spans="1:17" ht="25.5" customHeight="1" x14ac:dyDescent="0.25">
      <c r="A7" s="143" t="s">
        <v>26</v>
      </c>
      <c r="B7" s="143"/>
      <c r="C7" s="143"/>
      <c r="D7" s="143"/>
      <c r="E7" s="143"/>
      <c r="F7" s="143"/>
      <c r="G7" s="143"/>
      <c r="H7" s="143"/>
      <c r="I7" s="143"/>
      <c r="J7" s="143"/>
      <c r="K7" s="143"/>
      <c r="L7" s="143"/>
      <c r="M7" s="143"/>
      <c r="N7" s="143"/>
      <c r="O7" s="143"/>
      <c r="P7" s="143"/>
      <c r="Q7" s="143"/>
    </row>
    <row r="8" spans="1:17" ht="75" customHeight="1" x14ac:dyDescent="0.25">
      <c r="A8" s="143" t="s">
        <v>0</v>
      </c>
      <c r="B8" s="143"/>
      <c r="C8" s="143"/>
      <c r="D8" s="204" t="str">
        <f>[126]POA!$AA$26</f>
        <v>Prestación de Servicios Públicos.</v>
      </c>
      <c r="E8" s="147"/>
      <c r="F8" s="147"/>
      <c r="G8" s="147"/>
      <c r="H8" s="147"/>
      <c r="I8" s="148" t="s">
        <v>1</v>
      </c>
      <c r="J8" s="149" t="s">
        <v>39</v>
      </c>
      <c r="K8" s="149"/>
      <c r="L8" s="148" t="s">
        <v>2</v>
      </c>
      <c r="M8" s="426" t="str">
        <f>[126]POA!$C$19</f>
        <v xml:space="preserve">Programa 26: Coordinación Eficaz para el Progreso Municipal </v>
      </c>
      <c r="N8" s="427"/>
      <c r="O8" s="148" t="s">
        <v>3</v>
      </c>
      <c r="P8" s="204" t="str">
        <f>[126]POA!$AA$26</f>
        <v>Prestación de Servicios Públicos.</v>
      </c>
      <c r="Q8" s="147"/>
    </row>
    <row r="9" spans="1:17" ht="114" customHeight="1" x14ac:dyDescent="0.25">
      <c r="A9" s="143"/>
      <c r="B9" s="143"/>
      <c r="C9" s="143"/>
      <c r="D9" s="147"/>
      <c r="E9" s="147"/>
      <c r="F9" s="147"/>
      <c r="G9" s="147"/>
      <c r="H9" s="147"/>
      <c r="I9" s="148"/>
      <c r="J9" s="149"/>
      <c r="K9" s="149"/>
      <c r="L9" s="148"/>
      <c r="M9" s="428"/>
      <c r="N9" s="429"/>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10" t="s">
        <v>4</v>
      </c>
      <c r="B11" s="421" t="s">
        <v>80</v>
      </c>
      <c r="C11" s="152"/>
      <c r="D11" s="152"/>
      <c r="E11" s="153"/>
      <c r="F11" s="10" t="s">
        <v>5</v>
      </c>
      <c r="G11" s="421" t="str">
        <f>[127]POA!$AA$24</f>
        <v>1.2. Justicia</v>
      </c>
      <c r="H11" s="152"/>
      <c r="I11" s="152"/>
      <c r="J11" s="152"/>
      <c r="K11" s="152"/>
      <c r="L11" s="153"/>
      <c r="M11" s="26" t="s">
        <v>6</v>
      </c>
      <c r="N11" s="421" t="str">
        <f>[126]POA!$AA$25</f>
        <v>1.2.2. Procuración de Justicia</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338" t="str">
        <f>[126]POA!$C$17</f>
        <v xml:space="preserve">IV : Innovación y Eficiencia en Movimiento: Transformando para Avanzar </v>
      </c>
      <c r="C13" s="147"/>
      <c r="D13" s="143" t="s">
        <v>8</v>
      </c>
      <c r="E13" s="333" t="str">
        <f>[127]POA!$C$18</f>
        <v xml:space="preserve">Garantizar un gobierno eficiente promoviendo la transformacion gubernamental con el uso de tecnologias innovadoras que contrubuyan a la mejora de los servicios y atencion hacia la cuidadania </v>
      </c>
      <c r="F13" s="147"/>
      <c r="G13" s="147"/>
      <c r="H13" s="143" t="s">
        <v>9</v>
      </c>
      <c r="I13" s="338" t="str">
        <f>[127]POA!$C$20</f>
        <v>Garantizar la transversalizacion de acciones que promuevan una colaboracion efectiva y una coordinacion solida entre las dependencias federales y estatales, consolidando un gobierno honesto al servicio de la gente.</v>
      </c>
      <c r="J13" s="147"/>
      <c r="K13" s="147"/>
      <c r="L13" s="147"/>
      <c r="M13" s="148" t="s">
        <v>10</v>
      </c>
      <c r="N13" s="338" t="str">
        <f>[127]POA!$C$21</f>
        <v xml:space="preserve">26.20 Coordinar y supervisar la actuacion de todas las unidades administrativas en colaboracion con la Presidenta Municipal y el Cabildo. 26.21 Asegurar que las acciones y desiciones del gobierno municipal se ajusten a las normaivas del gobierno municpal se ajusten a las normativas, leyes y reglametos aplicables 26.22 Brindar apoyo juridico a la cuidadania que requiera comparecer algun asunto promoviendo el orden y la paz. 26.23 Garantizar la legalidad, transparencia y eficiencia de la administracion Publica municpal, protegiendo los recursos y promoviendo la correcta utilizacion del patrimonio publico 26.24 Vigilar, procurar y defender los inntereses municipales de manera juridica </v>
      </c>
      <c r="O13" s="147"/>
      <c r="P13" s="147"/>
      <c r="Q13" s="147"/>
    </row>
    <row r="14" spans="1:17" ht="156.7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28" t="s">
        <v>150</v>
      </c>
      <c r="M18" s="10" t="s">
        <v>18</v>
      </c>
      <c r="N18" s="148"/>
      <c r="O18" s="148"/>
      <c r="P18" s="148"/>
      <c r="Q18" s="148"/>
    </row>
    <row r="19" spans="1:18" ht="100.5" customHeight="1" x14ac:dyDescent="0.25">
      <c r="A19" s="2" t="s">
        <v>28</v>
      </c>
      <c r="B19" s="147" t="str">
        <f>[128]MIR!$B$12</f>
        <v>Buen representación al H. ayuntamiento en los procesos juridicos, de acuerdo a la ley, y existe  prevenciòn en  los nuevos conflictos que involucran a funcionarios y a la ciudadania.</v>
      </c>
      <c r="C19" s="147"/>
      <c r="D19" s="147"/>
      <c r="E19" s="147" t="str">
        <f>[128]MIR!$C$12</f>
        <v>Porcentaje de representación</v>
      </c>
      <c r="F19" s="147"/>
      <c r="G19" s="147" t="str">
        <f>[128]MIR!$D$12</f>
        <v>Dar acompañamiento a los conflictos juridicos.</v>
      </c>
      <c r="H19" s="147"/>
      <c r="I19" s="162" t="str">
        <f>[128]MIR!$E$12</f>
        <v>Concentrado de audiencias</v>
      </c>
      <c r="J19" s="163"/>
      <c r="K19" s="59" t="s">
        <v>150</v>
      </c>
      <c r="L19" s="11">
        <v>1</v>
      </c>
      <c r="M19" s="141" t="s">
        <v>220</v>
      </c>
      <c r="N19" s="142" t="s">
        <v>223</v>
      </c>
      <c r="O19" s="5">
        <v>0.25</v>
      </c>
      <c r="P19" s="420" t="s">
        <v>81</v>
      </c>
      <c r="Q19" s="158"/>
    </row>
    <row r="20" spans="1:18" ht="99.75" customHeight="1" x14ac:dyDescent="0.25">
      <c r="A20" s="2" t="s">
        <v>29</v>
      </c>
      <c r="B20" s="147" t="str">
        <f>[128]MIR!$B$13</f>
        <v>Buena representación y eficiente acompañamiento en proceso juridicos, para solucionar problemas que involucren a funcionarios y a la ciudadania por parte de la Sindicatura Municipal, del H. Ayuntamiento.</v>
      </c>
      <c r="C20" s="147"/>
      <c r="D20" s="147"/>
      <c r="E20" s="147" t="str">
        <f>[128]MIR!$C$13</f>
        <v>Porcentaje de eficiencia</v>
      </c>
      <c r="F20" s="147"/>
      <c r="G20" s="147" t="str">
        <f>[128]MIR!$D$13</f>
        <v>Dar acompañamiento a los conflictos juridicos.</v>
      </c>
      <c r="H20" s="147"/>
      <c r="I20" s="430" t="str">
        <f>[128]MIR!$E$13</f>
        <v>Informes entregados</v>
      </c>
      <c r="J20" s="147"/>
      <c r="K20" s="59" t="s">
        <v>150</v>
      </c>
      <c r="L20" s="101">
        <v>1</v>
      </c>
      <c r="M20" s="141" t="s">
        <v>220</v>
      </c>
      <c r="N20" s="142" t="s">
        <v>223</v>
      </c>
      <c r="O20" s="5">
        <v>0.25</v>
      </c>
      <c r="P20" s="420" t="s">
        <v>81</v>
      </c>
      <c r="Q20" s="158"/>
    </row>
    <row r="21" spans="1:18" ht="99.75" customHeight="1" x14ac:dyDescent="0.25">
      <c r="A21" s="2" t="s">
        <v>133</v>
      </c>
      <c r="B21" s="431" t="str">
        <f>[128]MIR!$B$14</f>
        <v>Atención y organización en la recepción de las demandas y representaciones juridicas a la ciudadania del Municipio de Eduardo Neri.</v>
      </c>
      <c r="C21" s="432"/>
      <c r="D21" s="433"/>
      <c r="E21" s="147" t="str">
        <f>[128]MIR!$C$14</f>
        <v>Porcentaje de atención y organización</v>
      </c>
      <c r="F21" s="147"/>
      <c r="G21" s="147" t="str">
        <f>[128]MIR!$D$14</f>
        <v>Dar acompañamiento a los conflictos juridicos.</v>
      </c>
      <c r="H21" s="147"/>
      <c r="I21" s="157" t="str">
        <f>[128]MIR!$E$14</f>
        <v>Concentrado de audiencias</v>
      </c>
      <c r="J21" s="147"/>
      <c r="K21" s="59" t="s">
        <v>150</v>
      </c>
      <c r="L21" s="101">
        <v>1</v>
      </c>
      <c r="M21" s="141" t="s">
        <v>220</v>
      </c>
      <c r="N21" s="142" t="s">
        <v>223</v>
      </c>
      <c r="O21" s="5">
        <v>0.25</v>
      </c>
      <c r="P21" s="420" t="s">
        <v>81</v>
      </c>
      <c r="Q21" s="158"/>
    </row>
    <row r="22" spans="1:18" ht="87.75" customHeight="1" x14ac:dyDescent="0.25">
      <c r="A22" s="2" t="s">
        <v>62</v>
      </c>
      <c r="B22" s="430" t="str">
        <f>[128]MIR!$B$18</f>
        <v xml:space="preserve">Muy buena coordinación de sindicatura con las areas administrativas de H. ayuntamiento </v>
      </c>
      <c r="C22" s="147"/>
      <c r="D22" s="147"/>
      <c r="E22" s="147" t="str">
        <f>[128]MIR!$C$18</f>
        <v>Porcentaje de coordinación y seguimiento</v>
      </c>
      <c r="F22" s="147"/>
      <c r="G22" s="147" t="str">
        <f>[128]MIR!$D$18</f>
        <v>Dar acompañamiento a los conflictos juridicos.</v>
      </c>
      <c r="H22" s="147"/>
      <c r="I22" s="157" t="str">
        <f>[128]MIR!$E$18</f>
        <v>verificando las actividades programadas en el plan de desarrollo municipal</v>
      </c>
      <c r="J22" s="147"/>
      <c r="K22" s="59" t="s">
        <v>150</v>
      </c>
      <c r="L22" s="63">
        <v>1</v>
      </c>
      <c r="M22" s="141" t="s">
        <v>220</v>
      </c>
      <c r="N22" s="142" t="s">
        <v>223</v>
      </c>
      <c r="O22" s="5">
        <v>0.25</v>
      </c>
      <c r="P22" s="420" t="s">
        <v>81</v>
      </c>
      <c r="Q22" s="158"/>
    </row>
    <row r="23" spans="1:18" x14ac:dyDescent="0.25">
      <c r="A23" s="155" t="s">
        <v>154</v>
      </c>
      <c r="B23" s="155"/>
      <c r="C23" s="155"/>
      <c r="D23" s="155"/>
      <c r="E23" s="155"/>
      <c r="F23" s="155"/>
      <c r="G23" s="155"/>
      <c r="H23" s="155"/>
      <c r="I23" s="155"/>
      <c r="J23" s="155"/>
      <c r="K23" s="155"/>
      <c r="L23" s="155"/>
      <c r="M23" s="155"/>
      <c r="N23" s="155"/>
      <c r="O23" s="155"/>
      <c r="P23" s="155"/>
      <c r="Q23" s="155"/>
    </row>
    <row r="24" spans="1:18" ht="100.5" customHeight="1" x14ac:dyDescent="0.25">
      <c r="A24" s="3" t="s">
        <v>68</v>
      </c>
      <c r="B24" s="147" t="str">
        <f>[128]MIR!$B$15</f>
        <v>Buena coordinación y seguimiento a las demandas solicitadas por los ciudadanos.</v>
      </c>
      <c r="C24" s="147"/>
      <c r="D24" s="147"/>
      <c r="E24" s="147" t="str">
        <f>[128]MIR!$C$15</f>
        <v>Porcentaje de coordinación y seguimiento</v>
      </c>
      <c r="F24" s="147"/>
      <c r="G24" s="147" t="str">
        <f>[128]MIR!$D$15</f>
        <v>Prevenir conflictos administrativos y juridicos</v>
      </c>
      <c r="H24" s="147"/>
      <c r="I24" s="157" t="str">
        <f>[128]MIR!$E$15</f>
        <v>Por medio de actas administrativas y de acuerdos.</v>
      </c>
      <c r="J24" s="147"/>
      <c r="K24" s="59" t="s">
        <v>150</v>
      </c>
      <c r="L24" s="11">
        <v>1</v>
      </c>
      <c r="M24" s="141" t="s">
        <v>220</v>
      </c>
      <c r="N24" s="142" t="s">
        <v>223</v>
      </c>
      <c r="O24" s="5">
        <v>0.25</v>
      </c>
      <c r="P24" s="420" t="s">
        <v>81</v>
      </c>
      <c r="Q24" s="158"/>
    </row>
    <row r="25" spans="1:18" ht="120.75" customHeight="1" x14ac:dyDescent="0.25">
      <c r="A25" s="3" t="s">
        <v>64</v>
      </c>
      <c r="B25" s="147" t="str">
        <f>[128]MIR!$B$16</f>
        <v>Cumpliniento con las metas, objetivos y lineas de acción del Plan Municipal de Desarrollo.</v>
      </c>
      <c r="C25" s="147"/>
      <c r="D25" s="147"/>
      <c r="E25" s="147" t="str">
        <f>[128]MIR!$C$16</f>
        <v>Porcentaje de cumplimiento de metas</v>
      </c>
      <c r="F25" s="147"/>
      <c r="G25" s="147" t="str">
        <f>[128]MIR!$D$16</f>
        <v>Prevenir conflictos administrativos y juridicos</v>
      </c>
      <c r="H25" s="147"/>
      <c r="I25" s="157" t="str">
        <f>[128]MIR!$E$16</f>
        <v>verificando las actividades programadas en el plan de desarrollo municipal</v>
      </c>
      <c r="J25" s="147"/>
      <c r="K25" s="59" t="s">
        <v>150</v>
      </c>
      <c r="L25" s="63">
        <v>1</v>
      </c>
      <c r="M25" s="141" t="s">
        <v>220</v>
      </c>
      <c r="N25" s="142" t="s">
        <v>223</v>
      </c>
      <c r="O25" s="5">
        <v>0.25</v>
      </c>
      <c r="P25" s="420" t="s">
        <v>81</v>
      </c>
      <c r="Q25" s="158"/>
      <c r="R25" t="s">
        <v>33</v>
      </c>
    </row>
    <row r="26" spans="1:18" ht="120.75" customHeight="1" x14ac:dyDescent="0.25">
      <c r="A26" s="3" t="s">
        <v>65</v>
      </c>
      <c r="B26" s="160" t="str">
        <f>[128]MIR!$B$17</f>
        <v>Buena plantilla de  recursos humanos, recursos economicos y mobiliario y equipo.</v>
      </c>
      <c r="C26" s="164"/>
      <c r="D26" s="161"/>
      <c r="E26" s="160" t="str">
        <f>[128]MIR!$C$17</f>
        <v>Porcentaje de recursos</v>
      </c>
      <c r="F26" s="161"/>
      <c r="G26" s="160" t="str">
        <f>[128]MIR!$D$17</f>
        <v>Cumplir con la mediación a problemas dentro de la administración</v>
      </c>
      <c r="H26" s="161"/>
      <c r="I26" s="162" t="str">
        <f>[128]MIR!$E$17</f>
        <v>verificando el presupuesto asignado</v>
      </c>
      <c r="J26" s="163"/>
      <c r="K26" s="59" t="s">
        <v>150</v>
      </c>
      <c r="L26" s="76">
        <v>1</v>
      </c>
      <c r="M26" s="141" t="s">
        <v>220</v>
      </c>
      <c r="N26" s="142" t="s">
        <v>223</v>
      </c>
      <c r="O26" s="5">
        <v>0.25</v>
      </c>
      <c r="P26" s="420" t="s">
        <v>81</v>
      </c>
      <c r="Q26" s="158"/>
    </row>
    <row r="27" spans="1:18" ht="90" customHeight="1" x14ac:dyDescent="0.25">
      <c r="A27" s="3" t="s">
        <v>67</v>
      </c>
      <c r="B27" s="147" t="str">
        <f>[128]MIR!$B$19</f>
        <v>Buen  de personal, capacitado.</v>
      </c>
      <c r="C27" s="147"/>
      <c r="D27" s="147"/>
      <c r="E27" s="147" t="str">
        <f>[128]MIR!$C$19</f>
        <v>Porcentaje de capacitación</v>
      </c>
      <c r="F27" s="147"/>
      <c r="G27" s="147" t="str">
        <f>[128]MIR!$D$19</f>
        <v>Capacitar a al personal de la adminsitración y a delegados y comisarios municipales.</v>
      </c>
      <c r="H27" s="147"/>
      <c r="I27" s="147" t="str">
        <f>[128]MIR!$E$19</f>
        <v>A travez del desarrollo de sus actividades</v>
      </c>
      <c r="J27" s="147"/>
      <c r="K27" s="59" t="s">
        <v>150</v>
      </c>
      <c r="L27" s="63">
        <v>1</v>
      </c>
      <c r="M27" s="141" t="s">
        <v>220</v>
      </c>
      <c r="N27" s="142" t="s">
        <v>223</v>
      </c>
      <c r="O27" s="5">
        <v>0.25</v>
      </c>
      <c r="P27" s="420" t="s">
        <v>81</v>
      </c>
      <c r="Q27" s="158"/>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x14ac:dyDescent="0.25"/>
    <row r="38" spans="1:17" s="1" customFormat="1" x14ac:dyDescent="0.25"/>
    <row r="39" spans="1:17" s="1" customFormat="1" x14ac:dyDescent="0.25"/>
  </sheetData>
  <mergeCells count="79">
    <mergeCell ref="F33:H34"/>
    <mergeCell ref="B25:D25"/>
    <mergeCell ref="E25:F25"/>
    <mergeCell ref="G25:H25"/>
    <mergeCell ref="I25:J25"/>
    <mergeCell ref="B26:D26"/>
    <mergeCell ref="E26:F26"/>
    <mergeCell ref="G26:H26"/>
    <mergeCell ref="I26:J26"/>
    <mergeCell ref="P25:Q25"/>
    <mergeCell ref="B27:D27"/>
    <mergeCell ref="E27:F27"/>
    <mergeCell ref="G27:H27"/>
    <mergeCell ref="I27:J27"/>
    <mergeCell ref="P27:Q27"/>
    <mergeCell ref="P26:Q26"/>
    <mergeCell ref="A23:Q23"/>
    <mergeCell ref="B24:D24"/>
    <mergeCell ref="E24:F24"/>
    <mergeCell ref="G24:H24"/>
    <mergeCell ref="I24:J24"/>
    <mergeCell ref="P24:Q24"/>
    <mergeCell ref="B21:D21"/>
    <mergeCell ref="E21:F21"/>
    <mergeCell ref="G21:H21"/>
    <mergeCell ref="I21:J21"/>
    <mergeCell ref="P21:Q21"/>
    <mergeCell ref="B22:D22"/>
    <mergeCell ref="E22:F22"/>
    <mergeCell ref="G22:H22"/>
    <mergeCell ref="I22:J22"/>
    <mergeCell ref="P22:Q22"/>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 right="0.7" top="0.75" bottom="0.75" header="0.3" footer="0.3"/>
  <pageSetup scale="53" orientation="landscape" horizontalDpi="4294967292"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9"/>
  <sheetViews>
    <sheetView topLeftCell="A24" zoomScale="66" zoomScaleNormal="66" zoomScaleSheetLayoutView="70" workbookViewId="0">
      <selection activeCell="L24" sqref="L24"/>
    </sheetView>
  </sheetViews>
  <sheetFormatPr baseColWidth="10" defaultColWidth="10.875" defaultRowHeight="15.75" x14ac:dyDescent="0.25"/>
  <cols>
    <col min="1" max="1" width="13.5" customWidth="1"/>
    <col min="3" max="3" width="4.375" customWidth="1"/>
    <col min="4" max="4" width="11.625" customWidth="1"/>
    <col min="5" max="5" width="7.375" customWidth="1"/>
    <col min="6" max="6" width="10.5" customWidth="1"/>
    <col min="7" max="7" width="4.375" customWidth="1"/>
    <col min="8" max="8" width="15.25" customWidth="1"/>
    <col min="9" max="9" width="13.375" customWidth="1"/>
    <col min="10" max="10" width="1.375" customWidth="1"/>
    <col min="11" max="11" width="14.375" customWidth="1"/>
    <col min="12" max="13" width="13" customWidth="1"/>
    <col min="14" max="14" width="11.25" customWidth="1"/>
    <col min="15" max="15" width="10.25" customWidth="1"/>
    <col min="16" max="16" width="10.625" customWidth="1"/>
    <col min="17" max="17" width="4.75" customWidth="1"/>
  </cols>
  <sheetData>
    <row r="1" spans="1:17" x14ac:dyDescent="0.25">
      <c r="A1" s="1"/>
      <c r="B1" s="1"/>
      <c r="C1" s="1"/>
      <c r="D1" s="1"/>
      <c r="E1" s="1"/>
      <c r="F1" s="1"/>
      <c r="G1" s="1"/>
      <c r="H1" s="1"/>
      <c r="I1" s="1"/>
      <c r="J1" s="1"/>
      <c r="K1" s="1"/>
      <c r="L1" s="1"/>
      <c r="M1" s="1"/>
      <c r="N1" s="1"/>
      <c r="O1" s="1"/>
      <c r="P1" s="1"/>
      <c r="Q1" s="1"/>
    </row>
    <row r="2" spans="1:17" ht="35.25" customHeight="1" x14ac:dyDescent="0.25">
      <c r="A2" s="1"/>
      <c r="B2" s="144"/>
      <c r="C2" s="144"/>
      <c r="D2" s="144"/>
      <c r="E2" s="144"/>
      <c r="F2" s="144"/>
      <c r="G2" s="144"/>
      <c r="H2" s="144"/>
      <c r="I2" s="144"/>
      <c r="J2" s="144"/>
      <c r="K2" s="144"/>
      <c r="L2" s="144"/>
      <c r="M2" s="144"/>
      <c r="N2" s="144"/>
      <c r="O2" s="144"/>
      <c r="P2" s="144"/>
      <c r="Q2" s="1"/>
    </row>
    <row r="3" spans="1:17" ht="35.25" customHeight="1" x14ac:dyDescent="0.25">
      <c r="A3" s="1"/>
      <c r="B3" s="144"/>
      <c r="C3" s="144"/>
      <c r="D3" s="144"/>
      <c r="E3" s="144"/>
      <c r="F3" s="144"/>
      <c r="G3" s="144"/>
      <c r="H3" s="144"/>
      <c r="I3" s="144"/>
      <c r="J3" s="144"/>
      <c r="K3" s="144"/>
      <c r="L3" s="144"/>
      <c r="M3" s="144"/>
      <c r="N3" s="144"/>
      <c r="O3" s="144"/>
      <c r="P3" s="144"/>
      <c r="Q3" s="1"/>
    </row>
    <row r="4" spans="1:17" ht="51.75" customHeight="1" x14ac:dyDescent="0.25">
      <c r="A4" s="1"/>
      <c r="B4" s="144"/>
      <c r="C4" s="144"/>
      <c r="D4" s="144"/>
      <c r="E4" s="144"/>
      <c r="F4" s="144"/>
      <c r="G4" s="144"/>
      <c r="H4" s="144"/>
      <c r="I4" s="144"/>
      <c r="J4" s="144"/>
      <c r="K4" s="144"/>
      <c r="L4" s="144"/>
      <c r="M4" s="144"/>
      <c r="N4" s="144"/>
      <c r="O4" s="144"/>
      <c r="P4" s="144"/>
      <c r="Q4" s="1"/>
    </row>
    <row r="5" spans="1:17" ht="13.5"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18"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31" t="str">
        <f>'[129]POA (2)'!$AA$26</f>
        <v xml:space="preserve">E. Prestación de Servicios Públicos </v>
      </c>
      <c r="E8" s="147"/>
      <c r="F8" s="147"/>
      <c r="G8" s="147"/>
      <c r="H8" s="147"/>
      <c r="I8" s="148" t="s">
        <v>1</v>
      </c>
      <c r="J8" s="149" t="s">
        <v>189</v>
      </c>
      <c r="K8" s="149"/>
      <c r="L8" s="148" t="s">
        <v>2</v>
      </c>
      <c r="M8" s="333" t="str">
        <f>'[129]POA (2)'!$C$19</f>
        <v>14. Agro Economía Sostenible Y 15. Responsabilidad Verde: Compromiso con la Comunidad y el Cambio Climático</v>
      </c>
      <c r="N8" s="147"/>
      <c r="O8" s="148" t="s">
        <v>3</v>
      </c>
      <c r="P8" s="331" t="str">
        <f>'[129]POA (2)'!$AA$26</f>
        <v xml:space="preserve">E. Prestación de Servicios Públicos </v>
      </c>
      <c r="Q8" s="147"/>
    </row>
    <row r="9" spans="1:17" ht="192.7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4.5" customHeight="1" x14ac:dyDescent="0.25">
      <c r="A11" s="10" t="s">
        <v>4</v>
      </c>
      <c r="B11" s="434" t="s">
        <v>80</v>
      </c>
      <c r="C11" s="152"/>
      <c r="D11" s="152"/>
      <c r="E11" s="153"/>
      <c r="F11" s="10" t="s">
        <v>5</v>
      </c>
      <c r="G11" s="434" t="s">
        <v>95</v>
      </c>
      <c r="H11" s="152"/>
      <c r="I11" s="152"/>
      <c r="J11" s="152"/>
      <c r="K11" s="152"/>
      <c r="L11" s="153"/>
      <c r="M11" s="47" t="s">
        <v>6</v>
      </c>
      <c r="N11" s="434" t="s">
        <v>96</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ht="15.75" customHeight="1" x14ac:dyDescent="0.25">
      <c r="A13" s="148" t="s">
        <v>7</v>
      </c>
      <c r="B13" s="435" t="str">
        <f>'[129]POA (2)'!$C$17</f>
        <v>EJE II Desarrollo Competitivo y Sostenible Para el Progreso.</v>
      </c>
      <c r="C13" s="147"/>
      <c r="D13" s="143" t="s">
        <v>8</v>
      </c>
      <c r="E13" s="436" t="str">
        <f>'[129]POA (2)'!$C$18</f>
        <v>Hacer un Municipio competitivo mediante el fomento al emprendimiento, al desarrollo, promoción de los productos locales, el fortalecimiento al campo, para fomentar la atracción y el turismo generando una economía sostenible. Contribuir en la preservación, cuidado y protección de los recursos naturales locales para disminuir efectos adversos en materia del medio ambiente.</v>
      </c>
      <c r="F13" s="437"/>
      <c r="G13" s="438"/>
      <c r="H13" s="143" t="s">
        <v>9</v>
      </c>
      <c r="I13" s="435" t="str">
        <f>'[129]POA (2)'!$C$20</f>
        <v>Vincular mecanismos de colaboración interinstitucional para el desarrollo de infraestructura que impulsen la vocación productiva del Municipio, garantizando la protección y sostenibilidad del medio ambiente.</v>
      </c>
      <c r="J13" s="147"/>
      <c r="K13" s="147"/>
      <c r="L13" s="147"/>
      <c r="M13" s="148" t="s">
        <v>10</v>
      </c>
      <c r="N13" s="333" t="str">
        <f>'[129]POA (2)'!$C$21</f>
        <v>14.1 Fortalecer los sistemas productivos regionales. 14.2 Gestionar programas gubernamentales que permitan mejorar el rendimiento en los cultivos y hatos ganaderos. 14.3 Impulsar la tecnificación y equipamiento productivos a los productores agropecuarios del Municipio. 14.4 Fomentar mecanismos eficaces para la reconversión productiva y la vinculación con cadenas productivas. 14.5 Impulsar el comercio local de los productos del campo. 14.6 Promover el desarrollo de las capacidades de todos los productores del Municipio mediante cursos, talleres o pláticas. 14.7 Implementar esquemas de promoción de educación financiera en las zonas rurales. 14.8 Dar seguimiento a los programas de apoyo al campo en el ámbito Federal contribuyendo a su distribución equitativa y una correcta focalización para brindar información oportuna. 14.9 Realizar eventos agropecuarios, para promover los  productos agrícolas locales. 14.10 Coordinar proyectos o programas en apoyo al campo, focalizando la vocación productiva del Municipio. 14.11 Impulsar el emprendimiento de las vocaciones productivas con responsabilidad social y sostenibilidad. 14.12 Promover la generación y consolidación de negocios, mediante capacitación, pláticas o talleres, elevando la  productividad y competitividad local. 14.13 Impulsar el posicionamiento de los productos locales y los servicios en cadenas de valor fortaleciendo la economía local. 14.14 Realizar eventos gastronómicos dando realce y difusión de los productos locales, promoviendo la  economía. 14.15 Diversificar y fortalecer los sectores económicos del Municipio, mediante eventos de promoción y participación. 14.16 Ejecutar actividades orientadas a promover la recuperación económica. 14.17 Potenciar las capacidades en el emprendimiento de todos los sectores económicos, a través de la profesionalización y capacitación. 14.18 Difundir los productos locales mediante concursos  que promuevan la participación activa de los productores. 14.19 Gestionar proyectos económicos integrales fomentando la productividad y la competitividad en el  sector económico. 14.20 Realizar talleres de autoempleo, apoyando a los jóvenes para el desarrollo de habilidades y destrezas que necesiten en el campo laboral. 15.1 Impulsar programas preventivos y correctivos para la atención del medio ambiente. 15.2 Realizar campañas de sensibilización, enfocadas al cuidado, conservación y preservación del medio ambiente.15.3 Fomentar prácticas sostenibles de prevención de riesgos ante el cambio climático, en las actividades económicas como mercados, tianguis, instituciones educativas y población en general. 15.4 Proteger las áreas naturales del Municipio. 15.5 Difundir y fomentar la cultura del bienestar animal, mediante campañas, pláticas o talleres. 15.6 Promover y vigilar el cumplimiento de la normatividad del medio ambiente y el bienestar animal. 15.7 Fomentar una adecuada valorización, tratamiento y  disposición de los residuos sólidos. 15.8 Impulsar mecanismos para la conservación de los recursos hídricos, mediante la difusión de campañas a favor del cuidado del agua. 15.9 Promover campañas de reforestación y cuidado de la naturaleza. 15.10 Establecer convenios de colaboración con los tres niveles de Gobierno, para coordinar esfuerzos en el cuidado del medio ambiente.</v>
      </c>
      <c r="O13" s="147"/>
      <c r="P13" s="147"/>
      <c r="Q13" s="147"/>
    </row>
    <row r="14" spans="1:17" ht="408.75" customHeight="1" x14ac:dyDescent="0.25">
      <c r="A14" s="148"/>
      <c r="B14" s="147"/>
      <c r="C14" s="147"/>
      <c r="D14" s="143"/>
      <c r="E14" s="439"/>
      <c r="F14" s="440"/>
      <c r="G14" s="441"/>
      <c r="H14" s="143"/>
      <c r="I14" s="147"/>
      <c r="J14" s="147"/>
      <c r="K14" s="147"/>
      <c r="L14" s="147"/>
      <c r="M14" s="148"/>
      <c r="N14" s="147"/>
      <c r="O14" s="147"/>
      <c r="P14" s="147"/>
      <c r="Q14" s="147"/>
    </row>
    <row r="15" spans="1:17" ht="17.25" customHeight="1"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8" t="s">
        <v>14</v>
      </c>
      <c r="H17" s="148"/>
      <c r="I17" s="148" t="s">
        <v>15</v>
      </c>
      <c r="J17" s="148"/>
      <c r="K17" s="148" t="s">
        <v>16</v>
      </c>
      <c r="L17" s="143" t="s">
        <v>17</v>
      </c>
      <c r="M17" s="143"/>
      <c r="N17" s="148" t="s">
        <v>19</v>
      </c>
      <c r="O17" s="148" t="s">
        <v>20</v>
      </c>
      <c r="P17" s="148"/>
      <c r="Q17" s="148"/>
    </row>
    <row r="18" spans="1:18" ht="63.75" customHeight="1" x14ac:dyDescent="0.25">
      <c r="A18" s="148"/>
      <c r="B18" s="143"/>
      <c r="C18" s="143"/>
      <c r="D18" s="143"/>
      <c r="E18" s="143"/>
      <c r="F18" s="143"/>
      <c r="G18" s="148"/>
      <c r="H18" s="148"/>
      <c r="I18" s="148"/>
      <c r="J18" s="148"/>
      <c r="K18" s="148"/>
      <c r="L18" s="28" t="s">
        <v>150</v>
      </c>
      <c r="M18" s="28" t="s">
        <v>18</v>
      </c>
      <c r="N18" s="148"/>
      <c r="O18" s="148"/>
      <c r="P18" s="148"/>
      <c r="Q18" s="148"/>
    </row>
    <row r="19" spans="1:18" ht="148.5" customHeight="1" x14ac:dyDescent="0.25">
      <c r="A19" s="2" t="s">
        <v>28</v>
      </c>
      <c r="B19" s="147" t="str">
        <f>[130]MIR!$B$12</f>
        <v xml:space="preserve">Aprobación de presupuesto de egresos y ley de ingresos,  Estrategia Preservar los ecosistemas y los paisajes en su estado natural, evitando la contaminación de ecosistemas libres de contaminación y mejor cambio climático en el municipio </v>
      </c>
      <c r="C19" s="147"/>
      <c r="D19" s="147"/>
      <c r="E19" s="147" t="str">
        <f>[130]MIR!$C$12</f>
        <v>Porcentaje de resoluciones de aprobación.</v>
      </c>
      <c r="F19" s="147"/>
      <c r="G19" s="147" t="str">
        <f>[131]MIR!$G$15</f>
        <v>Porcentaje de Resoluciones Aprobadas = (No. De proyectos Terminados/ No. De Proyectos Programados) * 100.   PAP=(NPT/NPP) * 100</v>
      </c>
      <c r="H19" s="147"/>
      <c r="I19" s="157" t="s">
        <v>82</v>
      </c>
      <c r="J19" s="147"/>
      <c r="K19" s="49" t="s">
        <v>150</v>
      </c>
      <c r="L19" s="11">
        <v>1</v>
      </c>
      <c r="M19" s="141" t="s">
        <v>220</v>
      </c>
      <c r="N19" s="142" t="s">
        <v>223</v>
      </c>
      <c r="O19" s="5">
        <v>0.25</v>
      </c>
      <c r="P19" s="162" t="str">
        <f t="shared" ref="P19:P22" si="0">$J$8</f>
        <v>REGIDURIA DE MEDIO AMBIENTE Y RECURSOS NATURALES.</v>
      </c>
      <c r="Q19" s="163"/>
    </row>
    <row r="20" spans="1:18" ht="166.5" customHeight="1" x14ac:dyDescent="0.25">
      <c r="A20" s="2" t="s">
        <v>29</v>
      </c>
      <c r="B20" s="147" t="str">
        <f>[130]MIR!$B$13</f>
        <v xml:space="preserve">. Asistir con puntualidad a las sesiones ordinarias y extraordinarias del Ayuntamiento proponer eficiencia en la importancia del buen manejo de los recursos, y bajar los índices de contaminación ambiental por los residuos solidos en el Municipio de Eduardo Neri </v>
      </c>
      <c r="C20" s="147"/>
      <c r="D20" s="147"/>
      <c r="E20" s="147" t="str">
        <f>[131]MIR!$C$16</f>
        <v>Porcentaje de acciones implemetadas  para el control de los recursos financieros.</v>
      </c>
      <c r="F20" s="147"/>
      <c r="G20" s="147" t="str">
        <f>[131]MIR!$G$16</f>
        <v>Porcentaje de Efectividad = No. De Acciones Realizadas / No. De Acciones Programadas * 100             PAI=NAR/NAP *100</v>
      </c>
      <c r="H20" s="147"/>
      <c r="I20" s="157" t="s">
        <v>82</v>
      </c>
      <c r="J20" s="147"/>
      <c r="K20" s="49" t="s">
        <v>150</v>
      </c>
      <c r="L20" s="61">
        <v>1</v>
      </c>
      <c r="M20" s="141" t="s">
        <v>220</v>
      </c>
      <c r="N20" s="142" t="s">
        <v>223</v>
      </c>
      <c r="O20" s="5">
        <v>0.25</v>
      </c>
      <c r="P20" s="162" t="str">
        <f t="shared" si="0"/>
        <v>REGIDURIA DE MEDIO AMBIENTE Y RECURSOS NATURALES.</v>
      </c>
      <c r="Q20" s="163"/>
    </row>
    <row r="21" spans="1:18" ht="137.25" customHeight="1" x14ac:dyDescent="0.25">
      <c r="A21" s="141" t="s">
        <v>61</v>
      </c>
      <c r="B21" s="147" t="str">
        <f>[130]MIR!$B$14</f>
        <v>Ejercer la debida inspección y vigilancia, en los ramos a  cargo Mantener un manejo forestal uniforme sin agotar los recursos y  reutilización y reciclaje de residuos sólidos, así como minimizar la generación de residuos peligrosos</v>
      </c>
      <c r="C21" s="147"/>
      <c r="D21" s="147"/>
      <c r="E21" s="147" t="str">
        <f>[131]MIR!$C$17</f>
        <v>Porcentaje de acciones implemetadas  para el control de los recursos financieros.</v>
      </c>
      <c r="F21" s="147"/>
      <c r="G21" s="147" t="s">
        <v>78</v>
      </c>
      <c r="H21" s="147"/>
      <c r="I21" s="157" t="s">
        <v>82</v>
      </c>
      <c r="J21" s="147"/>
      <c r="K21" s="49" t="s">
        <v>150</v>
      </c>
      <c r="L21" s="61">
        <v>1</v>
      </c>
      <c r="M21" s="141" t="s">
        <v>220</v>
      </c>
      <c r="N21" s="142" t="s">
        <v>223</v>
      </c>
      <c r="O21" s="5">
        <v>0.25</v>
      </c>
      <c r="P21" s="162" t="str">
        <f t="shared" si="0"/>
        <v>REGIDURIA DE MEDIO AMBIENTE Y RECURSOS NATURALES.</v>
      </c>
      <c r="Q21" s="163"/>
    </row>
    <row r="22" spans="1:18" ht="116.25" customHeight="1" x14ac:dyDescent="0.25">
      <c r="A22" s="141" t="s">
        <v>62</v>
      </c>
      <c r="B22" s="147" t="str">
        <f>[131]MIR!$B$21</f>
        <v>Dictaminar e informar sobre los asuntos que les encomiende el Ayuntamiento, Recursos económicos suficientes para el mejoramiento de la calidad ambiental por producción de residuos</v>
      </c>
      <c r="C22" s="147"/>
      <c r="D22" s="147"/>
      <c r="E22" s="147" t="str">
        <f>[131]MIR!$C$21</f>
        <v>Porcentaje de resoluciones aprobadas.</v>
      </c>
      <c r="F22" s="147"/>
      <c r="G22" s="147" t="s">
        <v>99</v>
      </c>
      <c r="H22" s="147"/>
      <c r="I22" s="157" t="s">
        <v>82</v>
      </c>
      <c r="J22" s="147"/>
      <c r="K22" s="49" t="s">
        <v>150</v>
      </c>
      <c r="L22" s="61">
        <v>1</v>
      </c>
      <c r="M22" s="141" t="s">
        <v>220</v>
      </c>
      <c r="N22" s="142" t="s">
        <v>223</v>
      </c>
      <c r="O22" s="5">
        <v>0.25</v>
      </c>
      <c r="P22" s="162" t="str">
        <f t="shared" si="0"/>
        <v>REGIDURIA DE MEDIO AMBIENTE Y RECURSOS NATURALES.</v>
      </c>
      <c r="Q22" s="163"/>
    </row>
    <row r="23" spans="1:18" x14ac:dyDescent="0.25">
      <c r="A23" s="155" t="s">
        <v>30</v>
      </c>
      <c r="B23" s="155"/>
      <c r="C23" s="155"/>
      <c r="D23" s="155"/>
      <c r="E23" s="155"/>
      <c r="F23" s="155"/>
      <c r="G23" s="155"/>
      <c r="H23" s="155"/>
      <c r="I23" s="155"/>
      <c r="J23" s="155"/>
      <c r="K23" s="155"/>
      <c r="L23" s="155"/>
      <c r="M23" s="155"/>
      <c r="N23" s="155"/>
      <c r="O23" s="155"/>
      <c r="P23" s="155"/>
      <c r="Q23" s="155"/>
    </row>
    <row r="24" spans="1:18" ht="121.5" customHeight="1" x14ac:dyDescent="0.25">
      <c r="A24" s="3" t="s">
        <v>63</v>
      </c>
      <c r="B24" s="147" t="str">
        <f>[131]MIR!$B$18</f>
        <v>Formular al Ayuntamiento las propuestas de ordenamientos en asuntos municipales Mejorar áreas verdes y reutilizacion de los residuos de la basura para una mejor condicion de la tierra.</v>
      </c>
      <c r="C24" s="147"/>
      <c r="D24" s="147"/>
      <c r="E24" s="147" t="str">
        <f>[131]MIR!$C$18</f>
        <v>Porcentaje de acciones implemetadas  para el control de los recursos financieros.</v>
      </c>
      <c r="F24" s="147"/>
      <c r="G24" s="147" t="s">
        <v>101</v>
      </c>
      <c r="H24" s="147"/>
      <c r="I24" s="157" t="s">
        <v>82</v>
      </c>
      <c r="J24" s="147"/>
      <c r="K24" s="49" t="s">
        <v>150</v>
      </c>
      <c r="L24" s="57">
        <v>1</v>
      </c>
      <c r="M24" s="141" t="s">
        <v>220</v>
      </c>
      <c r="N24" s="142" t="s">
        <v>223</v>
      </c>
      <c r="O24" s="5">
        <v>0.25</v>
      </c>
      <c r="P24" s="157" t="str">
        <f t="shared" ref="P24:P27" si="1">$P$22</f>
        <v>REGIDURIA DE MEDIO AMBIENTE Y RECURSOS NATURALES.</v>
      </c>
      <c r="Q24" s="147"/>
    </row>
    <row r="25" spans="1:18" ht="117.75" customHeight="1" x14ac:dyDescent="0.25">
      <c r="A25" s="3" t="s">
        <v>64</v>
      </c>
      <c r="B25" s="147" t="str">
        <f>[131]MIR!$B$19</f>
        <v>Convocatoria a sesiones de cabildo y Poner en marcha   un   grupo  de tradición de la población en general.</v>
      </c>
      <c r="C25" s="147"/>
      <c r="D25" s="147"/>
      <c r="E25" s="147" t="str">
        <f>[131]MIR!$C$19</f>
        <v>Porcentaje de acciones implemetadas  para el control de los recursos financieros.</v>
      </c>
      <c r="F25" s="147"/>
      <c r="G25" s="147" t="s">
        <v>102</v>
      </c>
      <c r="H25" s="147"/>
      <c r="I25" s="157" t="s">
        <v>82</v>
      </c>
      <c r="J25" s="147"/>
      <c r="K25" s="49" t="s">
        <v>150</v>
      </c>
      <c r="L25" s="69">
        <v>1</v>
      </c>
      <c r="M25" s="141" t="s">
        <v>220</v>
      </c>
      <c r="N25" s="142" t="s">
        <v>223</v>
      </c>
      <c r="O25" s="5">
        <v>0.25</v>
      </c>
      <c r="P25" s="157" t="str">
        <f t="shared" si="1"/>
        <v>REGIDURIA DE MEDIO AMBIENTE Y RECURSOS NATURALES.</v>
      </c>
      <c r="Q25" s="147"/>
      <c r="R25" t="s">
        <v>33</v>
      </c>
    </row>
    <row r="26" spans="1:18" ht="134.25" customHeight="1" x14ac:dyDescent="0.25">
      <c r="A26" s="3" t="s">
        <v>65</v>
      </c>
      <c r="B26" s="160" t="str">
        <f>[131]MIR!$B$20</f>
        <v xml:space="preserve"> Formular al Ayuntamiento las propuestas de ordenamientos en asuntos municipales, Reciclar e intentar minimizar el impacto  del cambio  climaico y gestiónar  los recursos naturales del territorio.</v>
      </c>
      <c r="C26" s="164"/>
      <c r="D26" s="161"/>
      <c r="E26" s="160" t="str">
        <f>[131]MIR!$C$20</f>
        <v>Porcentaje de resoluciones para su aprobacion.</v>
      </c>
      <c r="F26" s="161"/>
      <c r="G26" s="160" t="s">
        <v>99</v>
      </c>
      <c r="H26" s="161"/>
      <c r="I26" s="162" t="s">
        <v>82</v>
      </c>
      <c r="J26" s="163"/>
      <c r="K26" s="49" t="s">
        <v>150</v>
      </c>
      <c r="L26" s="61">
        <v>1</v>
      </c>
      <c r="M26" s="141" t="s">
        <v>220</v>
      </c>
      <c r="N26" s="142" t="s">
        <v>223</v>
      </c>
      <c r="O26" s="5">
        <v>0.25</v>
      </c>
      <c r="P26" s="157" t="str">
        <f t="shared" si="1"/>
        <v>REGIDURIA DE MEDIO AMBIENTE Y RECURSOS NATURALES.</v>
      </c>
      <c r="Q26" s="147"/>
    </row>
    <row r="27" spans="1:18" ht="134.25" customHeight="1" x14ac:dyDescent="0.25">
      <c r="A27" s="3" t="s">
        <v>67</v>
      </c>
      <c r="B27" s="147" t="str">
        <f>[129]MIR!$B$19</f>
        <v xml:space="preserve">Solicitar los informes necesarios para el buen desarrollo de sus funciones Siguiendo prácticas correctas y garantizar nuestro bienestar  ecológico y a la preservación del ambiente y sus recursos. </v>
      </c>
      <c r="C27" s="147"/>
      <c r="D27" s="147"/>
      <c r="E27" s="147" t="str">
        <f>[131]MIR!$C$22</f>
        <v>Porcentaje de resoluciones aprobadas.</v>
      </c>
      <c r="F27" s="147"/>
      <c r="G27" s="147" t="s">
        <v>99</v>
      </c>
      <c r="H27" s="147"/>
      <c r="I27" s="147" t="s">
        <v>82</v>
      </c>
      <c r="J27" s="147"/>
      <c r="K27" s="49" t="s">
        <v>150</v>
      </c>
      <c r="L27" s="61">
        <v>1</v>
      </c>
      <c r="M27" s="141" t="s">
        <v>220</v>
      </c>
      <c r="N27" s="142" t="s">
        <v>223</v>
      </c>
      <c r="O27" s="5">
        <v>0.25</v>
      </c>
      <c r="P27" s="157" t="str">
        <f t="shared" si="1"/>
        <v>REGIDURIA DE MEDIO AMBIENTE Y RECURSOS NATURALES.</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ht="90.75" customHeight="1" x14ac:dyDescent="0.25"/>
    <row r="38" spans="1:17" s="1" customFormat="1" x14ac:dyDescent="0.25"/>
    <row r="39" spans="1:17" s="1" customFormat="1" x14ac:dyDescent="0.25"/>
  </sheetData>
  <mergeCells count="79">
    <mergeCell ref="F33:H34"/>
    <mergeCell ref="B25:D25"/>
    <mergeCell ref="E25:F25"/>
    <mergeCell ref="G25:H25"/>
    <mergeCell ref="I25:J25"/>
    <mergeCell ref="P25:Q25"/>
    <mergeCell ref="B27:D27"/>
    <mergeCell ref="E27:F27"/>
    <mergeCell ref="G27:H27"/>
    <mergeCell ref="I27:J27"/>
    <mergeCell ref="P27:Q27"/>
    <mergeCell ref="B26:D26"/>
    <mergeCell ref="E26:F26"/>
    <mergeCell ref="G26:H26"/>
    <mergeCell ref="I26:J26"/>
    <mergeCell ref="P26:Q26"/>
    <mergeCell ref="A23:Q23"/>
    <mergeCell ref="B24:D24"/>
    <mergeCell ref="E24:F24"/>
    <mergeCell ref="G24:H24"/>
    <mergeCell ref="I24:J24"/>
    <mergeCell ref="P24:Q24"/>
    <mergeCell ref="B21:D21"/>
    <mergeCell ref="E21:F21"/>
    <mergeCell ref="G21:H21"/>
    <mergeCell ref="I21:J21"/>
    <mergeCell ref="P21:Q21"/>
    <mergeCell ref="B22:D22"/>
    <mergeCell ref="E22:F22"/>
    <mergeCell ref="G22:H22"/>
    <mergeCell ref="I22:J22"/>
    <mergeCell ref="P22:Q22"/>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0866141732283472" right="0.70866141732283472" top="0.74803149606299213" bottom="0.74803149606299213" header="0.31496062992125984" footer="0.31496062992125984"/>
  <pageSetup scale="68" fitToHeight="0" orientation="landscape" horizontalDpi="4294967292"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topLeftCell="A29" zoomScale="69" zoomScaleNormal="69" zoomScaleSheetLayoutView="70" workbookViewId="0">
      <selection activeCell="N29" sqref="N29"/>
    </sheetView>
  </sheetViews>
  <sheetFormatPr baseColWidth="10" defaultColWidth="10.875" defaultRowHeight="15.75" x14ac:dyDescent="0.25"/>
  <cols>
    <col min="1" max="1" width="13.75" customWidth="1"/>
    <col min="3" max="3" width="6.875" customWidth="1"/>
    <col min="4" max="4" width="12.125" customWidth="1"/>
    <col min="6" max="6" width="10.375" customWidth="1"/>
    <col min="8" max="8" width="12.875" customWidth="1"/>
    <col min="9" max="9" width="13.375" customWidth="1"/>
    <col min="10" max="10" width="7.375" customWidth="1"/>
    <col min="11" max="11" width="14.375" customWidth="1"/>
    <col min="12" max="12" width="12.125" customWidth="1"/>
    <col min="13" max="13" width="15.375" customWidth="1"/>
    <col min="14" max="14" width="15.125" customWidth="1"/>
    <col min="15" max="15" width="11" customWidth="1"/>
    <col min="17" max="17" width="8.25" customWidth="1"/>
  </cols>
  <sheetData>
    <row r="1" spans="1:17" x14ac:dyDescent="0.25">
      <c r="A1" s="1"/>
      <c r="B1" s="1"/>
      <c r="C1" s="1"/>
      <c r="D1" s="1"/>
      <c r="E1" s="1"/>
      <c r="F1" s="1"/>
      <c r="G1" s="1"/>
      <c r="H1" s="1"/>
      <c r="I1" s="1"/>
      <c r="J1" s="1"/>
      <c r="K1" s="1"/>
      <c r="L1" s="1"/>
      <c r="M1" s="1"/>
      <c r="N1" s="1"/>
      <c r="O1" s="1"/>
      <c r="P1" s="1"/>
      <c r="Q1" s="1"/>
    </row>
    <row r="2" spans="1:17" ht="30" customHeight="1" x14ac:dyDescent="0.25">
      <c r="A2" s="1"/>
      <c r="B2" s="144"/>
      <c r="C2" s="144"/>
      <c r="D2" s="144"/>
      <c r="E2" s="144"/>
      <c r="F2" s="144"/>
      <c r="G2" s="144"/>
      <c r="H2" s="144"/>
      <c r="I2" s="144"/>
      <c r="J2" s="144"/>
      <c r="K2" s="144"/>
      <c r="L2" s="144"/>
      <c r="M2" s="144"/>
      <c r="N2" s="144"/>
      <c r="O2" s="144"/>
      <c r="P2" s="144"/>
      <c r="Q2" s="1"/>
    </row>
    <row r="3" spans="1:17" ht="30" customHeight="1" x14ac:dyDescent="0.25">
      <c r="A3" s="1"/>
      <c r="B3" s="144"/>
      <c r="C3" s="144"/>
      <c r="D3" s="144"/>
      <c r="E3" s="144"/>
      <c r="F3" s="144"/>
      <c r="G3" s="144"/>
      <c r="H3" s="144"/>
      <c r="I3" s="144"/>
      <c r="J3" s="144"/>
      <c r="K3" s="144"/>
      <c r="L3" s="144"/>
      <c r="M3" s="144"/>
      <c r="N3" s="144"/>
      <c r="O3" s="144"/>
      <c r="P3" s="144"/>
      <c r="Q3" s="1"/>
    </row>
    <row r="4" spans="1:17" ht="48.75" customHeight="1" x14ac:dyDescent="0.25">
      <c r="A4" s="1"/>
      <c r="B4" s="144"/>
      <c r="C4" s="144"/>
      <c r="D4" s="144"/>
      <c r="E4" s="144"/>
      <c r="F4" s="144"/>
      <c r="G4" s="144"/>
      <c r="H4" s="144"/>
      <c r="I4" s="144"/>
      <c r="J4" s="144"/>
      <c r="K4" s="144"/>
      <c r="L4" s="144"/>
      <c r="M4" s="144"/>
      <c r="N4" s="144"/>
      <c r="O4" s="144"/>
      <c r="P4" s="144"/>
      <c r="Q4" s="1"/>
    </row>
    <row r="5" spans="1:17" ht="19.5"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27.75"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31" t="str">
        <f>'[132]POA (2)'!$AA$26</f>
        <v>E. Prestación de Servicios Públicos</v>
      </c>
      <c r="E8" s="147"/>
      <c r="F8" s="147"/>
      <c r="G8" s="147"/>
      <c r="H8" s="147"/>
      <c r="I8" s="148" t="s">
        <v>1</v>
      </c>
      <c r="J8" s="149" t="s">
        <v>36</v>
      </c>
      <c r="K8" s="149"/>
      <c r="L8" s="148" t="s">
        <v>2</v>
      </c>
      <c r="M8" s="333" t="str">
        <f>'[132]POA (2)'!$C$19</f>
        <v xml:space="preserve">2. Educación, Talento y Cultura: Raíces que nos Unen Programa 8. Protegiendo lo Mas Valioso: Familia, Menores y Tercera Edad </v>
      </c>
      <c r="N8" s="147"/>
      <c r="O8" s="148" t="s">
        <v>3</v>
      </c>
      <c r="P8" s="331" t="str">
        <f>'[133]POA (2)'!$C$19</f>
        <v xml:space="preserve">2. Educación, Talento y Cultura: Raíces que nos Unen Programa 8. Protegiendo lo Mas Valioso: Familia, Menores y Tercera Edad </v>
      </c>
      <c r="Q8" s="147"/>
    </row>
    <row r="9" spans="1:17" ht="99"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9" t="s">
        <v>4</v>
      </c>
      <c r="B11" s="434" t="s">
        <v>80</v>
      </c>
      <c r="C11" s="152"/>
      <c r="D11" s="152"/>
      <c r="E11" s="153"/>
      <c r="F11" s="9" t="s">
        <v>5</v>
      </c>
      <c r="G11" s="434" t="s">
        <v>95</v>
      </c>
      <c r="H11" s="152"/>
      <c r="I11" s="152"/>
      <c r="J11" s="152"/>
      <c r="K11" s="152"/>
      <c r="L11" s="153"/>
      <c r="M11" s="46" t="s">
        <v>6</v>
      </c>
      <c r="N11" s="434" t="s">
        <v>103</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435" t="str">
        <f>'[132]POA (2)'!$C$17</f>
        <v>EJE 1. Inclusión y Humanidad que Transforma: Unidos para Avanzar</v>
      </c>
      <c r="C13" s="147"/>
      <c r="D13" s="143" t="s">
        <v>8</v>
      </c>
      <c r="E13" s="435" t="str">
        <f>'[134]POA (2)'!$C$18</f>
        <v xml:space="preserve">Promover el desarrollo integral e inclusivo de la sociedad mediante la educación y la cultura, fortaleciendo la infraestructura educativa, impulsando programas culturales y artísticos, para preservar el patrimonio cultural del Municipio con la participación activa de la niñez y juventud. Mejorar las condiciones de vida de los grupos vulnerables propiciando el respeto por sus derechos, creando condiciones que aseguren un desarrollo integral y una inclusion generando una sinergia en beneficio de la niñez, adolecentes, adultos mayores y la familia  </v>
      </c>
      <c r="F13" s="147"/>
      <c r="G13" s="147"/>
      <c r="H13" s="143" t="s">
        <v>9</v>
      </c>
      <c r="I13" s="435" t="str">
        <f>'[134]POA (2)'!$C$20</f>
        <v>Articular políticas que creen un entorno favorable para el desarrollo social e integral de la niñez, jóvenes, adultos, adultos mayores y discapacitados, promoviendo una colaboración entre distintos sectores para asegurar el bienestar social del Municipio.</v>
      </c>
      <c r="J13" s="147"/>
      <c r="K13" s="147"/>
      <c r="L13" s="147"/>
      <c r="M13" s="148" t="s">
        <v>10</v>
      </c>
      <c r="N13" s="435" t="str">
        <f>'[134]POA (2)'!$C$21</f>
        <v xml:space="preserve">2.4 recuperar y promover las actividades culturales y artísticas en el municipio                                                                                                                                                                                                                                                                                                                                                                                                                                                                                       2.5. impulsar la difusión y preservación del patrimonio cultural del municipio, promoviendo danzas originarias, grupos musicales y otras actividades artísticas                                                                                                                                                                                                                                                                                                         2.7 promover los valores cívicos a través de ceremonias, desfiles y conmemoraciones oficiales                                                                                                                                                                                                                                                                                                                                                                                                                                           2.8 impulsar actividades culturales mediante convenios de colaboración con otros municipios, instituciones publicas y privadas                                                                                                                                                                                                                                                                                                                                                                             2.9 promover reuniones entre los jóvenes y sectores empresariales para lograr el apoyo a las actividades deportivas, culturales y artísticas.  8.14 Atender a los grupos vulnerables canalizando las inquietudes y necesidades, para realizar la gestion necesaria para el desarrollo de sus actividades cotidianas. 8.15 Procurar el respeto de sus derechos de las personas con discapacidad, a traves de estrategias y desarrollo integral contribuyendo a su inclusion social </v>
      </c>
      <c r="O13" s="147"/>
      <c r="P13" s="147"/>
      <c r="Q13" s="147"/>
    </row>
    <row r="14" spans="1:17" ht="282"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9" t="s">
        <v>150</v>
      </c>
      <c r="M18" s="9" t="s">
        <v>18</v>
      </c>
      <c r="N18" s="148"/>
      <c r="O18" s="148"/>
      <c r="P18" s="148"/>
      <c r="Q18" s="148"/>
    </row>
    <row r="19" spans="1:18" ht="117.75" customHeight="1" x14ac:dyDescent="0.25">
      <c r="A19" s="2" t="s">
        <v>28</v>
      </c>
      <c r="B19" s="147" t="str">
        <f>[133]MIR!$B$12</f>
        <v>Mejorar la calidad de vida e inclusión social de grupos vulnerables a través del acceso a la educación y políticas públicas equitativas.</v>
      </c>
      <c r="C19" s="147"/>
      <c r="D19" s="147"/>
      <c r="E19" s="147" t="str">
        <f>[133]MIR!$C$12</f>
        <v>Calidad de vida de grupos vulnerables</v>
      </c>
      <c r="F19" s="147"/>
      <c r="G19" s="147" t="str">
        <f>[133]MIR!$D$12</f>
        <v>Calidad de vida de grupos vulnerables = Número de grupos vulnerables atendidos con calidad / Total de grupos vulnerables identificados * 100 (CVGV = NGVAC / TGVI * 100)</v>
      </c>
      <c r="H19" s="147"/>
      <c r="I19" s="157" t="str">
        <f>[133]MIR!$E$12</f>
        <v>Informes municipales, encuestas de calidad de vida</v>
      </c>
      <c r="J19" s="147"/>
      <c r="K19" s="48" t="s">
        <v>150</v>
      </c>
      <c r="L19" s="8">
        <v>1</v>
      </c>
      <c r="M19" s="141" t="s">
        <v>220</v>
      </c>
      <c r="N19" s="142" t="s">
        <v>223</v>
      </c>
      <c r="O19" s="5">
        <v>0.25</v>
      </c>
      <c r="P19" s="157" t="s">
        <v>36</v>
      </c>
      <c r="Q19" s="147"/>
    </row>
    <row r="20" spans="1:18" ht="137.25" customHeight="1" x14ac:dyDescent="0.25">
      <c r="A20" s="2" t="s">
        <v>29</v>
      </c>
      <c r="B20" s="147" t="str">
        <f>[133]MIR!$B$13</f>
        <v>Garantizar el acceso equitativo a la educación y servicios para grupos vulnerables en el municipio.</v>
      </c>
      <c r="C20" s="147"/>
      <c r="D20" s="147"/>
      <c r="E20" s="147" t="str">
        <f>[133]MIR!$C$13</f>
        <v>Acceso equitativo a educación y servicios</v>
      </c>
      <c r="F20" s="147"/>
      <c r="G20" s="147" t="str">
        <f>[133]MIR!$D$13</f>
        <v>Acceso equitativo a educación y servicios = Número de grupos vulnerables con acceso efectivo a educación y servicios / Total de grupos vulnerables identificados * 100 (AEES = NGVAEE / TGVI * 100)</v>
      </c>
      <c r="H20" s="147"/>
      <c r="I20" s="157" t="str">
        <f>[133]MIR!$E$13</f>
        <v>Reportes escolares, registros de servicios sociales</v>
      </c>
      <c r="J20" s="147"/>
      <c r="K20" s="48" t="s">
        <v>150</v>
      </c>
      <c r="L20" s="101">
        <v>1</v>
      </c>
      <c r="M20" s="141" t="s">
        <v>220</v>
      </c>
      <c r="N20" s="142" t="s">
        <v>223</v>
      </c>
      <c r="O20" s="5">
        <v>0.25</v>
      </c>
      <c r="P20" s="157" t="s">
        <v>36</v>
      </c>
      <c r="Q20" s="147"/>
    </row>
    <row r="21" spans="1:18" ht="122.25" customHeight="1" x14ac:dyDescent="0.25">
      <c r="A21" s="31" t="s">
        <v>61</v>
      </c>
      <c r="B21" s="147" t="str">
        <f>[133]MIR!$B$14</f>
        <v>Aumentar el presupuesto para programas educativos y sociales inclusivos.</v>
      </c>
      <c r="C21" s="147"/>
      <c r="D21" s="147"/>
      <c r="E21" s="147" t="str">
        <f>[133]MIR!$C$14</f>
        <v>Incremento en presupuesto educativo inclusivo</v>
      </c>
      <c r="F21" s="147"/>
      <c r="G21" s="147" t="str">
        <f>[133]MIR!$D$14</f>
        <v>Incremento en presupuesto educativo inclusivo = Presupuesto asignado a educación y apoyo inclusivo / Presupuesto total del año en educación * 100 (IPEI = PAEAI / PTAE * 100)</v>
      </c>
      <c r="H21" s="147"/>
      <c r="I21" s="157" t="str">
        <f>[133]MIR!$E$14</f>
        <v>Presupuesto anual aprobado y ejercido</v>
      </c>
      <c r="J21" s="147"/>
      <c r="K21" s="48" t="s">
        <v>150</v>
      </c>
      <c r="L21" s="101">
        <v>1</v>
      </c>
      <c r="M21" s="141" t="s">
        <v>220</v>
      </c>
      <c r="N21" s="142" t="s">
        <v>223</v>
      </c>
      <c r="O21" s="5">
        <v>0.25</v>
      </c>
      <c r="P21" s="157" t="s">
        <v>36</v>
      </c>
      <c r="Q21" s="147"/>
    </row>
    <row r="22" spans="1:18" ht="129" customHeight="1" x14ac:dyDescent="0.25">
      <c r="A22" s="31" t="s">
        <v>62</v>
      </c>
      <c r="B22" s="442" t="str">
        <f>[133]MIR!$B$16</f>
        <v>Fortalecer la coordinación interinstitucional a nivel municipal.</v>
      </c>
      <c r="C22" s="444"/>
      <c r="D22" s="443"/>
      <c r="E22" s="442" t="str">
        <f>[133]MIR!$C$16</f>
        <v>Nivel de coordinación interinstitucional</v>
      </c>
      <c r="F22" s="443"/>
      <c r="G22" s="442" t="str">
        <f>[133]MIR!$D$16</f>
        <v>Nivel de coordinación interinstitucional = Número de acuerdos de colaboración efectiva / Número de instituciones participantes * 100 (NCI = NACE / NIP * 100)</v>
      </c>
      <c r="H22" s="443"/>
      <c r="I22" s="442" t="str">
        <f>[133]MIR!$E$16</f>
        <v>Convenios firmados, actas de colaboración</v>
      </c>
      <c r="J22" s="443"/>
      <c r="K22" s="97" t="s">
        <v>150</v>
      </c>
      <c r="L22" s="101">
        <v>1</v>
      </c>
      <c r="M22" s="141" t="s">
        <v>220</v>
      </c>
      <c r="N22" s="142" t="s">
        <v>223</v>
      </c>
      <c r="O22" s="5">
        <v>0.25</v>
      </c>
      <c r="P22" s="157" t="s">
        <v>36</v>
      </c>
      <c r="Q22" s="147"/>
    </row>
    <row r="23" spans="1:18" ht="93" customHeight="1" x14ac:dyDescent="0.25">
      <c r="A23" s="81" t="s">
        <v>84</v>
      </c>
      <c r="B23" s="147" t="str">
        <f>[133]MIR!$B$19</f>
        <v>Actualización de datos sobre personas con discapacidad y migrantes.</v>
      </c>
      <c r="C23" s="147"/>
      <c r="D23" s="147"/>
      <c r="E23" s="147" t="str">
        <f>[133]MIR!$C$19</f>
        <v>Nivel de actualización de datos</v>
      </c>
      <c r="F23" s="147"/>
      <c r="G23" s="147" t="str">
        <f>[133]MIR!$D$19</f>
        <v>Nivel de actualización de datos = Datos actualizados al año en curso / Datos totales requeridos * 100 (NAD = DAAC / DTR * 100)</v>
      </c>
      <c r="H23" s="147"/>
      <c r="I23" s="157" t="str">
        <f>[133]MIR!$E$19</f>
        <v>Bases de datos, censos locales</v>
      </c>
      <c r="J23" s="147"/>
      <c r="K23" s="48" t="s">
        <v>150</v>
      </c>
      <c r="L23" s="101">
        <v>1</v>
      </c>
      <c r="M23" s="141" t="s">
        <v>220</v>
      </c>
      <c r="N23" s="142" t="s">
        <v>223</v>
      </c>
      <c r="O23" s="5">
        <v>0.25</v>
      </c>
      <c r="P23" s="157" t="s">
        <v>36</v>
      </c>
      <c r="Q23" s="147"/>
    </row>
    <row r="24" spans="1:18" ht="29.25" customHeight="1" x14ac:dyDescent="0.25">
      <c r="A24" s="155" t="s">
        <v>30</v>
      </c>
      <c r="B24" s="155"/>
      <c r="C24" s="155"/>
      <c r="D24" s="155"/>
      <c r="E24" s="155"/>
      <c r="F24" s="155"/>
      <c r="G24" s="155"/>
      <c r="H24" s="155"/>
      <c r="I24" s="155"/>
      <c r="J24" s="155"/>
      <c r="K24" s="155"/>
      <c r="L24" s="155"/>
      <c r="M24" s="155"/>
      <c r="N24" s="155"/>
      <c r="O24" s="155"/>
      <c r="P24" s="155"/>
      <c r="Q24" s="155"/>
    </row>
    <row r="25" spans="1:18" ht="108" customHeight="1" x14ac:dyDescent="0.25">
      <c r="A25" s="3" t="s">
        <v>68</v>
      </c>
      <c r="B25" s="147" t="str">
        <f>[133]MIR!$B$15</f>
        <v>Participar con puntualidad y responsabilidad en las sesiones de cabildo, ejerciendo las facultades de deliberación y decisión en los temas que competen al Ayuntamiento.</v>
      </c>
      <c r="C25" s="147"/>
      <c r="D25" s="147"/>
      <c r="E25" s="147" t="str">
        <f>[133]MIR!$C$15</f>
        <v>Participación en sesiones de cabildo</v>
      </c>
      <c r="F25" s="147"/>
      <c r="G25" s="147" t="str">
        <f>[133]MIR!$D$15</f>
        <v>Participación en sesiones de cabildo = Sesiones a las que se participó puntualmente / Sesiones totales de cabildo realizadas * 100 (PSC = SPPP / STCR * 100)</v>
      </c>
      <c r="H25" s="147"/>
      <c r="I25" s="157" t="str">
        <f>[133]MIR!$E$15</f>
        <v>Actas de asistencia, minutas de sesión</v>
      </c>
      <c r="J25" s="147"/>
      <c r="K25" s="48" t="s">
        <v>150</v>
      </c>
      <c r="L25" s="8">
        <v>1</v>
      </c>
      <c r="M25" s="141" t="s">
        <v>220</v>
      </c>
      <c r="N25" s="142" t="s">
        <v>223</v>
      </c>
      <c r="O25" s="5">
        <v>0.25</v>
      </c>
      <c r="P25" s="157" t="s">
        <v>36</v>
      </c>
      <c r="Q25" s="147"/>
      <c r="R25" t="s">
        <v>33</v>
      </c>
    </row>
    <row r="26" spans="1:18" ht="126" customHeight="1" x14ac:dyDescent="0.25">
      <c r="A26" s="3" t="s">
        <v>70</v>
      </c>
      <c r="B26" s="147" t="str">
        <f>[133]MIR!$B$17</f>
        <v>Promover la emisión oportuna de convocatorias y participación en sesiones de cabildo, como estrategia para fomentar la transparencia...</v>
      </c>
      <c r="C26" s="147"/>
      <c r="D26" s="147"/>
      <c r="E26" s="147" t="str">
        <f>[133]MIR!$C$17</f>
        <v>Oportunidad en convocatorias emitidas</v>
      </c>
      <c r="F26" s="147"/>
      <c r="G26" s="147" t="str">
        <f>[133]MIR!$D$17</f>
        <v>Oportunidad en convocatorias emitidas = Cantidad de convocatorias emitidas en tiempo / Cantidad total de convocatorias requeridas * 100 (OCE = CCET / CTCR * 100)</v>
      </c>
      <c r="H26" s="147"/>
      <c r="I26" s="157" t="str">
        <f>[133]MIR!$E$17</f>
        <v>Convocatorias, bitácora de publicaciones</v>
      </c>
      <c r="J26" s="147"/>
      <c r="K26" s="48" t="s">
        <v>150</v>
      </c>
      <c r="L26" s="101">
        <v>1</v>
      </c>
      <c r="M26" s="141" t="s">
        <v>220</v>
      </c>
      <c r="N26" s="142" t="s">
        <v>223</v>
      </c>
      <c r="O26" s="5">
        <v>0.25</v>
      </c>
      <c r="P26" s="157" t="s">
        <v>36</v>
      </c>
      <c r="Q26" s="147"/>
    </row>
    <row r="27" spans="1:18" ht="136.5" customHeight="1" x14ac:dyDescent="0.25">
      <c r="A27" s="3" t="s">
        <v>77</v>
      </c>
      <c r="B27" s="160" t="str">
        <f>[133]MIR!$B$18</f>
        <v>Ejercer la debida inspección, vigilancia, e intervención en las comisiones asignadas...</v>
      </c>
      <c r="C27" s="164"/>
      <c r="D27" s="161"/>
      <c r="E27" s="160" t="str">
        <f>[133]MIR!$C$18</f>
        <v>Cumplimiento en comisiones asignadas</v>
      </c>
      <c r="F27" s="161"/>
      <c r="G27" s="160" t="str">
        <f>[133]MIR!$D$18</f>
        <v>Cumplimiento en comisiones asignadas = Cantidad de intervenciones realizadas en comisiones / Cantidad total de comisiones asignadas * 100 (CCA = CIRC / CTCA * 100)</v>
      </c>
      <c r="H27" s="161"/>
      <c r="I27" s="162" t="str">
        <f>[133]MIR!$E$18</f>
        <v>Informes de comisiones, actas de reuniones</v>
      </c>
      <c r="J27" s="163"/>
      <c r="K27" s="48" t="s">
        <v>150</v>
      </c>
      <c r="L27" s="101">
        <v>1</v>
      </c>
      <c r="M27" s="141" t="s">
        <v>220</v>
      </c>
      <c r="N27" s="142" t="s">
        <v>223</v>
      </c>
      <c r="O27" s="5">
        <v>0.25</v>
      </c>
      <c r="P27" s="157" t="s">
        <v>36</v>
      </c>
      <c r="Q27" s="147"/>
    </row>
    <row r="28" spans="1:18" ht="136.5" customHeight="1" x14ac:dyDescent="0.25">
      <c r="A28" s="3" t="s">
        <v>85</v>
      </c>
      <c r="B28" s="160" t="str">
        <f>[133]MIR!$B$20</f>
        <v>Resoluciones aprobadas y publicadas para mejores condiciones de vida de inmigrantes y discapacitados.</v>
      </c>
      <c r="C28" s="164"/>
      <c r="D28" s="161"/>
      <c r="E28" s="160" t="str">
        <f>[133]MIR!$C$20</f>
        <v>Resoluciones aprobadas y publicadas</v>
      </c>
      <c r="F28" s="161"/>
      <c r="G28" s="160" t="str">
        <f>[133]MIR!$D$20</f>
        <v>Resoluciones aprobadas y publicadas = Resoluciones aprobadas en el periodo / Resoluciones propuestas en total * 100 (RAP = RAPEP / RPT * 100)</v>
      </c>
      <c r="H28" s="161"/>
      <c r="I28" s="162" t="str">
        <f>[133]MIR!$E$20</f>
        <v>Gaceta municipal, sitio web oficial</v>
      </c>
      <c r="J28" s="163"/>
      <c r="K28" s="81" t="s">
        <v>150</v>
      </c>
      <c r="L28" s="101">
        <v>1</v>
      </c>
      <c r="M28" s="141" t="s">
        <v>220</v>
      </c>
      <c r="N28" s="142" t="s">
        <v>223</v>
      </c>
      <c r="O28" s="5">
        <v>0.25</v>
      </c>
      <c r="P28" s="157" t="s">
        <v>36</v>
      </c>
      <c r="Q28" s="147"/>
    </row>
    <row r="29" spans="1:18" ht="117" customHeight="1" x14ac:dyDescent="0.25">
      <c r="A29" s="3" t="s">
        <v>195</v>
      </c>
      <c r="B29" s="147" t="str">
        <f>[133]MIR!$B$21</f>
        <v>Convocatorias a sesiones de cabildo como Participación social y confianza a la información...</v>
      </c>
      <c r="C29" s="147"/>
      <c r="D29" s="147"/>
      <c r="E29" s="147" t="str">
        <f>[133]MIR!$C$21</f>
        <v>Participación ciudadana en cabildo</v>
      </c>
      <c r="F29" s="147"/>
      <c r="G29" s="147" t="str">
        <f>[133]MIR!$D$21</f>
        <v>Participación ciudadana en cabildo = Cantidad de ciudadanos que participaron en cabildo / Cantidad total convocada * 100 (PCC = CCCPC / CTC * 100)</v>
      </c>
      <c r="H29" s="147"/>
      <c r="I29" s="147" t="str">
        <f>[133]MIR!$E$21</f>
        <v>Registro de asistentes, encuestas de participación</v>
      </c>
      <c r="J29" s="147"/>
      <c r="K29" s="48" t="s">
        <v>150</v>
      </c>
      <c r="L29" s="58">
        <v>1</v>
      </c>
      <c r="M29" s="141" t="s">
        <v>220</v>
      </c>
      <c r="N29" s="142" t="s">
        <v>223</v>
      </c>
      <c r="O29" s="5">
        <v>0.25</v>
      </c>
      <c r="P29" s="157" t="s">
        <v>36</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65"/>
      <c r="G36" s="165"/>
      <c r="H36" s="165"/>
      <c r="I36" s="1"/>
      <c r="J36" s="1"/>
      <c r="K36" s="1"/>
      <c r="L36" s="1"/>
      <c r="M36" s="1"/>
      <c r="N36" s="1"/>
      <c r="O36" s="1"/>
      <c r="P36" s="1"/>
      <c r="Q36" s="1"/>
    </row>
    <row r="37" spans="1:17" x14ac:dyDescent="0.25">
      <c r="A37" s="1"/>
      <c r="B37" s="1"/>
      <c r="C37" s="1"/>
      <c r="D37" s="1"/>
      <c r="E37" s="1"/>
      <c r="F37" s="1"/>
      <c r="G37" s="1"/>
      <c r="H37" s="1"/>
      <c r="I37" s="1"/>
      <c r="J37" s="1"/>
      <c r="K37" s="1"/>
      <c r="L37" s="1"/>
      <c r="M37" s="1"/>
      <c r="N37" s="1"/>
      <c r="O37" s="1"/>
      <c r="P37" s="1"/>
      <c r="Q37" s="1"/>
    </row>
    <row r="38" spans="1:17" s="1" customFormat="1" x14ac:dyDescent="0.25">
      <c r="F38"/>
    </row>
    <row r="39" spans="1:17" s="1" customFormat="1" x14ac:dyDescent="0.25"/>
    <row r="40" spans="1:17" s="1" customFormat="1" x14ac:dyDescent="0.25"/>
    <row r="41" spans="1:17" x14ac:dyDescent="0.25">
      <c r="A41" s="1"/>
      <c r="B41" s="1"/>
      <c r="C41" s="1"/>
      <c r="D41" s="1"/>
      <c r="E41" s="1"/>
      <c r="F41" s="1"/>
      <c r="G41" s="1"/>
      <c r="H41" s="1"/>
      <c r="I41" s="1"/>
      <c r="J41" s="1"/>
      <c r="K41" s="1"/>
      <c r="L41" s="1"/>
      <c r="M41" s="1"/>
      <c r="N41" s="1"/>
      <c r="O41" s="1"/>
      <c r="P41" s="1"/>
      <c r="Q41" s="1"/>
    </row>
  </sheetData>
  <mergeCells count="89">
    <mergeCell ref="P22:Q22"/>
    <mergeCell ref="I22:J22"/>
    <mergeCell ref="G22:H22"/>
    <mergeCell ref="E22:F22"/>
    <mergeCell ref="B22:D22"/>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6:Q26"/>
    <mergeCell ref="B29:D29"/>
    <mergeCell ref="E29:F29"/>
    <mergeCell ref="G29:H29"/>
    <mergeCell ref="I29:J29"/>
    <mergeCell ref="P29:Q29"/>
    <mergeCell ref="P27:Q27"/>
    <mergeCell ref="B28:D28"/>
    <mergeCell ref="E28:F28"/>
    <mergeCell ref="G28:H28"/>
    <mergeCell ref="I28:J28"/>
    <mergeCell ref="P28:Q28"/>
    <mergeCell ref="F35:H36"/>
    <mergeCell ref="B26:D26"/>
    <mergeCell ref="E26:F26"/>
    <mergeCell ref="G26:H26"/>
    <mergeCell ref="I26:J26"/>
    <mergeCell ref="B27:D27"/>
    <mergeCell ref="E27:F27"/>
    <mergeCell ref="G27:H27"/>
    <mergeCell ref="I27:J27"/>
  </mergeCells>
  <pageMargins left="0.7" right="0.7" top="0.75" bottom="0.75" header="0.3" footer="0.3"/>
  <pageSetup scale="53" orientation="landscape"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topLeftCell="A28" zoomScale="66" zoomScaleNormal="66" zoomScaleSheetLayoutView="70" workbookViewId="0">
      <selection activeCell="M25" sqref="M25"/>
    </sheetView>
  </sheetViews>
  <sheetFormatPr baseColWidth="10" defaultColWidth="10.875" defaultRowHeight="15.75" x14ac:dyDescent="0.25"/>
  <cols>
    <col min="1" max="1" width="14.75" customWidth="1"/>
    <col min="3" max="3" width="6.875" customWidth="1"/>
    <col min="4" max="4" width="12.875" customWidth="1"/>
    <col min="6" max="6" width="10.125" customWidth="1"/>
    <col min="8" max="8" width="12.875" customWidth="1"/>
    <col min="9" max="9" width="13.375" customWidth="1"/>
    <col min="10" max="10" width="6.625" customWidth="1"/>
    <col min="11" max="11" width="14.875" customWidth="1"/>
    <col min="12" max="12" width="13.5" customWidth="1"/>
    <col min="13" max="13" width="13.75" customWidth="1"/>
    <col min="14" max="14" width="14.75" customWidth="1"/>
    <col min="15" max="15" width="10.5" customWidth="1"/>
    <col min="17" max="17" width="8" customWidth="1"/>
  </cols>
  <sheetData>
    <row r="1" spans="1:17" x14ac:dyDescent="0.25">
      <c r="A1" s="1"/>
      <c r="B1" s="1"/>
      <c r="C1" s="1"/>
      <c r="D1" s="1"/>
      <c r="E1" s="1"/>
      <c r="F1" s="1"/>
      <c r="G1" s="1"/>
      <c r="H1" s="1"/>
      <c r="I1" s="1"/>
      <c r="J1" s="1"/>
      <c r="K1" s="1"/>
      <c r="L1" s="1"/>
      <c r="M1" s="1"/>
      <c r="N1" s="1"/>
      <c r="O1" s="1"/>
      <c r="P1" s="1"/>
      <c r="Q1" s="1"/>
    </row>
    <row r="2" spans="1:17" ht="28.5" customHeight="1" x14ac:dyDescent="0.25">
      <c r="A2" s="1"/>
      <c r="B2" s="144"/>
      <c r="C2" s="144"/>
      <c r="D2" s="144"/>
      <c r="E2" s="144"/>
      <c r="F2" s="144"/>
      <c r="G2" s="144"/>
      <c r="H2" s="144"/>
      <c r="I2" s="144"/>
      <c r="J2" s="144"/>
      <c r="K2" s="144"/>
      <c r="L2" s="144"/>
      <c r="M2" s="144"/>
      <c r="N2" s="144"/>
      <c r="O2" s="144"/>
      <c r="P2" s="144"/>
      <c r="Q2" s="1"/>
    </row>
    <row r="3" spans="1:17" ht="28.5" customHeight="1" x14ac:dyDescent="0.25">
      <c r="A3" s="1"/>
      <c r="B3" s="144"/>
      <c r="C3" s="144"/>
      <c r="D3" s="144"/>
      <c r="E3" s="144"/>
      <c r="F3" s="144"/>
      <c r="G3" s="144"/>
      <c r="H3" s="144"/>
      <c r="I3" s="144"/>
      <c r="J3" s="144"/>
      <c r="K3" s="144"/>
      <c r="L3" s="144"/>
      <c r="M3" s="144"/>
      <c r="N3" s="144"/>
      <c r="O3" s="144"/>
      <c r="P3" s="144"/>
      <c r="Q3" s="1"/>
    </row>
    <row r="4" spans="1:17" ht="49.5" customHeight="1" x14ac:dyDescent="0.25">
      <c r="A4" s="1"/>
      <c r="B4" s="144"/>
      <c r="C4" s="144"/>
      <c r="D4" s="144"/>
      <c r="E4" s="144"/>
      <c r="F4" s="144"/>
      <c r="G4" s="144"/>
      <c r="H4" s="144"/>
      <c r="I4" s="144"/>
      <c r="J4" s="144"/>
      <c r="K4" s="144"/>
      <c r="L4" s="144"/>
      <c r="M4" s="144"/>
      <c r="N4" s="144"/>
      <c r="O4" s="144"/>
      <c r="P4" s="144"/>
      <c r="Q4" s="1"/>
    </row>
    <row r="5" spans="1:17" ht="32.25"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25.5"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31" t="str">
        <f>'[135]POA (2)'!$AA$26</f>
        <v>E. Prestación de Servicios Públicos</v>
      </c>
      <c r="E8" s="147"/>
      <c r="F8" s="147"/>
      <c r="G8" s="147"/>
      <c r="H8" s="147"/>
      <c r="I8" s="148" t="s">
        <v>1</v>
      </c>
      <c r="J8" s="149" t="s">
        <v>38</v>
      </c>
      <c r="K8" s="149"/>
      <c r="L8" s="148" t="s">
        <v>2</v>
      </c>
      <c r="M8" s="333" t="str">
        <f>'[136]POA (2)'!$C$19</f>
        <v xml:space="preserve">PROGRAMA 2.EDUCACION, TALENTO Y CULTURA: RAICES QUE NOS UNEN </v>
      </c>
      <c r="N8" s="147"/>
      <c r="O8" s="148" t="s">
        <v>3</v>
      </c>
      <c r="P8" s="331" t="str">
        <f>'[135]POA (2)'!$C$19</f>
        <v xml:space="preserve">PROGRAMA 2.EDUCACION, TALENTO Y CULTURA: RAICES QUE NOS UNEN </v>
      </c>
      <c r="Q8" s="147"/>
    </row>
    <row r="9" spans="1:17" ht="76.5" customHeight="1" x14ac:dyDescent="0.25">
      <c r="A9" s="143"/>
      <c r="B9" s="143"/>
      <c r="C9" s="143"/>
      <c r="D9" s="147"/>
      <c r="E9" s="147"/>
      <c r="F9" s="147"/>
      <c r="G9" s="147"/>
      <c r="H9" s="147"/>
      <c r="I9" s="148"/>
      <c r="J9" s="149"/>
      <c r="K9" s="149"/>
      <c r="L9" s="148"/>
      <c r="M9" s="147"/>
      <c r="N9" s="147"/>
      <c r="O9" s="148"/>
      <c r="P9" s="147"/>
      <c r="Q9" s="147"/>
    </row>
    <row r="10" spans="1:17" ht="21.75" customHeight="1"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10" t="s">
        <v>4</v>
      </c>
      <c r="B11" s="210" t="s">
        <v>105</v>
      </c>
      <c r="C11" s="152"/>
      <c r="D11" s="152"/>
      <c r="E11" s="153"/>
      <c r="F11" s="10" t="s">
        <v>5</v>
      </c>
      <c r="G11" s="210" t="s">
        <v>106</v>
      </c>
      <c r="H11" s="152"/>
      <c r="I11" s="152"/>
      <c r="J11" s="152"/>
      <c r="K11" s="152"/>
      <c r="L11" s="153"/>
      <c r="M11" s="26" t="s">
        <v>6</v>
      </c>
      <c r="N11" s="210" t="s">
        <v>96</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328" t="str">
        <f>'[136]POA (2)'!$C$17</f>
        <v>EJE I. INCLUSION Y HUMANIDAD QUE TRANSFORMAN: UNIDOS PARA AVANZAR</v>
      </c>
      <c r="C13" s="147"/>
      <c r="D13" s="143" t="s">
        <v>8</v>
      </c>
      <c r="E13" s="328" t="str">
        <f>'[137]POA (2)'!$C$18</f>
        <v>Promover el desarrollo integral e inclusivo de la sociedad mediante la educación y la cultura, fortaleciendo la infraestructura educativa, impulsando programas culturales y artísticos, para preservar el patrimonio cultural del municipio con la participación activa de la niñez y juventud.</v>
      </c>
      <c r="F13" s="147"/>
      <c r="G13" s="147"/>
      <c r="H13" s="143" t="s">
        <v>9</v>
      </c>
      <c r="I13" s="328" t="str">
        <f>'[137]POA (2)'!$C$20</f>
        <v>Articular políticas públicas que creen un entorno favorable para el desarrollo social e integral de la niñez, jóvenes, adultos, adultos mayores y discapacitados promoviendo una colaboración entre distintos sectores para asegurar el bienestar social de municipio</v>
      </c>
      <c r="J13" s="147"/>
      <c r="K13" s="147"/>
      <c r="L13" s="147"/>
      <c r="M13" s="148" t="s">
        <v>10</v>
      </c>
      <c r="N13" s="328" t="str">
        <f>'[137]POA (2)'!$C$21</f>
        <v xml:space="preserve">2.4 Recuperar y promover las actividades culturales y artísticas en el municipio.
2.5 Impulsar la difusión y la preservación de patrimonio cultural del municipio, promoviendo danzas originarias, grupos musicales y potras actividades artísticas.
2.6 Fomentar la realización de talleres de danza, pintura, música, teatro y otras artes, incentivando la participación de la niñez y la juventud.
2.10 Garantizar mecanismos de participación que faciliten el desarrollo integral de la juventud en lasa acciones sociales, deportivas y culturales 
2.11 Gestionar el acceso a financiamiento o estímulos económicos para fortalecer el equipamiento y herramientas de los jóvenes en sus actividades culturales, deportivas, y artísticas.
2.16 Difundir los cursos y talleres que se imparten en la casa de cultura del municipio, promoviendo la participación de la niñez y juventud.
</v>
      </c>
      <c r="O13" s="147"/>
      <c r="P13" s="147"/>
      <c r="Q13" s="147"/>
    </row>
    <row r="14" spans="1:17" ht="231.7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8" t="s">
        <v>15</v>
      </c>
      <c r="J17" s="148"/>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8"/>
      <c r="J18" s="148"/>
      <c r="K18" s="148"/>
      <c r="L18" s="29" t="s">
        <v>150</v>
      </c>
      <c r="M18" s="29" t="s">
        <v>18</v>
      </c>
      <c r="N18" s="148"/>
      <c r="O18" s="148"/>
      <c r="P18" s="148"/>
      <c r="Q18" s="148"/>
    </row>
    <row r="19" spans="1:18" ht="122.25" customHeight="1" x14ac:dyDescent="0.25">
      <c r="A19" s="2" t="s">
        <v>28</v>
      </c>
      <c r="B19" s="147" t="str">
        <f>[135]MIR!$B$12</f>
        <v>Desarrollo de una comunidad más inclusiva, equitativa y culturalmente activa.</v>
      </c>
      <c r="C19" s="147"/>
      <c r="D19" s="147"/>
      <c r="E19" s="147" t="str">
        <f>[138]MIR!$C$15</f>
        <v>Porcentaje de resoluciones aprobadas.</v>
      </c>
      <c r="F19" s="147"/>
      <c r="G19" s="147" t="str">
        <f>[135]MIR!$D$12</f>
        <v>Porcentaje de Resoluciones Aprobadas = (No. De proyectos Terminados/ No. De Proyectos Programados) * 100.   PAP=(NPT/NPP) * 100</v>
      </c>
      <c r="H19" s="147"/>
      <c r="I19" s="157" t="s">
        <v>82</v>
      </c>
      <c r="J19" s="147"/>
      <c r="K19" s="49" t="s">
        <v>150</v>
      </c>
      <c r="L19" s="11">
        <v>1</v>
      </c>
      <c r="M19" s="142" t="s">
        <v>220</v>
      </c>
      <c r="N19" s="142" t="s">
        <v>223</v>
      </c>
      <c r="O19" s="74">
        <v>0.25</v>
      </c>
      <c r="P19" s="157" t="s">
        <v>38</v>
      </c>
      <c r="Q19" s="147"/>
    </row>
    <row r="20" spans="1:18" ht="117" customHeight="1" x14ac:dyDescent="0.25">
      <c r="A20" s="2" t="s">
        <v>29</v>
      </c>
      <c r="B20" s="147" t="str">
        <f>[135]MIR!$B$13</f>
        <v>Mayor impacto de las políticas culturales, recreativas y de equidad de género en la comunidad.</v>
      </c>
      <c r="C20" s="147"/>
      <c r="D20" s="147"/>
      <c r="E20" s="147" t="str">
        <f>[138]MIR!$C$16</f>
        <v>Porcentaje de acciones implemetadas  para el control de los recursos financieros.</v>
      </c>
      <c r="F20" s="147"/>
      <c r="G20" s="147" t="s">
        <v>98</v>
      </c>
      <c r="H20" s="147"/>
      <c r="I20" s="157" t="s">
        <v>82</v>
      </c>
      <c r="J20" s="147"/>
      <c r="K20" s="49" t="s">
        <v>150</v>
      </c>
      <c r="L20" s="101">
        <v>1</v>
      </c>
      <c r="M20" s="142" t="s">
        <v>220</v>
      </c>
      <c r="N20" s="142" t="s">
        <v>223</v>
      </c>
      <c r="O20" s="74">
        <v>0.25</v>
      </c>
      <c r="P20" s="157" t="s">
        <v>38</v>
      </c>
      <c r="Q20" s="147"/>
    </row>
    <row r="21" spans="1:18" ht="93" customHeight="1" x14ac:dyDescent="0.25">
      <c r="A21" s="2" t="s">
        <v>61</v>
      </c>
      <c r="B21" s="147" t="str">
        <f>[135]MIR!$B$14</f>
        <v>Aumentar el presupuesto asignado a programas culturales y de género.</v>
      </c>
      <c r="C21" s="147"/>
      <c r="D21" s="147"/>
      <c r="E21" s="147" t="str">
        <f>[138]MIR!$C$17</f>
        <v>Porcentaje de acciones implemetadas  para el control de los recursos financieros.</v>
      </c>
      <c r="F21" s="147"/>
      <c r="G21" s="147" t="s">
        <v>78</v>
      </c>
      <c r="H21" s="147"/>
      <c r="I21" s="157" t="s">
        <v>82</v>
      </c>
      <c r="J21" s="147"/>
      <c r="K21" s="49" t="s">
        <v>150</v>
      </c>
      <c r="L21" s="101">
        <v>1</v>
      </c>
      <c r="M21" s="142" t="s">
        <v>220</v>
      </c>
      <c r="N21" s="142" t="s">
        <v>223</v>
      </c>
      <c r="O21" s="74">
        <v>0.25</v>
      </c>
      <c r="P21" s="157" t="s">
        <v>38</v>
      </c>
      <c r="Q21" s="147"/>
    </row>
    <row r="22" spans="1:18" ht="119.25" customHeight="1" x14ac:dyDescent="0.25">
      <c r="A22" s="96" t="s">
        <v>62</v>
      </c>
      <c r="B22" s="448" t="str">
        <f>[135]MIR!$B$16</f>
        <v>Mejorar la promoción y difusión de eventos y programas.</v>
      </c>
      <c r="C22" s="449"/>
      <c r="D22" s="450"/>
      <c r="E22" s="448" t="str">
        <f>[135]MIR!$C$16</f>
        <v>Porcentaje de acciones implementadas  para el control de los recursos financieros.</v>
      </c>
      <c r="F22" s="450"/>
      <c r="G22" s="448" t="str">
        <f>[135]MIR!$D$16</f>
        <v>Porcentaje  de Acciones =( No. De Acciones realizadas / No. Acciones Programados) * 100      PA=(NAR/NAP) * 100</v>
      </c>
      <c r="H22" s="450"/>
      <c r="I22" s="448" t="str">
        <f>[135]MIR!$E$16</f>
        <v>Registro de Asistencia, Minutas de Trabajo y Evidencias Fotográficas</v>
      </c>
      <c r="J22" s="450"/>
      <c r="K22" s="49" t="s">
        <v>150</v>
      </c>
      <c r="L22" s="101">
        <v>1</v>
      </c>
      <c r="M22" s="95" t="s">
        <v>220</v>
      </c>
      <c r="N22" s="142" t="s">
        <v>223</v>
      </c>
      <c r="O22" s="74">
        <v>0.25</v>
      </c>
      <c r="P22" s="157" t="s">
        <v>38</v>
      </c>
      <c r="Q22" s="147"/>
    </row>
    <row r="23" spans="1:18" ht="99.75" customHeight="1" x14ac:dyDescent="0.25">
      <c r="A23" s="2" t="s">
        <v>84</v>
      </c>
      <c r="B23" s="147" t="str">
        <f>[135]MIR!$B$19</f>
        <v>Agilizar procesos administrativos para facilitar la ejecución de proyectos.</v>
      </c>
      <c r="C23" s="147"/>
      <c r="D23" s="147"/>
      <c r="E23" s="147" t="str">
        <f>[135]MIR!$C$19</f>
        <v>Porcentaje de resoluciones aprobadas.</v>
      </c>
      <c r="F23" s="147"/>
      <c r="G23" s="147" t="str">
        <f>[135]MIR!$D$19</f>
        <v>Porcentaje de Resoluciones = (No. De Áreas inspeccionadas / No. Total de Áreas Programadas) * 100                                  PA= (Ni/NTAP) * 100</v>
      </c>
      <c r="H23" s="147"/>
      <c r="I23" s="157" t="str">
        <f>[135]MIR!$E$16</f>
        <v>Registro de Asistencia, Minutas de Trabajo y Evidencias Fotográficas</v>
      </c>
      <c r="J23" s="147"/>
      <c r="K23" s="49" t="s">
        <v>150</v>
      </c>
      <c r="L23" s="61">
        <v>1</v>
      </c>
      <c r="M23" s="142" t="s">
        <v>220</v>
      </c>
      <c r="N23" s="142" t="s">
        <v>223</v>
      </c>
      <c r="O23" s="74">
        <v>0.25</v>
      </c>
      <c r="P23" s="157" t="s">
        <v>38</v>
      </c>
      <c r="Q23" s="147"/>
    </row>
    <row r="24" spans="1:18" ht="19.5" customHeight="1" x14ac:dyDescent="0.25">
      <c r="A24" s="155" t="s">
        <v>30</v>
      </c>
      <c r="B24" s="155"/>
      <c r="C24" s="155"/>
      <c r="D24" s="155"/>
      <c r="E24" s="155"/>
      <c r="F24" s="155"/>
      <c r="G24" s="155"/>
      <c r="H24" s="155"/>
      <c r="I24" s="155"/>
      <c r="J24" s="155"/>
      <c r="K24" s="155"/>
      <c r="L24" s="155"/>
      <c r="M24" s="155"/>
      <c r="N24" s="155"/>
      <c r="O24" s="155"/>
      <c r="P24" s="155"/>
      <c r="Q24" s="155"/>
    </row>
    <row r="25" spans="1:18" ht="100.5" customHeight="1" x14ac:dyDescent="0.25">
      <c r="A25" s="3" t="s">
        <v>68</v>
      </c>
      <c r="B25" s="147" t="str">
        <f>[135]MIR!$B$15</f>
        <v>Impulsar y aprobar un presupuesto de egresos y ley de ingresos con enfoque inclusivo y cultural que garantice recursos suficientes para programas de cultura, recreación, espectáculos y equidad de género.</v>
      </c>
      <c r="C25" s="147"/>
      <c r="D25" s="147"/>
      <c r="E25" s="147" t="str">
        <f>[138]MIR!$C$18</f>
        <v>Porcentaje de acciones implemetadas  para el control de los recursos financieros.</v>
      </c>
      <c r="F25" s="147"/>
      <c r="G25" s="147" t="s">
        <v>101</v>
      </c>
      <c r="H25" s="147"/>
      <c r="I25" s="157" t="s">
        <v>82</v>
      </c>
      <c r="J25" s="147"/>
      <c r="K25" s="49" t="s">
        <v>150</v>
      </c>
      <c r="L25" s="57">
        <v>1</v>
      </c>
      <c r="M25" s="141" t="s">
        <v>220</v>
      </c>
      <c r="N25" s="142" t="s">
        <v>223</v>
      </c>
      <c r="O25" s="5">
        <v>0.25</v>
      </c>
      <c r="P25" s="157" t="s">
        <v>38</v>
      </c>
      <c r="Q25" s="147"/>
      <c r="R25" t="s">
        <v>33</v>
      </c>
    </row>
    <row r="26" spans="1:18" ht="91.5" customHeight="1" x14ac:dyDescent="0.25">
      <c r="A26" s="3" t="s">
        <v>67</v>
      </c>
      <c r="B26" s="147" t="str">
        <f>[135]MIR!$B$17</f>
        <v>Resoluciones aprobadas y  apoyo por las autoridades en el desarrollo cultural del Municipio de Eduardo Neri.</v>
      </c>
      <c r="C26" s="147"/>
      <c r="D26" s="147"/>
      <c r="E26" s="147" t="str">
        <f>[138]MIR!$C$19</f>
        <v>Porcentaje de acciones implemetadas  para el control de los recursos financieros.</v>
      </c>
      <c r="F26" s="147"/>
      <c r="G26" s="170" t="s">
        <v>102</v>
      </c>
      <c r="H26" s="170"/>
      <c r="I26" s="157" t="s">
        <v>82</v>
      </c>
      <c r="J26" s="147"/>
      <c r="K26" s="49" t="s">
        <v>150</v>
      </c>
      <c r="L26" s="101">
        <v>1</v>
      </c>
      <c r="M26" s="141" t="s">
        <v>220</v>
      </c>
      <c r="N26" s="142" t="s">
        <v>223</v>
      </c>
      <c r="O26" s="5">
        <v>0.25</v>
      </c>
      <c r="P26" s="157" t="s">
        <v>38</v>
      </c>
      <c r="Q26" s="147"/>
    </row>
    <row r="27" spans="1:18" ht="99" customHeight="1" x14ac:dyDescent="0.25">
      <c r="A27" s="3" t="s">
        <v>77</v>
      </c>
      <c r="B27" s="160" t="str">
        <f>[135]MIR!$B$18</f>
        <v>Formar parte de las comisiones, para las que fueren designados por el Ayuntamiento,  máximo conocimiento del patrimonio cultural,  (hermandad intercultural guerrerense)</v>
      </c>
      <c r="C27" s="164"/>
      <c r="D27" s="161"/>
      <c r="E27" s="160" t="str">
        <f>[138]MIR!$C$20</f>
        <v>Porcentaje de resoluciones para su aprobacion.</v>
      </c>
      <c r="F27" s="161"/>
      <c r="G27" s="347" t="s">
        <v>99</v>
      </c>
      <c r="H27" s="348"/>
      <c r="I27" s="162" t="s">
        <v>82</v>
      </c>
      <c r="J27" s="163"/>
      <c r="K27" s="49" t="s">
        <v>150</v>
      </c>
      <c r="L27" s="101">
        <v>1</v>
      </c>
      <c r="M27" s="141" t="s">
        <v>220</v>
      </c>
      <c r="N27" s="142" t="s">
        <v>223</v>
      </c>
      <c r="O27" s="5">
        <v>0.25</v>
      </c>
      <c r="P27" s="157" t="s">
        <v>38</v>
      </c>
      <c r="Q27" s="147"/>
    </row>
    <row r="28" spans="1:18" ht="87" customHeight="1" x14ac:dyDescent="0.25">
      <c r="A28" s="3" t="s">
        <v>85</v>
      </c>
      <c r="B28" s="445" t="str">
        <f>[135]MIR!$B$20</f>
        <v>eficiente evolución y cambios positivos en las relaciones con la sociedad y asistir con puntualidad a las sesiones ordinarias y extraordinarias del Ayuntamiento</v>
      </c>
      <c r="C28" s="447"/>
      <c r="D28" s="446"/>
      <c r="E28" s="445" t="str">
        <f>[135]MIR!$C$20</f>
        <v>Porcentaje de resoluciones aprobadas.</v>
      </c>
      <c r="F28" s="446"/>
      <c r="G28" s="445" t="str">
        <f>+P29</f>
        <v>REGIDURIA DE CULTURA, RECREACIÓN, ESPECTACULOS Y DE EQUIDAD DE GENERO.</v>
      </c>
      <c r="H28" s="446"/>
      <c r="I28" s="445" t="str">
        <f t="shared" ref="I28" si="0">$I$29</f>
        <v>Registro de Asistencia, Minutas de Trabajo y Evidencias Fotográficas</v>
      </c>
      <c r="J28" s="446"/>
      <c r="K28" s="49" t="s">
        <v>150</v>
      </c>
      <c r="L28" s="101">
        <v>1</v>
      </c>
      <c r="M28" s="80" t="s">
        <v>220</v>
      </c>
      <c r="N28" s="142" t="s">
        <v>223</v>
      </c>
      <c r="O28" s="5">
        <v>0.25</v>
      </c>
      <c r="P28" s="157" t="s">
        <v>38</v>
      </c>
      <c r="Q28" s="147"/>
    </row>
    <row r="29" spans="1:18" ht="93.75" customHeight="1" x14ac:dyDescent="0.25">
      <c r="A29" s="3" t="s">
        <v>195</v>
      </c>
      <c r="B29" s="147" t="str">
        <f>[135]MIR!$B$21</f>
        <v xml:space="preserve"> Ejercer las facultades de deliberación y decisión de los asuntos que le competen al Ayuntamiento  Dictaminar e informar sobre los asuntos que les encomiende el Ayuntamiento .</v>
      </c>
      <c r="C29" s="147"/>
      <c r="D29" s="147"/>
      <c r="E29" s="147" t="str">
        <f>[135]MIR!$C$20</f>
        <v>Porcentaje de resoluciones aprobadas.</v>
      </c>
      <c r="F29" s="147"/>
      <c r="G29" s="147" t="str">
        <f>[135]MIR!$D$21</f>
        <v>Porcentaje de Resoluciones = (No. De Áreas inspeccionadas / No. Total de Áreas Programadas) * 100                                  PA= (Ni/NTAP) * 102</v>
      </c>
      <c r="H29" s="147"/>
      <c r="I29" s="147" t="s">
        <v>82</v>
      </c>
      <c r="J29" s="147"/>
      <c r="K29" s="49" t="s">
        <v>150</v>
      </c>
      <c r="L29" s="62">
        <v>1</v>
      </c>
      <c r="M29" s="141" t="s">
        <v>220</v>
      </c>
      <c r="N29" s="142" t="s">
        <v>223</v>
      </c>
      <c r="O29" s="5">
        <v>0.25</v>
      </c>
      <c r="P29" s="157" t="s">
        <v>38</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65"/>
      <c r="G36" s="165"/>
      <c r="H36" s="165"/>
      <c r="I36" s="1"/>
      <c r="J36" s="1"/>
      <c r="K36" s="1"/>
      <c r="L36" s="1"/>
      <c r="M36" s="1"/>
      <c r="N36" s="1"/>
      <c r="O36" s="1"/>
      <c r="P36" s="1"/>
      <c r="Q36" s="1"/>
    </row>
    <row r="37" spans="1:17" s="1" customFormat="1" x14ac:dyDescent="0.25"/>
    <row r="38" spans="1:17" s="1" customFormat="1" x14ac:dyDescent="0.25">
      <c r="F38"/>
    </row>
    <row r="39" spans="1:17" s="1" customFormat="1" x14ac:dyDescent="0.25"/>
    <row r="40" spans="1:17" x14ac:dyDescent="0.25">
      <c r="A40" s="1"/>
      <c r="B40" s="1"/>
      <c r="C40" s="1"/>
      <c r="D40" s="1"/>
      <c r="E40" s="1"/>
      <c r="F40" s="1"/>
      <c r="G40" s="1"/>
      <c r="H40" s="1"/>
      <c r="I40" s="1"/>
      <c r="J40" s="1"/>
      <c r="K40" s="1"/>
      <c r="L40" s="1"/>
      <c r="M40" s="1"/>
      <c r="N40" s="1"/>
      <c r="O40" s="1"/>
      <c r="P40" s="1"/>
      <c r="Q40" s="1"/>
    </row>
    <row r="41" spans="1:17" x14ac:dyDescent="0.25">
      <c r="A41" s="1"/>
      <c r="B41" s="1"/>
      <c r="C41" s="1"/>
      <c r="D41" s="1"/>
      <c r="E41" s="1"/>
      <c r="F41" s="1"/>
      <c r="G41" s="1"/>
      <c r="H41" s="1"/>
      <c r="I41" s="1"/>
      <c r="J41" s="1"/>
      <c r="K41" s="1"/>
      <c r="L41" s="1"/>
      <c r="M41" s="1"/>
      <c r="N41" s="1"/>
      <c r="O41" s="1"/>
      <c r="P41" s="1"/>
      <c r="Q41" s="1"/>
    </row>
  </sheetData>
  <mergeCells count="89">
    <mergeCell ref="B22:D22"/>
    <mergeCell ref="E22:F22"/>
    <mergeCell ref="G22:H22"/>
    <mergeCell ref="I22:J22"/>
    <mergeCell ref="P22:Q22"/>
    <mergeCell ref="F35:H36"/>
    <mergeCell ref="B26:D26"/>
    <mergeCell ref="E26:F26"/>
    <mergeCell ref="G26:H26"/>
    <mergeCell ref="I26:J26"/>
    <mergeCell ref="B27:D27"/>
    <mergeCell ref="E27:F27"/>
    <mergeCell ref="G27:H27"/>
    <mergeCell ref="I27:J27"/>
    <mergeCell ref="I28:J28"/>
    <mergeCell ref="G28:H28"/>
    <mergeCell ref="E28:F28"/>
    <mergeCell ref="B28:D28"/>
    <mergeCell ref="P26:Q26"/>
    <mergeCell ref="B29:D29"/>
    <mergeCell ref="E29:F29"/>
    <mergeCell ref="G29:H29"/>
    <mergeCell ref="I29:J29"/>
    <mergeCell ref="P29:Q29"/>
    <mergeCell ref="P27:Q27"/>
    <mergeCell ref="P28:Q28"/>
    <mergeCell ref="A24:Q24"/>
    <mergeCell ref="B25:D25"/>
    <mergeCell ref="E25:F25"/>
    <mergeCell ref="G25:H25"/>
    <mergeCell ref="I25:J25"/>
    <mergeCell ref="P25:Q25"/>
    <mergeCell ref="B21:D21"/>
    <mergeCell ref="E21:F21"/>
    <mergeCell ref="G21:H21"/>
    <mergeCell ref="I21:J21"/>
    <mergeCell ref="P21:Q21"/>
    <mergeCell ref="B23:D23"/>
    <mergeCell ref="E23:F23"/>
    <mergeCell ref="G23:H23"/>
    <mergeCell ref="I23:J23"/>
    <mergeCell ref="P23:Q23"/>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 right="0.7" top="0.75" bottom="0.75" header="0.3" footer="0.3"/>
  <pageSetup scale="53" orientation="landscape" horizontalDpi="4294967292"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opLeftCell="A27" zoomScale="68" zoomScaleNormal="68" zoomScaleSheetLayoutView="70" workbookViewId="0">
      <selection activeCell="L24" sqref="L24"/>
    </sheetView>
  </sheetViews>
  <sheetFormatPr baseColWidth="10" defaultColWidth="10.875" defaultRowHeight="15.75" x14ac:dyDescent="0.25"/>
  <cols>
    <col min="1" max="1" width="13.75" customWidth="1"/>
    <col min="3" max="3" width="6.875" customWidth="1"/>
    <col min="4" max="4" width="19.25" customWidth="1"/>
    <col min="6" max="6" width="8.25" customWidth="1"/>
    <col min="8" max="8" width="12.875" customWidth="1"/>
    <col min="9" max="9" width="13.375" customWidth="1"/>
    <col min="10" max="10" width="9.625" customWidth="1"/>
    <col min="11" max="11" width="14.625" customWidth="1"/>
    <col min="12" max="12" width="13.375" customWidth="1"/>
    <col min="13" max="13" width="14.75" customWidth="1"/>
    <col min="14" max="14" width="13.125" customWidth="1"/>
    <col min="15" max="15" width="12.125" customWidth="1"/>
    <col min="17" max="17" width="6.5" customWidth="1"/>
  </cols>
  <sheetData>
    <row r="1" spans="1:17" x14ac:dyDescent="0.25">
      <c r="A1" s="1"/>
      <c r="B1" s="1"/>
      <c r="C1" s="1"/>
      <c r="D1" s="1"/>
      <c r="E1" s="1"/>
      <c r="F1" s="1"/>
      <c r="G1" s="1"/>
      <c r="H1" s="1"/>
      <c r="I1" s="1"/>
      <c r="J1" s="1"/>
      <c r="K1" s="1"/>
      <c r="L1" s="1"/>
      <c r="M1" s="1"/>
      <c r="N1" s="1"/>
      <c r="O1" s="1"/>
      <c r="P1" s="1"/>
      <c r="Q1" s="1"/>
    </row>
    <row r="2" spans="1:17" ht="29.25" customHeight="1" x14ac:dyDescent="0.25">
      <c r="A2" s="1"/>
      <c r="B2" s="144"/>
      <c r="C2" s="144"/>
      <c r="D2" s="144"/>
      <c r="E2" s="144"/>
      <c r="F2" s="144"/>
      <c r="G2" s="144"/>
      <c r="H2" s="144"/>
      <c r="I2" s="144"/>
      <c r="J2" s="144"/>
      <c r="K2" s="144"/>
      <c r="L2" s="144"/>
      <c r="M2" s="144"/>
      <c r="N2" s="144"/>
      <c r="O2" s="144"/>
      <c r="P2" s="144"/>
      <c r="Q2" s="1"/>
    </row>
    <row r="3" spans="1:17" ht="27.75" customHeight="1" x14ac:dyDescent="0.25">
      <c r="A3" s="1"/>
      <c r="B3" s="144"/>
      <c r="C3" s="144"/>
      <c r="D3" s="144"/>
      <c r="E3" s="144"/>
      <c r="F3" s="144"/>
      <c r="G3" s="144"/>
      <c r="H3" s="144"/>
      <c r="I3" s="144"/>
      <c r="J3" s="144"/>
      <c r="K3" s="144"/>
      <c r="L3" s="144"/>
      <c r="M3" s="144"/>
      <c r="N3" s="144"/>
      <c r="O3" s="144"/>
      <c r="P3" s="144"/>
      <c r="Q3" s="1"/>
    </row>
    <row r="4" spans="1:17" ht="71.25" customHeight="1" x14ac:dyDescent="0.25">
      <c r="A4" s="1"/>
      <c r="B4" s="144"/>
      <c r="C4" s="144"/>
      <c r="D4" s="144"/>
      <c r="E4" s="144"/>
      <c r="F4" s="144"/>
      <c r="G4" s="144"/>
      <c r="H4" s="144"/>
      <c r="I4" s="144"/>
      <c r="J4" s="144"/>
      <c r="K4" s="144"/>
      <c r="L4" s="144"/>
      <c r="M4" s="144"/>
      <c r="N4" s="144"/>
      <c r="O4" s="144"/>
      <c r="P4" s="144"/>
      <c r="Q4" s="1"/>
    </row>
    <row r="5" spans="1:17" ht="20.25" customHeight="1" x14ac:dyDescent="0.25">
      <c r="A5" s="1"/>
      <c r="B5" s="145" t="s">
        <v>242</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33.75"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31" t="str">
        <f>'[139]POA (2)'!$AA$26</f>
        <v>E. Prestación de Servicios Públicos</v>
      </c>
      <c r="E8" s="147"/>
      <c r="F8" s="147"/>
      <c r="G8" s="147"/>
      <c r="H8" s="147"/>
      <c r="I8" s="148" t="s">
        <v>1</v>
      </c>
      <c r="J8" s="149" t="s">
        <v>190</v>
      </c>
      <c r="K8" s="149"/>
      <c r="L8" s="148" t="s">
        <v>2</v>
      </c>
      <c r="M8" s="333" t="str">
        <f>'[140]POA (2)'!$C$19</f>
        <v>Programa 1. Creciendo Contigo: Bienestar para Todos, Programa 8. Protegiendo lo Más Valioso: Familia, Menores y Tercera Edad</v>
      </c>
      <c r="N8" s="147"/>
      <c r="O8" s="148" t="s">
        <v>3</v>
      </c>
      <c r="P8" s="331" t="str">
        <f t="shared" ref="P8" si="0">$M$8</f>
        <v>Programa 1. Creciendo Contigo: Bienestar para Todos, Programa 8. Protegiendo lo Más Valioso: Familia, Menores y Tercera Edad</v>
      </c>
      <c r="Q8" s="147"/>
    </row>
    <row r="9" spans="1:17" ht="141.7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3.75" customHeight="1" x14ac:dyDescent="0.25">
      <c r="A11" s="10" t="s">
        <v>4</v>
      </c>
      <c r="B11" s="451" t="str">
        <f>'[139]POA (2)'!$AA$23</f>
        <v>1. Gobierno</v>
      </c>
      <c r="C11" s="152"/>
      <c r="D11" s="152"/>
      <c r="E11" s="153"/>
      <c r="F11" s="10" t="s">
        <v>5</v>
      </c>
      <c r="G11" s="335" t="str">
        <f>'[139]POA (2)'!$AA$24</f>
        <v>1.1. Legislación</v>
      </c>
      <c r="H11" s="152"/>
      <c r="I11" s="152"/>
      <c r="J11" s="152"/>
      <c r="K11" s="152"/>
      <c r="L11" s="153"/>
      <c r="M11" s="26" t="s">
        <v>6</v>
      </c>
      <c r="N11" s="335" t="s">
        <v>96</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452" t="str">
        <f>'[140]POA (2)'!$C$17</f>
        <v>Eje 1. Inclusión y Humanidad que Transforman: Unidos para Avanzar</v>
      </c>
      <c r="C13" s="147"/>
      <c r="D13" s="143" t="s">
        <v>8</v>
      </c>
      <c r="E13" s="452" t="str">
        <f>'[139]POA (2)'!$C$18</f>
        <v>Contribuir a que la ciudadanía de Eduardo Neri en situación de rezago social o marginación, acceda a los beneficios de los programas sociales, con el fin de mejorar su calidad de vida, mediante la atención prioritaria a los grupos vulnerables, de manera inclusiva para fortalecer las condiciones que permita alcanzar un desarrollo humano integral. Y, Mejorar las condiciones de vida de los grupos vulnerables propiciando el respeto por sus derechos, creando condiciones que aseguren un desarrollo integral y una inclusión generando una sinergia en beneficio de la niñez, adolescentes, adultos mayores y la familia.</v>
      </c>
      <c r="F13" s="147"/>
      <c r="G13" s="147"/>
      <c r="H13" s="143" t="s">
        <v>9</v>
      </c>
      <c r="I13" s="452" t="str">
        <f>'[139]POA (2)'!$C$20</f>
        <v>Articular políticas públicas que creen un entorno favorable para el desarrollo social e integral de la niñez, jóvenes, adultos, adultos mayores y discapacitados, promoviendo una colaboración entre distintos sectores para asegurar el bienestar social del Municipio.</v>
      </c>
      <c r="J13" s="147"/>
      <c r="K13" s="147"/>
      <c r="L13" s="147"/>
      <c r="M13" s="148" t="s">
        <v>10</v>
      </c>
      <c r="N13" s="452" t="str">
        <f>'[139]POA (2)'!$C$21</f>
        <v>1.13 Canalizar las sugerencias y quejas en atención a migrantes ante las instancias competentes para su desarrollo social. 1.14 Informar a los migrantes sobre los trámites y servicios en beneficio del sector, brindando seguimiento y apoyo para la gestión ordenada. 8.1 Impulsar el desarrollo integral y la vida digna de las niñas y niños del Municipio.8.2 Promover la protección integral de los derechos de las niñas y niños y adolescentes.8.3 Fomentar acciones que garanticen el derecho pleno de los familiares en su bienestar integral y la disminución de personas menores de edad que vivan en vulnerabilidad. 8.4 Impartir talleres y capacitaciones orientados al cuidado de los niños y niñas, acorde a su edad.</v>
      </c>
      <c r="O13" s="147"/>
      <c r="P13" s="147"/>
      <c r="Q13" s="147"/>
    </row>
    <row r="14" spans="1:17" ht="305.25" customHeight="1" x14ac:dyDescent="0.25">
      <c r="A14" s="148"/>
      <c r="B14" s="147"/>
      <c r="C14" s="147"/>
      <c r="D14" s="143"/>
      <c r="E14" s="147"/>
      <c r="F14" s="147"/>
      <c r="G14" s="147"/>
      <c r="H14" s="143"/>
      <c r="I14" s="147"/>
      <c r="J14" s="147"/>
      <c r="K14" s="147"/>
      <c r="L14" s="147"/>
      <c r="M14" s="148"/>
      <c r="N14" s="147"/>
      <c r="O14" s="147"/>
      <c r="P14" s="147"/>
      <c r="Q14" s="147"/>
    </row>
    <row r="15" spans="1:17" ht="26.25" customHeight="1"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24" t="s">
        <v>150</v>
      </c>
      <c r="M18" s="24" t="s">
        <v>18</v>
      </c>
      <c r="N18" s="148"/>
      <c r="O18" s="148"/>
      <c r="P18" s="148"/>
      <c r="Q18" s="148"/>
    </row>
    <row r="19" spans="1:18" ht="176.25" customHeight="1" x14ac:dyDescent="0.25">
      <c r="A19" s="2" t="s">
        <v>28</v>
      </c>
      <c r="B19" s="452" t="str">
        <f>[139]MIR!$B$12</f>
        <v xml:space="preserve">Asistir con puntualidad a las sesiones ordinarias y extraordinarias y retomar temas de mejor ambiente de paz, armonía, respeto, dignidad, tolerancia, libertad e  igualdad, alimentación, vivienda y atención médica adecuadas Garantizar la protección de los derechos humanos de los niños y adolescentes del Municipio de Eduardo Neri.   </v>
      </c>
      <c r="C19" s="147"/>
      <c r="D19" s="147"/>
      <c r="E19" s="452" t="str">
        <f>[139]MIR!$C$12</f>
        <v>Porcentaje de resoluciones de aprobación.</v>
      </c>
      <c r="F19" s="147"/>
      <c r="G19" s="147" t="str">
        <f>[139]MIR!$D$12</f>
        <v>Porcentaje de Resoluciones Aprobadas = (No. De proyectos Terminados/ No. De Proyectos Programados) * 100.   PAP=(NPT/NPP) * 100</v>
      </c>
      <c r="H19" s="147"/>
      <c r="I19" s="453" t="s">
        <v>94</v>
      </c>
      <c r="J19" s="147"/>
      <c r="K19" s="49" t="s">
        <v>150</v>
      </c>
      <c r="L19" s="11">
        <v>1</v>
      </c>
      <c r="M19" s="141" t="s">
        <v>220</v>
      </c>
      <c r="N19" s="142" t="s">
        <v>223</v>
      </c>
      <c r="O19" s="5">
        <v>0.25</v>
      </c>
      <c r="P19" s="453" t="str">
        <f t="shared" ref="P19:P22" si="1">$J$8</f>
        <v>REGIDURIA DE LOS DERECHO DE LAS NIÑAS, NIÑOS Y ADOLECENTES Y ATENCION, PARTICIPACION SOCIAL DE MIGRANTES Y FOMENTO AL EMPLEO.</v>
      </c>
      <c r="Q19" s="147"/>
    </row>
    <row r="20" spans="1:18" ht="165" customHeight="1" x14ac:dyDescent="0.25">
      <c r="A20" s="2" t="s">
        <v>29</v>
      </c>
      <c r="B20" s="452" t="str">
        <f>[139]MIR!$B$13</f>
        <v>Aplicación y resoluciones en la normatividad, Solidaridad y Igualdad sin discriminación, con acceso a la Educación y Justicia a los Derechos Humanos de la niñez, en el Municipio de Eduardo Neri.</v>
      </c>
      <c r="C20" s="147"/>
      <c r="D20" s="147"/>
      <c r="E20" s="452" t="str">
        <f>[141]MIR!$C$16</f>
        <v>Porcentaje de acciones implemetadas  para el control de los recursos financieros.</v>
      </c>
      <c r="F20" s="147"/>
      <c r="G20" s="147" t="s">
        <v>98</v>
      </c>
      <c r="H20" s="147"/>
      <c r="I20" s="453" t="s">
        <v>94</v>
      </c>
      <c r="J20" s="147"/>
      <c r="K20" s="49" t="s">
        <v>150</v>
      </c>
      <c r="L20" s="61">
        <v>1</v>
      </c>
      <c r="M20" s="141" t="s">
        <v>220</v>
      </c>
      <c r="N20" s="142" t="s">
        <v>223</v>
      </c>
      <c r="O20" s="5">
        <v>0.25</v>
      </c>
      <c r="P20" s="453" t="str">
        <f t="shared" si="1"/>
        <v>REGIDURIA DE LOS DERECHO DE LAS NIÑAS, NIÑOS Y ADOLECENTES Y ATENCION, PARTICIPACION SOCIAL DE MIGRANTES Y FOMENTO AL EMPLEO.</v>
      </c>
      <c r="Q20" s="147"/>
    </row>
    <row r="21" spans="1:18" ht="164.25" customHeight="1" x14ac:dyDescent="0.25">
      <c r="A21" s="25" t="s">
        <v>61</v>
      </c>
      <c r="B21" s="452" t="str">
        <f>[141]MIR!$B$17</f>
        <v>Participacion de Seciones de cabildo,  Garantizar los derechos humanos de los niños y adolecentes del Municipio creando actividades recreativas y culturales.</v>
      </c>
      <c r="C21" s="147"/>
      <c r="D21" s="147"/>
      <c r="E21" s="453" t="str">
        <f>[141]MIR!$C$17</f>
        <v>Porcentaje de acciones implemetadas  para el control de los recursos financieros.</v>
      </c>
      <c r="F21" s="147"/>
      <c r="G21" s="147" t="s">
        <v>78</v>
      </c>
      <c r="H21" s="147"/>
      <c r="I21" s="453" t="s">
        <v>94</v>
      </c>
      <c r="J21" s="147"/>
      <c r="K21" s="49" t="s">
        <v>150</v>
      </c>
      <c r="L21" s="61">
        <v>1</v>
      </c>
      <c r="M21" s="141" t="s">
        <v>220</v>
      </c>
      <c r="N21" s="142" t="s">
        <v>223</v>
      </c>
      <c r="O21" s="5">
        <v>0.25</v>
      </c>
      <c r="P21" s="453" t="str">
        <f t="shared" si="1"/>
        <v>REGIDURIA DE LOS DERECHO DE LAS NIÑAS, NIÑOS Y ADOLECENTES Y ATENCION, PARTICIPACION SOCIAL DE MIGRANTES Y FOMENTO AL EMPLEO.</v>
      </c>
      <c r="Q21" s="147"/>
    </row>
    <row r="22" spans="1:18" ht="156.75" customHeight="1" x14ac:dyDescent="0.25">
      <c r="A22" s="25" t="s">
        <v>62</v>
      </c>
      <c r="B22" s="453" t="str">
        <f>[141]MIR!$B$21</f>
        <v>Formular al Ayuntamiento las propuestas de ordenamientos en asuntos municipales, centros de ayuda a los niños y adolecentes en situacion de calle.</v>
      </c>
      <c r="C22" s="147"/>
      <c r="D22" s="147"/>
      <c r="E22" s="453" t="str">
        <f>[141]MIR!$C$21</f>
        <v>Porcentaje de resoluciones aprobadas.</v>
      </c>
      <c r="F22" s="147"/>
      <c r="G22" s="147" t="s">
        <v>99</v>
      </c>
      <c r="H22" s="147"/>
      <c r="I22" s="453" t="s">
        <v>94</v>
      </c>
      <c r="J22" s="147"/>
      <c r="K22" s="49" t="s">
        <v>150</v>
      </c>
      <c r="L22" s="61">
        <v>1</v>
      </c>
      <c r="M22" s="141" t="s">
        <v>220</v>
      </c>
      <c r="N22" s="142" t="s">
        <v>223</v>
      </c>
      <c r="O22" s="5">
        <v>0.25</v>
      </c>
      <c r="P22" s="453" t="str">
        <f t="shared" si="1"/>
        <v>REGIDURIA DE LOS DERECHO DE LAS NIÑAS, NIÑOS Y ADOLECENTES Y ATENCION, PARTICIPACION SOCIAL DE MIGRANTES Y FOMENTO AL EMPLEO.</v>
      </c>
      <c r="Q22" s="147"/>
    </row>
    <row r="23" spans="1:18" x14ac:dyDescent="0.25">
      <c r="A23" s="155" t="s">
        <v>30</v>
      </c>
      <c r="B23" s="155"/>
      <c r="C23" s="155"/>
      <c r="D23" s="155"/>
      <c r="E23" s="155"/>
      <c r="F23" s="155"/>
      <c r="G23" s="155"/>
      <c r="H23" s="155"/>
      <c r="I23" s="155"/>
      <c r="J23" s="155"/>
      <c r="K23" s="155"/>
      <c r="L23" s="155"/>
      <c r="M23" s="155"/>
      <c r="N23" s="155"/>
      <c r="O23" s="155"/>
      <c r="P23" s="155"/>
      <c r="Q23" s="155"/>
    </row>
    <row r="24" spans="1:18" ht="156.75" customHeight="1" x14ac:dyDescent="0.25">
      <c r="A24" s="3" t="s">
        <v>68</v>
      </c>
      <c r="B24" s="453" t="str">
        <f>[141]MIR!$B$18</f>
        <v>Formar parte de las comisiones,con ayuda psicologica a familias, y talleres de ayuda para inegracion familiar.</v>
      </c>
      <c r="C24" s="147"/>
      <c r="D24" s="147"/>
      <c r="E24" s="453" t="str">
        <f>[139]MIR!$C$15</f>
        <v>Porcentaje de acciones implementadas  para el control de los recursos financieros.</v>
      </c>
      <c r="F24" s="147"/>
      <c r="G24" s="147" t="s">
        <v>101</v>
      </c>
      <c r="H24" s="147"/>
      <c r="I24" s="453" t="s">
        <v>94</v>
      </c>
      <c r="J24" s="147"/>
      <c r="K24" s="49" t="s">
        <v>150</v>
      </c>
      <c r="L24" s="57">
        <v>1</v>
      </c>
      <c r="M24" s="141" t="s">
        <v>220</v>
      </c>
      <c r="N24" s="142" t="s">
        <v>223</v>
      </c>
      <c r="O24" s="5">
        <v>0.25</v>
      </c>
      <c r="P24" s="453" t="str">
        <f t="shared" ref="P24:P27" si="2">$P$22</f>
        <v>REGIDURIA DE LOS DERECHO DE LAS NIÑAS, NIÑOS Y ADOLECENTES Y ATENCION, PARTICIPACION SOCIAL DE MIGRANTES Y FOMENTO AL EMPLEO.</v>
      </c>
      <c r="Q24" s="147"/>
    </row>
    <row r="25" spans="1:18" ht="159.75" customHeight="1" x14ac:dyDescent="0.25">
      <c r="A25" s="3" t="s">
        <v>64</v>
      </c>
      <c r="B25" s="453" t="str">
        <f>[141]MIR!$B$19</f>
        <v xml:space="preserve"> Dictaminar e informar sobre los asuntos que les encomiende el Ayuntamiento,ayudandocon  motivacion psicologica y inclusion social para que los niños asistan a la escuela </v>
      </c>
      <c r="C25" s="147"/>
      <c r="D25" s="147"/>
      <c r="E25" s="453" t="str">
        <f>[139]MIR!$C$16</f>
        <v>Porcentaje de acciones implementadas  para el control de los recursos financieros.</v>
      </c>
      <c r="F25" s="147"/>
      <c r="G25" s="147" t="s">
        <v>102</v>
      </c>
      <c r="H25" s="147"/>
      <c r="I25" s="453" t="s">
        <v>94</v>
      </c>
      <c r="J25" s="147"/>
      <c r="K25" s="49" t="s">
        <v>150</v>
      </c>
      <c r="L25" s="61">
        <v>1</v>
      </c>
      <c r="M25" s="141" t="s">
        <v>220</v>
      </c>
      <c r="N25" s="142" t="s">
        <v>223</v>
      </c>
      <c r="O25" s="5">
        <v>0.25</v>
      </c>
      <c r="P25" s="453" t="str">
        <f t="shared" si="2"/>
        <v>REGIDURIA DE LOS DERECHO DE LAS NIÑAS, NIÑOS Y ADOLECENTES Y ATENCION, PARTICIPACION SOCIAL DE MIGRANTES Y FOMENTO AL EMPLEO.</v>
      </c>
      <c r="Q25" s="147"/>
      <c r="R25" t="s">
        <v>33</v>
      </c>
    </row>
    <row r="26" spans="1:18" ht="169.5" customHeight="1" x14ac:dyDescent="0.25">
      <c r="A26" s="3" t="s">
        <v>65</v>
      </c>
      <c r="B26" s="454" t="str">
        <f>[141]MIR!$B$20</f>
        <v>Ejercer la debida inspección y vigilancia, en los ramos a  cargo y brindar  talleres de autoayuda, para mejorar las conductas de los estudiantes.</v>
      </c>
      <c r="C26" s="164"/>
      <c r="D26" s="161"/>
      <c r="E26" s="160" t="str">
        <f>[141]MIR!$C$20</f>
        <v>Porcentaje de resoluciones para su aprobacion.</v>
      </c>
      <c r="F26" s="161"/>
      <c r="G26" s="160" t="s">
        <v>99</v>
      </c>
      <c r="H26" s="161"/>
      <c r="I26" s="453" t="s">
        <v>94</v>
      </c>
      <c r="J26" s="147"/>
      <c r="K26" s="49" t="s">
        <v>150</v>
      </c>
      <c r="L26" s="61">
        <v>1</v>
      </c>
      <c r="M26" s="141" t="s">
        <v>220</v>
      </c>
      <c r="N26" s="142" t="s">
        <v>223</v>
      </c>
      <c r="O26" s="5">
        <v>0.25</v>
      </c>
      <c r="P26" s="453" t="str">
        <f t="shared" si="2"/>
        <v>REGIDURIA DE LOS DERECHO DE LAS NIÑAS, NIÑOS Y ADOLECENTES Y ATENCION, PARTICIPACION SOCIAL DE MIGRANTES Y FOMENTO AL EMPLEO.</v>
      </c>
      <c r="Q26" s="147"/>
    </row>
    <row r="27" spans="1:18" ht="159" customHeight="1" x14ac:dyDescent="0.25">
      <c r="A27" s="3" t="s">
        <v>67</v>
      </c>
      <c r="B27" s="453" t="str">
        <f>[141]MIR!$B$22</f>
        <v>Aprobacion de presupuesto de egresos y ley de ingresos y reglamentos.del municipio de Eduardo Neri,  e implementar Talleres para capacitar y educar de mejor manera el interes de los niños y adolecentes.</v>
      </c>
      <c r="C27" s="147"/>
      <c r="D27" s="147"/>
      <c r="E27" s="147" t="str">
        <f>[141]MIR!$C$22</f>
        <v>Porcentaje de resoluciones aprobadas.</v>
      </c>
      <c r="F27" s="147"/>
      <c r="G27" s="147" t="s">
        <v>99</v>
      </c>
      <c r="H27" s="147"/>
      <c r="I27" s="453" t="s">
        <v>94</v>
      </c>
      <c r="J27" s="147"/>
      <c r="K27" s="49" t="s">
        <v>150</v>
      </c>
      <c r="L27" s="61">
        <v>1</v>
      </c>
      <c r="M27" s="141" t="s">
        <v>220</v>
      </c>
      <c r="N27" s="142" t="s">
        <v>223</v>
      </c>
      <c r="O27" s="5">
        <v>0.25</v>
      </c>
      <c r="P27" s="453" t="str">
        <f t="shared" si="2"/>
        <v>REGIDURIA DE LOS DERECHO DE LAS NIÑAS, NIÑOS Y ADOLECENTES Y ATENCION, PARTICIPACION SOCIAL DE MIGRANTES Y FOMENTO AL EMPLEO.</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x14ac:dyDescent="0.25"/>
    <row r="38" spans="1:17" s="1" customFormat="1" x14ac:dyDescent="0.25"/>
    <row r="39" spans="1:17" s="1" customFormat="1" x14ac:dyDescent="0.25"/>
  </sheetData>
  <mergeCells count="79">
    <mergeCell ref="F33:H34"/>
    <mergeCell ref="B25:D25"/>
    <mergeCell ref="E25:F25"/>
    <mergeCell ref="G25:H25"/>
    <mergeCell ref="I25:J25"/>
    <mergeCell ref="P25:Q25"/>
    <mergeCell ref="B27:D27"/>
    <mergeCell ref="E27:F27"/>
    <mergeCell ref="G27:H27"/>
    <mergeCell ref="I27:J27"/>
    <mergeCell ref="P27:Q27"/>
    <mergeCell ref="B26:D26"/>
    <mergeCell ref="E26:F26"/>
    <mergeCell ref="G26:H26"/>
    <mergeCell ref="I26:J26"/>
    <mergeCell ref="P26:Q26"/>
    <mergeCell ref="A23:Q23"/>
    <mergeCell ref="B24:D24"/>
    <mergeCell ref="E24:F24"/>
    <mergeCell ref="G24:H24"/>
    <mergeCell ref="I24:J24"/>
    <mergeCell ref="P24:Q24"/>
    <mergeCell ref="B21:D21"/>
    <mergeCell ref="E21:F21"/>
    <mergeCell ref="G21:H21"/>
    <mergeCell ref="I21:J21"/>
    <mergeCell ref="P21:Q21"/>
    <mergeCell ref="B22:D22"/>
    <mergeCell ref="E22:F22"/>
    <mergeCell ref="G22:H22"/>
    <mergeCell ref="I22:J22"/>
    <mergeCell ref="P22:Q22"/>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 right="0.7" top="0.75" bottom="0.75" header="0.3" footer="0.3"/>
  <pageSetup scale="53" orientation="landscape" horizontalDpi="4294967292"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 zoomScale="66" zoomScaleNormal="66" zoomScaleSheetLayoutView="70" workbookViewId="0">
      <selection activeCell="E28" sqref="E28:F28"/>
    </sheetView>
  </sheetViews>
  <sheetFormatPr baseColWidth="10" defaultColWidth="10.875" defaultRowHeight="15.75" x14ac:dyDescent="0.25"/>
  <cols>
    <col min="1" max="1" width="13.75" customWidth="1"/>
    <col min="3" max="3" width="6.875" customWidth="1"/>
    <col min="4" max="4" width="11.875" customWidth="1"/>
    <col min="5" max="5" width="9.875" customWidth="1"/>
    <col min="6" max="6" width="9.375" customWidth="1"/>
    <col min="8" max="8" width="12.875" customWidth="1"/>
    <col min="9" max="9" width="13.375" customWidth="1"/>
    <col min="10" max="10" width="4" customWidth="1"/>
    <col min="11" max="11" width="15.5" customWidth="1"/>
    <col min="12" max="12" width="13.625" customWidth="1"/>
    <col min="13" max="13" width="12.875" customWidth="1"/>
    <col min="14" max="14" width="14.125" customWidth="1"/>
    <col min="15" max="15" width="11.875" customWidth="1"/>
    <col min="16" max="16" width="21.5" customWidth="1"/>
    <col min="17" max="17" width="0.25" customWidth="1"/>
  </cols>
  <sheetData>
    <row r="1" spans="1:17" x14ac:dyDescent="0.25">
      <c r="A1" s="1"/>
      <c r="B1" s="1"/>
      <c r="C1" s="1"/>
      <c r="D1" s="1"/>
      <c r="E1" s="1"/>
      <c r="F1" s="1"/>
      <c r="G1" s="1"/>
      <c r="H1" s="1"/>
      <c r="I1" s="1"/>
      <c r="J1" s="1"/>
      <c r="K1" s="1"/>
      <c r="L1" s="1"/>
      <c r="M1" s="1"/>
      <c r="N1" s="1"/>
      <c r="O1" s="1"/>
      <c r="P1" s="1"/>
      <c r="Q1" s="1"/>
    </row>
    <row r="2" spans="1:17" ht="28.5" customHeight="1" x14ac:dyDescent="0.25">
      <c r="A2" s="1"/>
      <c r="B2" s="144"/>
      <c r="C2" s="144"/>
      <c r="D2" s="144"/>
      <c r="E2" s="144"/>
      <c r="F2" s="144"/>
      <c r="G2" s="144"/>
      <c r="H2" s="144"/>
      <c r="I2" s="144"/>
      <c r="J2" s="144"/>
      <c r="K2" s="144"/>
      <c r="L2" s="144"/>
      <c r="M2" s="144"/>
      <c r="N2" s="144"/>
      <c r="O2" s="144"/>
      <c r="P2" s="144"/>
      <c r="Q2" s="1"/>
    </row>
    <row r="3" spans="1:17" ht="24.75" customHeight="1" x14ac:dyDescent="0.25">
      <c r="A3" s="1"/>
      <c r="B3" s="144"/>
      <c r="C3" s="144"/>
      <c r="D3" s="144"/>
      <c r="E3" s="144"/>
      <c r="F3" s="144"/>
      <c r="G3" s="144"/>
      <c r="H3" s="144"/>
      <c r="I3" s="144"/>
      <c r="J3" s="144"/>
      <c r="K3" s="144"/>
      <c r="L3" s="144"/>
      <c r="M3" s="144"/>
      <c r="N3" s="144"/>
      <c r="O3" s="144"/>
      <c r="P3" s="144"/>
      <c r="Q3" s="1"/>
    </row>
    <row r="4" spans="1:17" ht="52.5" customHeight="1" x14ac:dyDescent="0.25">
      <c r="A4" s="1"/>
      <c r="B4" s="144"/>
      <c r="C4" s="144"/>
      <c r="D4" s="144"/>
      <c r="E4" s="144"/>
      <c r="F4" s="144"/>
      <c r="G4" s="144"/>
      <c r="H4" s="144"/>
      <c r="I4" s="144"/>
      <c r="J4" s="144"/>
      <c r="K4" s="144"/>
      <c r="L4" s="144"/>
      <c r="M4" s="144"/>
      <c r="N4" s="144"/>
      <c r="O4" s="144"/>
      <c r="P4" s="144"/>
      <c r="Q4" s="1"/>
    </row>
    <row r="5" spans="1:17" ht="30.75" customHeight="1" x14ac:dyDescent="0.25">
      <c r="A5" s="1"/>
      <c r="B5" s="145" t="s">
        <v>242</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39"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31" t="str">
        <f>'[142]POA (2)'!$AA$26</f>
        <v>E. Prestación de servicios Públicos</v>
      </c>
      <c r="E8" s="147"/>
      <c r="F8" s="147"/>
      <c r="G8" s="147"/>
      <c r="H8" s="147"/>
      <c r="I8" s="148" t="s">
        <v>1</v>
      </c>
      <c r="J8" s="149" t="s">
        <v>191</v>
      </c>
      <c r="K8" s="149"/>
      <c r="L8" s="143" t="s">
        <v>2</v>
      </c>
      <c r="M8" s="333" t="str">
        <f>'[142]POA (2)'!$C$19</f>
        <v xml:space="preserve">Programa 14 Agroeconómica Sostenible </v>
      </c>
      <c r="N8" s="147"/>
      <c r="O8" s="148" t="s">
        <v>3</v>
      </c>
      <c r="P8" s="331" t="s">
        <v>148</v>
      </c>
      <c r="Q8" s="147"/>
    </row>
    <row r="9" spans="1:17" ht="69.75" customHeight="1" x14ac:dyDescent="0.25">
      <c r="A9" s="143"/>
      <c r="B9" s="143"/>
      <c r="C9" s="143"/>
      <c r="D9" s="147"/>
      <c r="E9" s="147"/>
      <c r="F9" s="147"/>
      <c r="G9" s="147"/>
      <c r="H9" s="147"/>
      <c r="I9" s="148"/>
      <c r="J9" s="149"/>
      <c r="K9" s="149"/>
      <c r="L9" s="143"/>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9" t="s">
        <v>4</v>
      </c>
      <c r="B11" s="434" t="s">
        <v>80</v>
      </c>
      <c r="C11" s="152"/>
      <c r="D11" s="152"/>
      <c r="E11" s="153"/>
      <c r="F11" s="9" t="s">
        <v>5</v>
      </c>
      <c r="G11" s="434" t="str">
        <f>'[142]POA (2)'!$AA$24</f>
        <v xml:space="preserve">1.3. Coordinación de la política de Gobierno </v>
      </c>
      <c r="H11" s="152"/>
      <c r="I11" s="152"/>
      <c r="J11" s="152"/>
      <c r="K11" s="152"/>
      <c r="L11" s="153"/>
      <c r="M11" s="26" t="s">
        <v>6</v>
      </c>
      <c r="N11" s="434" t="str">
        <f>'[142]POA (2)'!$AA$25</f>
        <v>1.3.1. Presidencia / gobernatura</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435" t="str">
        <f>'[143]POA (2)'!$C$17</f>
        <v xml:space="preserve">Eje II Desarrollo Competitivo y Sostenible para el Progreso </v>
      </c>
      <c r="C13" s="147"/>
      <c r="D13" s="143" t="s">
        <v>8</v>
      </c>
      <c r="E13" s="435" t="str">
        <f>'[142]POA (2)'!$C$18</f>
        <v>Hacer un Municipio competitivo mediante el fomento al emprendimiento, al desarrollo, promoción de los productos locales, el fortalecimiento al campo, para fomentar la atracción y el turismo generando una economía sostenible</v>
      </c>
      <c r="F13" s="147"/>
      <c r="G13" s="147"/>
      <c r="H13" s="143" t="s">
        <v>9</v>
      </c>
      <c r="I13" s="435" t="str">
        <f>'[142]POA (2)'!$C$20</f>
        <v>Dar continuidad al desarrollo de acciones enfocadas al sector económico y al campo incrementando la competitividad y fortalecimiento.</v>
      </c>
      <c r="J13" s="147"/>
      <c r="K13" s="147"/>
      <c r="L13" s="147"/>
      <c r="M13" s="148" t="s">
        <v>10</v>
      </c>
      <c r="N13" s="435" t="str">
        <f>'[142]POA (2)'!$C$21</f>
        <v xml:space="preserve">14.16 Ejecutar actividades orientadas a promover la recuperación económica 14.17 Potenciar las capacidades en el empoderamiento de todos los sectores económicos, a través de la profesionalización y capacitación 14.18 Difundir productos locales mediante concursos que promuevan la participación activa de los productores 14.19 Gestionar proyectos económicos integrales fomentando la productividad y la competitividad en el sector económico 14.20 Realizar talleres e autoempleo, apoyando a los jóvenes para el desarrollo de habilidades y destrezas que necesiten en el campo laboral. </v>
      </c>
      <c r="O13" s="147"/>
      <c r="P13" s="147"/>
      <c r="Q13" s="147"/>
    </row>
    <row r="14" spans="1:17" ht="189.7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8" t="s">
        <v>15</v>
      </c>
      <c r="J17" s="148"/>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8"/>
      <c r="J18" s="148"/>
      <c r="K18" s="148"/>
      <c r="L18" s="28" t="s">
        <v>150</v>
      </c>
      <c r="M18" s="28" t="s">
        <v>18</v>
      </c>
      <c r="N18" s="148"/>
      <c r="O18" s="148"/>
      <c r="P18" s="148"/>
      <c r="Q18" s="148"/>
    </row>
    <row r="19" spans="1:18" ht="87.75" customHeight="1" x14ac:dyDescent="0.25">
      <c r="A19" s="2" t="s">
        <v>28</v>
      </c>
      <c r="B19" s="147" t="str">
        <f>[144]MIR!$B$13</f>
        <v>Implementar un plan integral para organizar y mejorar el acceso a productos básicos y servicios de comercio.</v>
      </c>
      <c r="C19" s="147"/>
      <c r="D19" s="147"/>
      <c r="E19" s="147" t="str">
        <f>[144]MIR!$C$13</f>
        <v>Índice de desarrollo económico en el municipio.</v>
      </c>
      <c r="F19" s="147"/>
      <c r="G19" s="147" t="str">
        <f>[144]MIR!$D$13</f>
        <v>Índice de desarrollo económico</v>
      </c>
      <c r="H19" s="147"/>
      <c r="I19" s="157" t="str">
        <f>[144]MIR!$E$13</f>
        <v>(Número de logros alcanzados / Objetivos planeados) * 100</v>
      </c>
      <c r="J19" s="147"/>
      <c r="K19" s="48" t="s">
        <v>152</v>
      </c>
      <c r="L19" s="8">
        <v>1</v>
      </c>
      <c r="M19" s="141" t="s">
        <v>220</v>
      </c>
      <c r="N19" s="142" t="s">
        <v>223</v>
      </c>
      <c r="O19" s="5">
        <v>0.25</v>
      </c>
      <c r="P19" s="157" t="str">
        <f t="shared" ref="P19:P23" si="0">$J$8</f>
        <v>REGIDURIA DE COMERCIO Y ABASTO POPULAR.</v>
      </c>
      <c r="Q19" s="147"/>
    </row>
    <row r="20" spans="1:18" ht="101.25" customHeight="1" x14ac:dyDescent="0.25">
      <c r="A20" s="2" t="s">
        <v>29</v>
      </c>
      <c r="B20" s="147" t="str">
        <f>[144]MIR!$B$14</f>
        <v>Mejorar el acceso eficiente a productos básicos y servicios de comercio, promoviendo un comercio accesible.</v>
      </c>
      <c r="C20" s="147"/>
      <c r="D20" s="147"/>
      <c r="E20" s="147" t="str">
        <f>[144]MIR!$C$14</f>
        <v>Porcentaje de cobertura de servicios básicos a la población.</v>
      </c>
      <c r="F20" s="147"/>
      <c r="G20" s="147" t="str">
        <f>[144]MIR!$D$14</f>
        <v>Cobertura de servicios básicos</v>
      </c>
      <c r="H20" s="147"/>
      <c r="I20" s="157" t="str">
        <f>[144]MIR!$E$14</f>
        <v>(Servicios entregados / Servicios planeados) * 100</v>
      </c>
      <c r="J20" s="147"/>
      <c r="K20" s="48" t="s">
        <v>152</v>
      </c>
      <c r="L20" s="101">
        <v>1</v>
      </c>
      <c r="M20" s="141" t="s">
        <v>220</v>
      </c>
      <c r="N20" s="142" t="s">
        <v>223</v>
      </c>
      <c r="O20" s="5">
        <v>0.25</v>
      </c>
      <c r="P20" s="157" t="str">
        <f t="shared" si="0"/>
        <v>REGIDURIA DE COMERCIO Y ABASTO POPULAR.</v>
      </c>
      <c r="Q20" s="147"/>
    </row>
    <row r="21" spans="1:18" ht="93.75" customHeight="1" x14ac:dyDescent="0.25">
      <c r="A21" s="31" t="s">
        <v>61</v>
      </c>
      <c r="B21" s="147" t="str">
        <f>[144]MIR!$B$15</f>
        <v>Mejora en la infraestructura comercial.</v>
      </c>
      <c r="C21" s="147"/>
      <c r="D21" s="147"/>
      <c r="E21" s="147" t="str">
        <f>[144]MIR!$C$15</f>
        <v>Porcentaje de mejora en infraestructura comercial.</v>
      </c>
      <c r="F21" s="147"/>
      <c r="G21" s="147" t="str">
        <f>[144]MIR!$D$15</f>
        <v>Infraestructura comercial</v>
      </c>
      <c r="H21" s="147"/>
      <c r="I21" s="157" t="str">
        <f>[144]MIR!$E$15</f>
        <v>(Mejoras realizadas / Mejoras planificadas) * 100</v>
      </c>
      <c r="J21" s="147"/>
      <c r="K21" s="48" t="s">
        <v>152</v>
      </c>
      <c r="L21" s="101">
        <v>1</v>
      </c>
      <c r="M21" s="141" t="s">
        <v>220</v>
      </c>
      <c r="N21" s="142" t="s">
        <v>223</v>
      </c>
      <c r="O21" s="5">
        <v>0.25</v>
      </c>
      <c r="P21" s="157" t="str">
        <f t="shared" si="0"/>
        <v>REGIDURIA DE COMERCIO Y ABASTO POPULAR.</v>
      </c>
      <c r="Q21" s="147"/>
    </row>
    <row r="22" spans="1:18" ht="93.75" customHeight="1" x14ac:dyDescent="0.25">
      <c r="A22" s="77" t="s">
        <v>62</v>
      </c>
      <c r="B22" s="160" t="str">
        <f>[144]MIR!$B$17</f>
        <v>Fortalecer mecanismos de control y cumplir con normativas sanitarias y de seguridad.</v>
      </c>
      <c r="C22" s="164"/>
      <c r="D22" s="161"/>
      <c r="E22" s="160" t="str">
        <f>[144]MIR!$C$17</f>
        <v>Cumplimiento de normativas sanitarias y de seguridad.</v>
      </c>
      <c r="F22" s="161"/>
      <c r="G22" s="160" t="str">
        <f>[144]MIR!$D$17</f>
        <v>Cumplimiento de normativas</v>
      </c>
      <c r="H22" s="161"/>
      <c r="I22" s="162" t="str">
        <f>[144]MIR!$E$17</f>
        <v>(Cumplimiento normativo / Total de inspecciones) * 100</v>
      </c>
      <c r="J22" s="163"/>
      <c r="K22" s="48" t="s">
        <v>152</v>
      </c>
      <c r="L22" s="101">
        <v>1</v>
      </c>
      <c r="M22" s="141" t="s">
        <v>220</v>
      </c>
      <c r="N22" s="142" t="s">
        <v>223</v>
      </c>
      <c r="O22" s="5">
        <v>0.25</v>
      </c>
      <c r="P22" s="157" t="str">
        <f t="shared" si="0"/>
        <v>REGIDURIA DE COMERCIO Y ABASTO POPULAR.</v>
      </c>
      <c r="Q22" s="147"/>
    </row>
    <row r="23" spans="1:18" ht="123.75" customHeight="1" x14ac:dyDescent="0.25">
      <c r="A23" s="77" t="s">
        <v>194</v>
      </c>
      <c r="B23" s="147" t="str">
        <f>[144]MIR!$B$20</f>
        <v>Generar un entorno atractivo para la inversión a través del ordenamiento comercial.</v>
      </c>
      <c r="C23" s="147"/>
      <c r="D23" s="147"/>
      <c r="E23" s="147" t="str">
        <f>[144]MIR!$C$20</f>
        <v>Porcentaje de atracción de inversiones.</v>
      </c>
      <c r="F23" s="147"/>
      <c r="G23" s="147" t="str">
        <f>[144]MIR!$D$20</f>
        <v>Atracción de inversiones</v>
      </c>
      <c r="H23" s="147"/>
      <c r="I23" s="157" t="str">
        <f>[144]MIR!$E$20</f>
        <v>(Inversiones recibidas / Objetivo de inversión) * 100</v>
      </c>
      <c r="J23" s="147"/>
      <c r="K23" s="48" t="s">
        <v>152</v>
      </c>
      <c r="L23" s="61">
        <v>1</v>
      </c>
      <c r="M23" s="141" t="s">
        <v>220</v>
      </c>
      <c r="N23" s="142" t="s">
        <v>223</v>
      </c>
      <c r="O23" s="5">
        <v>0.25</v>
      </c>
      <c r="P23" s="157" t="str">
        <f t="shared" si="0"/>
        <v>REGIDURIA DE COMERCIO Y ABASTO POPULAR.</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01.25" customHeight="1" x14ac:dyDescent="0.25">
      <c r="A25" s="3" t="s">
        <v>68</v>
      </c>
      <c r="B25" s="147" t="str">
        <f>[144]MIR!$B$16</f>
        <v>Aprobación de presupuesto y excelente participación comunitaria.</v>
      </c>
      <c r="C25" s="147"/>
      <c r="D25" s="147"/>
      <c r="E25" s="147" t="str">
        <f>[144]MIR!$C$16</f>
        <v>Porcentaje de participación comunitaria.</v>
      </c>
      <c r="F25" s="147"/>
      <c r="G25" s="147" t="str">
        <f>[144]MIR!$D$16</f>
        <v>Participación comunitaria</v>
      </c>
      <c r="H25" s="147"/>
      <c r="I25" s="157" t="str">
        <f>[144]MIR!$E$16</f>
        <v>(Número de participantes / Número de ciudadanos involucrados) * 100</v>
      </c>
      <c r="J25" s="147"/>
      <c r="K25" s="48" t="s">
        <v>152</v>
      </c>
      <c r="L25" s="57">
        <v>1</v>
      </c>
      <c r="M25" s="141" t="s">
        <v>220</v>
      </c>
      <c r="N25" s="142" t="s">
        <v>223</v>
      </c>
      <c r="O25" s="5">
        <v>0.25</v>
      </c>
      <c r="P25" s="157" t="str">
        <f t="shared" ref="P25:P28" si="1">$P$23</f>
        <v>REGIDURIA DE COMERCIO Y ABASTO POPULAR.</v>
      </c>
      <c r="Q25" s="147"/>
    </row>
    <row r="26" spans="1:18" ht="112.5" customHeight="1" x14ac:dyDescent="0.25">
      <c r="A26" s="3" t="s">
        <v>70</v>
      </c>
      <c r="B26" s="147" t="str">
        <f>[144]MIR!$B$18</f>
        <v>Asistencia puntual a sesiones de cabildo y deliberación de asuntos municipales.</v>
      </c>
      <c r="C26" s="147"/>
      <c r="D26" s="147"/>
      <c r="E26" s="160" t="str">
        <f>[144]MIR!$C$18</f>
        <v>Porcentaje de asistencia a sesiones de cabildo.</v>
      </c>
      <c r="F26" s="161"/>
      <c r="G26" s="147" t="str">
        <f>[144]MIR!$D$18</f>
        <v>Asistencia a sesiones de cabildo</v>
      </c>
      <c r="H26" s="147"/>
      <c r="I26" s="162" t="str">
        <f>[144]MIR!$E$18</f>
        <v>(Asistentes a sesiones / Número total de sesiones programadas) * 100</v>
      </c>
      <c r="J26" s="163"/>
      <c r="K26" s="48" t="s">
        <v>152</v>
      </c>
      <c r="L26" s="101">
        <v>1</v>
      </c>
      <c r="M26" s="141" t="s">
        <v>220</v>
      </c>
      <c r="N26" s="142" t="s">
        <v>223</v>
      </c>
      <c r="O26" s="5">
        <v>0.25</v>
      </c>
      <c r="P26" s="157" t="str">
        <f t="shared" si="1"/>
        <v>REGIDURIA DE COMERCIO Y ABASTO POPULAR.</v>
      </c>
      <c r="Q26" s="147"/>
      <c r="R26" t="s">
        <v>33</v>
      </c>
    </row>
    <row r="27" spans="1:18" ht="117.75" customHeight="1" x14ac:dyDescent="0.25">
      <c r="A27" s="3" t="s">
        <v>77</v>
      </c>
      <c r="B27" s="160" t="str">
        <f>[144]MIR!$B$19</f>
        <v>Inspección, vigilancia e intervención en áreas designadas.</v>
      </c>
      <c r="C27" s="164"/>
      <c r="D27" s="161"/>
      <c r="E27" s="160" t="str">
        <f>[144]MIR!$C$19</f>
        <v>Porcentaje de cumplimiento de las inspecciones.</v>
      </c>
      <c r="F27" s="161"/>
      <c r="G27" s="160" t="str">
        <f>[144]MIR!$D$19</f>
        <v>Cumplimiento de inspección</v>
      </c>
      <c r="H27" s="161"/>
      <c r="I27" s="162" t="str">
        <f>[144]MIR!$E$19</f>
        <v>(Inspecciones realizadas / Total de áreas designadas) * 100</v>
      </c>
      <c r="J27" s="163"/>
      <c r="K27" s="48" t="s">
        <v>152</v>
      </c>
      <c r="L27" s="101">
        <v>1</v>
      </c>
      <c r="M27" s="141" t="s">
        <v>220</v>
      </c>
      <c r="N27" s="142" t="s">
        <v>223</v>
      </c>
      <c r="O27" s="5">
        <v>0.25</v>
      </c>
      <c r="P27" s="157" t="str">
        <f t="shared" si="1"/>
        <v>REGIDURIA DE COMERCIO Y ABASTO POPULAR.</v>
      </c>
      <c r="Q27" s="147"/>
    </row>
    <row r="28" spans="1:18" ht="139.5" customHeight="1" x14ac:dyDescent="0.25">
      <c r="A28" s="3" t="s">
        <v>197</v>
      </c>
      <c r="B28" s="147" t="str">
        <f>[143]MIR!$B$21</f>
        <v>Resoluciones aprobadas para la mejora de micros y pequeñas empresas.</v>
      </c>
      <c r="C28" s="147"/>
      <c r="D28" s="147"/>
      <c r="E28" s="147" t="str">
        <f>[144]MIR!$C$21</f>
        <v>Porcentaje de empresas beneficiadas.</v>
      </c>
      <c r="F28" s="147"/>
      <c r="G28" s="147" t="str">
        <f>[144]MIR!$D$21</f>
        <v>Beneficios a micros y pequeñas empresas</v>
      </c>
      <c r="H28" s="147"/>
      <c r="I28" s="147" t="str">
        <f>[144]MIR!$E$21</f>
        <v>(Empresas beneficiadas / Total de empresas que solicitaron) * 100</v>
      </c>
      <c r="J28" s="147"/>
      <c r="K28" s="48" t="s">
        <v>152</v>
      </c>
      <c r="L28" s="101">
        <v>1</v>
      </c>
      <c r="M28" s="141" t="s">
        <v>220</v>
      </c>
      <c r="N28" s="142" t="s">
        <v>223</v>
      </c>
      <c r="O28" s="5">
        <v>0.25</v>
      </c>
      <c r="P28" s="157" t="str">
        <f t="shared" si="1"/>
        <v>REGIDURIA DE COMERCIO Y ABASTO POPULAR.</v>
      </c>
      <c r="Q28" s="147"/>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x14ac:dyDescent="0.25"/>
    <row r="39" spans="1:17" s="1" customFormat="1" x14ac:dyDescent="0.25"/>
    <row r="40" spans="1:17" s="1" customFormat="1" x14ac:dyDescent="0.25"/>
  </sheetData>
  <mergeCells count="8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6:Q26"/>
    <mergeCell ref="B28:D28"/>
    <mergeCell ref="E28:F28"/>
    <mergeCell ref="G28:H28"/>
    <mergeCell ref="I28:J28"/>
    <mergeCell ref="P28:Q28"/>
    <mergeCell ref="P27:Q27"/>
    <mergeCell ref="F34:H35"/>
    <mergeCell ref="B26:D26"/>
    <mergeCell ref="E26:F26"/>
    <mergeCell ref="G26:H26"/>
    <mergeCell ref="I26:J26"/>
    <mergeCell ref="B27:D27"/>
    <mergeCell ref="G27:H27"/>
    <mergeCell ref="E27:F27"/>
    <mergeCell ref="I27:J27"/>
    <mergeCell ref="B22:D22"/>
    <mergeCell ref="E22:F22"/>
    <mergeCell ref="G22:H22"/>
    <mergeCell ref="I22:J22"/>
    <mergeCell ref="P22:Q22"/>
  </mergeCells>
  <pageMargins left="0.7" right="0.7" top="0.75" bottom="0.75" header="0.3" footer="0.3"/>
  <pageSetup scale="53" orientation="landscape" horizontalDpi="4294967292"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8" zoomScale="55" zoomScaleNormal="55" zoomScaleSheetLayoutView="70" workbookViewId="0">
      <selection activeCell="I30" sqref="I30:J30"/>
    </sheetView>
  </sheetViews>
  <sheetFormatPr baseColWidth="10" defaultColWidth="10.875" defaultRowHeight="15.75" x14ac:dyDescent="0.25"/>
  <cols>
    <col min="1" max="1" width="13.75" customWidth="1"/>
    <col min="3" max="3" width="6.875" customWidth="1"/>
    <col min="4" max="4" width="18.25" customWidth="1"/>
    <col min="5" max="5" width="10.625" customWidth="1"/>
    <col min="6" max="6" width="10.375" customWidth="1"/>
    <col min="8" max="8" width="12.875" customWidth="1"/>
    <col min="9" max="9" width="16.25" customWidth="1"/>
    <col min="10" max="10" width="7.75" customWidth="1"/>
    <col min="11" max="11" width="14.375" customWidth="1"/>
    <col min="12" max="12" width="13.5" customWidth="1"/>
    <col min="13" max="13" width="15.125" customWidth="1"/>
    <col min="14" max="14" width="12.625" customWidth="1"/>
    <col min="15" max="15" width="12.375" customWidth="1"/>
    <col min="16" max="16" width="17.875" customWidth="1"/>
    <col min="17" max="17" width="5.5" customWidth="1"/>
  </cols>
  <sheetData>
    <row r="1" spans="1:17" x14ac:dyDescent="0.25">
      <c r="A1" s="1"/>
      <c r="B1" s="1"/>
      <c r="C1" s="1"/>
      <c r="D1" s="1"/>
      <c r="E1" s="1"/>
      <c r="F1" s="1"/>
      <c r="G1" s="1"/>
      <c r="H1" s="1"/>
      <c r="I1" s="1"/>
      <c r="J1" s="1"/>
      <c r="K1" s="1"/>
      <c r="L1" s="1"/>
      <c r="M1" s="1"/>
      <c r="N1" s="1"/>
      <c r="O1" s="1"/>
      <c r="P1" s="1"/>
      <c r="Q1" s="1"/>
    </row>
    <row r="2" spans="1:17" ht="43.5" customHeight="1" x14ac:dyDescent="0.25">
      <c r="A2" s="1"/>
      <c r="B2" s="144"/>
      <c r="C2" s="144"/>
      <c r="D2" s="144"/>
      <c r="E2" s="144"/>
      <c r="F2" s="144"/>
      <c r="G2" s="144"/>
      <c r="H2" s="144"/>
      <c r="I2" s="144"/>
      <c r="J2" s="144"/>
      <c r="K2" s="144"/>
      <c r="L2" s="144"/>
      <c r="M2" s="144"/>
      <c r="N2" s="144"/>
      <c r="O2" s="144"/>
      <c r="P2" s="144"/>
      <c r="Q2" s="1"/>
    </row>
    <row r="3" spans="1:17" ht="29.25" customHeight="1" x14ac:dyDescent="0.25">
      <c r="A3" s="1"/>
      <c r="B3" s="144"/>
      <c r="C3" s="144"/>
      <c r="D3" s="144"/>
      <c r="E3" s="144"/>
      <c r="F3" s="144"/>
      <c r="G3" s="144"/>
      <c r="H3" s="144"/>
      <c r="I3" s="144"/>
      <c r="J3" s="144"/>
      <c r="K3" s="144"/>
      <c r="L3" s="144"/>
      <c r="M3" s="144"/>
      <c r="N3" s="144"/>
      <c r="O3" s="144"/>
      <c r="P3" s="144"/>
      <c r="Q3" s="1"/>
    </row>
    <row r="4" spans="1:17" ht="61.5" customHeight="1" x14ac:dyDescent="0.25">
      <c r="A4" s="1"/>
      <c r="B4" s="144"/>
      <c r="C4" s="144"/>
      <c r="D4" s="144"/>
      <c r="E4" s="144"/>
      <c r="F4" s="144"/>
      <c r="G4" s="144"/>
      <c r="H4" s="144"/>
      <c r="I4" s="144"/>
      <c r="J4" s="144"/>
      <c r="K4" s="144"/>
      <c r="L4" s="144"/>
      <c r="M4" s="144"/>
      <c r="N4" s="144"/>
      <c r="O4" s="144"/>
      <c r="P4" s="144"/>
      <c r="Q4" s="1"/>
    </row>
    <row r="5" spans="1:17" ht="24.75"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38.25"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31" t="str">
        <f>'[145]POA (2)'!$AA$25</f>
        <v>E. Prestación de Servicios Públicos</v>
      </c>
      <c r="E8" s="147"/>
      <c r="F8" s="147"/>
      <c r="G8" s="147"/>
      <c r="H8" s="147"/>
      <c r="I8" s="148" t="s">
        <v>1</v>
      </c>
      <c r="J8" s="149" t="s">
        <v>37</v>
      </c>
      <c r="K8" s="149"/>
      <c r="L8" s="148" t="s">
        <v>2</v>
      </c>
      <c r="M8" s="333" t="str">
        <f>'[146]POA (2)'!$C$18</f>
        <v>2. Educación, Talento y Cultura: Raíces que nos Unen 3.- Salud y Bienestar en Movimiento.</v>
      </c>
      <c r="N8" s="147"/>
      <c r="O8" s="148" t="s">
        <v>3</v>
      </c>
      <c r="P8" s="331" t="s">
        <v>148</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72" t="s">
        <v>4</v>
      </c>
      <c r="B11" s="434" t="s">
        <v>80</v>
      </c>
      <c r="C11" s="152"/>
      <c r="D11" s="152"/>
      <c r="E11" s="153"/>
      <c r="F11" s="72" t="s">
        <v>5</v>
      </c>
      <c r="G11" s="434" t="s">
        <v>95</v>
      </c>
      <c r="H11" s="152"/>
      <c r="I11" s="152"/>
      <c r="J11" s="152"/>
      <c r="K11" s="152"/>
      <c r="L11" s="153"/>
      <c r="M11" s="26" t="s">
        <v>6</v>
      </c>
      <c r="N11" s="434" t="s">
        <v>96</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ht="15.75" customHeight="1" x14ac:dyDescent="0.25">
      <c r="A13" s="148" t="s">
        <v>7</v>
      </c>
      <c r="B13" s="436" t="str">
        <f>'[146]POA (2)'!$C$16</f>
        <v>EJE I Inclusión y  Humanidad que  Transforman: Unidos para  Avanzar</v>
      </c>
      <c r="C13" s="438"/>
      <c r="D13" s="143" t="s">
        <v>8</v>
      </c>
      <c r="E13" s="333" t="str">
        <f>'[145]POA (2)'!$C$17</f>
        <v>Promover accciones de atencion primaria en salud para prevenir, preservar, recuperar y mejorar la calidad de vida de la poblacion mediante servicios medicos y prevencion integral.Promover el desarrollo integral e inclusivo de la sociedad mediante la educación, impulsando programas culturales y artísticos, para preservar el patrimonio cultural del municipio con la participación activa de la niñez y juventud.</v>
      </c>
      <c r="F13" s="147"/>
      <c r="G13" s="147"/>
      <c r="H13" s="143" t="s">
        <v>9</v>
      </c>
      <c r="I13" s="333" t="str">
        <f>'[145]POA (2)'!$C$19</f>
        <v>articular políticas publicas que creen un  entorno favorable para el desarrollo social e integral de la niñez, jóvenes, adultos mayores y discapacitados, promoviendo una colaboración entre distintos sectores para asegurar el bienestar social del municipio.</v>
      </c>
      <c r="J13" s="147"/>
      <c r="K13" s="147"/>
      <c r="L13" s="147"/>
      <c r="M13" s="148" t="s">
        <v>10</v>
      </c>
      <c r="N13" s="435" t="str">
        <f>'[145]POA (2)'!$C$20</f>
        <v>3.1 Fomentar una cultura preventiva de atención temprana en materia de salud integral. 3.2 Promover una vida sana con hábitos saludables para evitar enfermedades. 3.3 Crear campañas permanentes de la promoción de salud incluyendo cursos, talleres y platicas para la prevención de enfermedades. 2.1. gestionar recursos económicos para mejorar la infraestructura de las instituciones educativas en colaboración con el gobierno federal y estatal                                                                                                                                                                                                                                                                                                                   2.4 recuperar y promover las actividades culturales y artísticas en el municipio                                                                                                                                                                                                                                                                                                                                                                                                                                                                                    2.5. impulsar la difusión y resecación del patrimonio cultural del municipio, promoviendo danzas originarias, grupos musicales y otras actividades artísticas                                                                                                                                                                                                                                                                                                         2.7 promover los valores cívicos a través de ceremonias, desfiles y conmemoraciones oficiales</v>
      </c>
      <c r="O13" s="147"/>
      <c r="P13" s="147"/>
      <c r="Q13" s="147"/>
    </row>
    <row r="14" spans="1:17" ht="222.75" customHeight="1" x14ac:dyDescent="0.25">
      <c r="A14" s="148"/>
      <c r="B14" s="439"/>
      <c r="C14" s="441"/>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73" t="s">
        <v>150</v>
      </c>
      <c r="M18" s="73" t="s">
        <v>18</v>
      </c>
      <c r="N18" s="148"/>
      <c r="O18" s="148"/>
      <c r="P18" s="148"/>
      <c r="Q18" s="148"/>
    </row>
    <row r="19" spans="1:18" ht="105.75" customHeight="1" x14ac:dyDescent="0.25">
      <c r="A19" s="2" t="s">
        <v>28</v>
      </c>
      <c r="B19" s="147" t="str">
        <f>[146]MIR!$B$12</f>
        <v>Implementar políticas públicas que mejoren la salud y el bienestar de la juventud del municipio.</v>
      </c>
      <c r="C19" s="147"/>
      <c r="D19" s="147"/>
      <c r="E19" s="147" t="str">
        <f>[146]MIR!$C$12</f>
        <v>Porcentaje de mejora en salud y bienestar juvenil.</v>
      </c>
      <c r="F19" s="147"/>
      <c r="G19" s="147" t="str">
        <f>[146]MIR!$E$12</f>
        <v>(Número de logros alcanzados en políticas de salud / Objetivos planteados) * 100</v>
      </c>
      <c r="H19" s="147"/>
      <c r="I19" s="157" t="str">
        <f>[146]MIR!$F$12</f>
        <v>Reportes del gobierno local y estadísticas de salud.</v>
      </c>
      <c r="J19" s="147"/>
      <c r="K19" s="49" t="s">
        <v>150</v>
      </c>
      <c r="L19" s="71">
        <v>1</v>
      </c>
      <c r="M19" s="141" t="s">
        <v>220</v>
      </c>
      <c r="N19" s="142" t="s">
        <v>223</v>
      </c>
      <c r="O19" s="5">
        <v>0.25</v>
      </c>
      <c r="P19" s="157" t="s">
        <v>37</v>
      </c>
      <c r="Q19" s="147"/>
    </row>
    <row r="20" spans="1:18" ht="91.5" customHeight="1" x14ac:dyDescent="0.25">
      <c r="A20" s="2" t="s">
        <v>29</v>
      </c>
      <c r="B20" s="147" t="str">
        <f>[146]MIR!$B$13</f>
        <v>Mejorar el acceso a servicios de salud y fomentar la participación activa de la juventud en el municipio.</v>
      </c>
      <c r="C20" s="147"/>
      <c r="D20" s="147"/>
      <c r="E20" s="147" t="str">
        <f>[146]MIR!$C$13</f>
        <v>Porcentaje de jóvenes con acceso a servicios de salud.</v>
      </c>
      <c r="F20" s="147"/>
      <c r="G20" s="147" t="str">
        <f>[146]MIR!$E$13</f>
        <v>(Número de jóvenes atendidos / Número total de jóvenes en el municipio) * 100</v>
      </c>
      <c r="H20" s="147"/>
      <c r="I20" s="157" t="str">
        <f>[146]MIR!$F$13</f>
        <v>Encuestas de salud juvenil y estadísticas.</v>
      </c>
      <c r="J20" s="147"/>
      <c r="K20" s="49" t="s">
        <v>150</v>
      </c>
      <c r="L20" s="101">
        <v>1</v>
      </c>
      <c r="M20" s="141" t="s">
        <v>220</v>
      </c>
      <c r="N20" s="142" t="s">
        <v>223</v>
      </c>
      <c r="O20" s="5">
        <v>0.25</v>
      </c>
      <c r="P20" s="157" t="s">
        <v>37</v>
      </c>
      <c r="Q20" s="147"/>
    </row>
    <row r="21" spans="1:18" ht="85.5" customHeight="1" x14ac:dyDescent="0.25">
      <c r="A21" s="31" t="s">
        <v>61</v>
      </c>
      <c r="B21" s="147" t="str">
        <f>[146]MIR!$B$14</f>
        <v>Mejorar y ampliar la infraestructura y equipamiento de salud.</v>
      </c>
      <c r="C21" s="147"/>
      <c r="D21" s="147"/>
      <c r="E21" s="147" t="str">
        <f>[146]MIR!$C$14</f>
        <v>Porcentaje de mejora en infraestructura de salud.</v>
      </c>
      <c r="F21" s="147"/>
      <c r="G21" s="147" t="str">
        <f>[146]MIR!$E$14</f>
        <v>(Mejoras realizadas / Mejoras planeadas) * 100</v>
      </c>
      <c r="H21" s="147"/>
      <c r="I21" s="157" t="str">
        <f>[146]MIR!$F$14</f>
        <v>Informes de construcción e inspección de infraestructura.</v>
      </c>
      <c r="J21" s="147"/>
      <c r="K21" s="49" t="s">
        <v>150</v>
      </c>
      <c r="L21" s="101">
        <v>1</v>
      </c>
      <c r="M21" s="141" t="s">
        <v>220</v>
      </c>
      <c r="N21" s="142" t="s">
        <v>223</v>
      </c>
      <c r="O21" s="5">
        <v>0.25</v>
      </c>
      <c r="P21" s="157" t="s">
        <v>37</v>
      </c>
      <c r="Q21" s="147"/>
    </row>
    <row r="22" spans="1:18" ht="85.5" customHeight="1" x14ac:dyDescent="0.25">
      <c r="A22" s="77" t="s">
        <v>62</v>
      </c>
      <c r="B22" s="160" t="str">
        <f>[146]MIR!$B$17</f>
        <v>Diseñar e impulsar programas integrales para el desarrollo juvenil.</v>
      </c>
      <c r="C22" s="164"/>
      <c r="D22" s="161"/>
      <c r="E22" s="160" t="str">
        <f>[147]MIR!$C$17</f>
        <v>Porcentaje de programas diseñados e impulsados.</v>
      </c>
      <c r="F22" s="161"/>
      <c r="G22" s="160" t="str">
        <f>[146]MIR!$E$17</f>
        <v>(Programas implementados / Programas planificados) * 100</v>
      </c>
      <c r="H22" s="161"/>
      <c r="I22" s="162" t="str">
        <f>[146]MIR!$F$17</f>
        <v>Informes sobre la implementación de programas.</v>
      </c>
      <c r="J22" s="163"/>
      <c r="K22" s="49" t="s">
        <v>150</v>
      </c>
      <c r="L22" s="101">
        <v>1</v>
      </c>
      <c r="M22" s="141" t="s">
        <v>220</v>
      </c>
      <c r="N22" s="142" t="s">
        <v>223</v>
      </c>
      <c r="O22" s="5">
        <v>0.25</v>
      </c>
      <c r="P22" s="157" t="s">
        <v>37</v>
      </c>
      <c r="Q22" s="147"/>
    </row>
    <row r="23" spans="1:18" ht="66" customHeight="1" x14ac:dyDescent="0.25">
      <c r="A23" s="77" t="s">
        <v>84</v>
      </c>
      <c r="B23" s="147" t="str">
        <f>[146]MIR!$B$20</f>
        <v>Fomentar la participación juvenil mediante espacios de diálogo y liderazgo.</v>
      </c>
      <c r="C23" s="147"/>
      <c r="D23" s="147"/>
      <c r="E23" s="147" t="str">
        <f>[147]MIR!$C$20</f>
        <v>Porcentaje de jóvenes participando en espacios de liderazgo.</v>
      </c>
      <c r="F23" s="147"/>
      <c r="G23" s="160" t="str">
        <f>[146]MIR!$E$20</f>
        <v>(Jóvenes participantes / Total de jóvenes en el municipio) * 100</v>
      </c>
      <c r="H23" s="161"/>
      <c r="I23" s="157" t="str">
        <f>[146]MIR!$F$20</f>
        <v>Registros de participación juvenil y liderazgo.</v>
      </c>
      <c r="J23" s="147"/>
      <c r="K23" s="49" t="s">
        <v>150</v>
      </c>
      <c r="L23" s="101">
        <v>1</v>
      </c>
      <c r="M23" s="141" t="s">
        <v>220</v>
      </c>
      <c r="N23" s="142" t="s">
        <v>223</v>
      </c>
      <c r="O23" s="5">
        <v>0.25</v>
      </c>
      <c r="P23" s="157" t="s">
        <v>37</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73.5" customHeight="1" x14ac:dyDescent="0.25">
      <c r="A25" s="3" t="s">
        <v>68</v>
      </c>
      <c r="B25" s="147" t="str">
        <f>[147]MIR!$B$15</f>
        <v>Aprobar el presupuesto de egresos y ley de ingresos, y atender soluciones de salud mediante campañas.</v>
      </c>
      <c r="C25" s="147"/>
      <c r="D25" s="147"/>
      <c r="E25" s="147" t="str">
        <f>[147]MIR!$C$15</f>
        <v>Porcentaje de ejecución del presupuesto para campañas de salud.</v>
      </c>
      <c r="F25" s="147"/>
      <c r="G25" s="147" t="str">
        <f>[147]MIR!$D$15</f>
        <v>Ejecución de campañas de salud</v>
      </c>
      <c r="H25" s="147"/>
      <c r="I25" s="157" t="str">
        <f>[147]MIR!$E$15</f>
        <v>(Presupuesto ejecutado en campañas / Presupuesto planeado) * 100</v>
      </c>
      <c r="J25" s="147"/>
      <c r="K25" s="49" t="s">
        <v>150</v>
      </c>
      <c r="L25" s="71">
        <v>1</v>
      </c>
      <c r="M25" s="141" t="s">
        <v>220</v>
      </c>
      <c r="N25" s="142" t="s">
        <v>223</v>
      </c>
      <c r="O25" s="5">
        <v>0.25</v>
      </c>
      <c r="P25" s="157" t="s">
        <v>37</v>
      </c>
      <c r="Q25" s="147"/>
    </row>
    <row r="26" spans="1:18" ht="86.25" customHeight="1" x14ac:dyDescent="0.25">
      <c r="A26" s="3" t="s">
        <v>64</v>
      </c>
      <c r="B26" s="147" t="str">
        <f>[147]MIR!$B$16</f>
        <v>Asistir con puntualidad a sesiones de cabildo y presentar programas de campaña de salud.</v>
      </c>
      <c r="C26" s="147"/>
      <c r="D26" s="147"/>
      <c r="E26" s="147" t="str">
        <f>[147]MIR!$C$16</f>
        <v>Porcentaje de asistencia a sesiones de cabildo.</v>
      </c>
      <c r="F26" s="147"/>
      <c r="G26" s="147" t="str">
        <f>[147]MIR!$D$16</f>
        <v>Asistencia a sesiones de cabildo</v>
      </c>
      <c r="H26" s="147"/>
      <c r="I26" s="157" t="str">
        <f>[147]MIR!$E$16</f>
        <v>(Número de sesiones asistidas / Total de sesiones programadas) * 100</v>
      </c>
      <c r="J26" s="147"/>
      <c r="K26" s="49" t="s">
        <v>150</v>
      </c>
      <c r="L26" s="101">
        <v>1</v>
      </c>
      <c r="M26" s="141" t="s">
        <v>220</v>
      </c>
      <c r="N26" s="142" t="s">
        <v>223</v>
      </c>
      <c r="O26" s="5">
        <v>0.25</v>
      </c>
      <c r="P26" s="157" t="s">
        <v>37</v>
      </c>
      <c r="Q26" s="147"/>
      <c r="R26" t="s">
        <v>33</v>
      </c>
    </row>
    <row r="27" spans="1:18" ht="87.75" customHeight="1" x14ac:dyDescent="0.25">
      <c r="A27" s="3" t="s">
        <v>70</v>
      </c>
      <c r="B27" s="160" t="str">
        <f>[147]MIR!$B$18</f>
        <v>Ejercer la debida inspección y vigilancia en las dependencias de salud mental de los jóvenes.</v>
      </c>
      <c r="C27" s="164"/>
      <c r="D27" s="161"/>
      <c r="E27" s="160" t="str">
        <f>[147]MIR!$C$18</f>
        <v>Porcentaje de cumplimiento en inspecciones de salud mental.</v>
      </c>
      <c r="F27" s="161"/>
      <c r="G27" s="160" t="str">
        <f>[147]MIR!$D$18</f>
        <v>Inspección en servicios de salud mental juvenil</v>
      </c>
      <c r="H27" s="161"/>
      <c r="I27" s="162" t="str">
        <f>[147]MIR!$E$18</f>
        <v>(Inspecciones realizadas / Inspecciones planeadas) * 100</v>
      </c>
      <c r="J27" s="163"/>
      <c r="K27" s="49" t="s">
        <v>150</v>
      </c>
      <c r="L27" s="101">
        <v>1</v>
      </c>
      <c r="M27" s="141" t="s">
        <v>220</v>
      </c>
      <c r="N27" s="142" t="s">
        <v>223</v>
      </c>
      <c r="O27" s="5">
        <v>0.25</v>
      </c>
      <c r="P27" s="157" t="s">
        <v>37</v>
      </c>
      <c r="Q27" s="147"/>
    </row>
    <row r="28" spans="1:18" ht="78.75" customHeight="1" x14ac:dyDescent="0.25">
      <c r="A28" s="3" t="s">
        <v>77</v>
      </c>
      <c r="B28" s="147" t="str">
        <f>[147]MIR!$B$19</f>
        <v>Resoluciones aprobadas y campañas de prevención antidrogas.</v>
      </c>
      <c r="C28" s="147"/>
      <c r="D28" s="147"/>
      <c r="E28" s="147" t="str">
        <f>[147]MIR!$C$19</f>
        <v>Porcentaje de efectividad en campañas antidrogas.</v>
      </c>
      <c r="F28" s="147"/>
      <c r="G28" s="147" t="str">
        <f>[147]MIR!$D$19</f>
        <v>Eficiencia de campañas antidrogas</v>
      </c>
      <c r="H28" s="147"/>
      <c r="I28" s="147" t="str">
        <f>[147]MIR!$E$19</f>
        <v>(Número de campañas exitosas / Total de campañas realizadas) * 100</v>
      </c>
      <c r="J28" s="147"/>
      <c r="K28" s="49" t="s">
        <v>150</v>
      </c>
      <c r="L28" s="101">
        <v>1</v>
      </c>
      <c r="M28" s="141" t="s">
        <v>220</v>
      </c>
      <c r="N28" s="142" t="s">
        <v>223</v>
      </c>
      <c r="O28" s="5">
        <v>0.25</v>
      </c>
      <c r="P28" s="157" t="s">
        <v>37</v>
      </c>
      <c r="Q28" s="147"/>
    </row>
    <row r="29" spans="1:18" ht="89.25" customHeight="1" x14ac:dyDescent="0.25">
      <c r="A29" s="3" t="s">
        <v>85</v>
      </c>
      <c r="B29" s="147" t="str">
        <f>[147]MIR!$B$21</f>
        <v>Proponer y gestionar acciones para la prestación de servicios de salud, mejor atención, y promover campañas de planificación familiar.</v>
      </c>
      <c r="C29" s="147"/>
      <c r="D29" s="147"/>
      <c r="E29" s="147" t="str">
        <f>[147]MIR!$C$21</f>
        <v>Porcentaje de acciones ejecutadas en servicios de salud juvenil.</v>
      </c>
      <c r="F29" s="147"/>
      <c r="G29" s="147" t="str">
        <f>[147]MIR!$D$21</f>
        <v>Ejecución de acciones para salud juvenil</v>
      </c>
      <c r="H29" s="147"/>
      <c r="I29" s="147" t="str">
        <f>[147]MIR!$E$21</f>
        <v>(Acciones ejecutadas / Acciones propuestas) * 100</v>
      </c>
      <c r="J29" s="147"/>
      <c r="K29" s="49" t="s">
        <v>150</v>
      </c>
      <c r="L29" s="101">
        <v>1</v>
      </c>
      <c r="M29" s="141" t="s">
        <v>220</v>
      </c>
      <c r="N29" s="142" t="s">
        <v>223</v>
      </c>
      <c r="O29" s="5">
        <v>0.25</v>
      </c>
      <c r="P29" s="157" t="s">
        <v>37</v>
      </c>
      <c r="Q29" s="147"/>
    </row>
    <row r="30" spans="1:18" ht="78.75" customHeight="1" x14ac:dyDescent="0.25">
      <c r="A30" s="3" t="s">
        <v>195</v>
      </c>
      <c r="B30" s="147" t="str">
        <f>[147]MIR!$B$22</f>
        <v>Convocatorias a sesiones de cabildo como participación social, fomentando confianza y transparencia.</v>
      </c>
      <c r="C30" s="147"/>
      <c r="D30" s="147"/>
      <c r="E30" s="147" t="str">
        <f>[147]MIR!$C$22</f>
        <v>Porcentaje de convocatorias realizadas.</v>
      </c>
      <c r="F30" s="147"/>
      <c r="G30" s="147" t="str">
        <f>[147]MIR!$D$22</f>
        <v>Convocatorias a sesiones de cabildo</v>
      </c>
      <c r="H30" s="147"/>
      <c r="I30" s="147" t="str">
        <f>[147]MIR!$E$22</f>
        <v>(Convocatorias realizadas / Total de convocatorias programadas) * 100</v>
      </c>
      <c r="J30" s="147"/>
      <c r="K30" s="49" t="s">
        <v>150</v>
      </c>
      <c r="L30" s="101">
        <v>1</v>
      </c>
      <c r="M30" s="141" t="s">
        <v>220</v>
      </c>
      <c r="N30" s="142" t="s">
        <v>223</v>
      </c>
      <c r="O30" s="5">
        <v>0.25</v>
      </c>
      <c r="P30" s="157" t="s">
        <v>37</v>
      </c>
      <c r="Q30" s="147"/>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ht="70.5" customHeight="1" x14ac:dyDescent="0.25">
      <c r="A37" s="1"/>
      <c r="B37" s="1"/>
      <c r="C37" s="1"/>
      <c r="D37" s="1"/>
      <c r="E37" s="1"/>
      <c r="G37" s="1"/>
      <c r="H37" s="1"/>
      <c r="I37" s="1"/>
      <c r="J37" s="1"/>
      <c r="K37" s="1"/>
      <c r="L37" s="1"/>
      <c r="M37" s="1"/>
      <c r="N37" s="1"/>
      <c r="O37" s="1"/>
      <c r="P37" s="1"/>
      <c r="Q37" s="1"/>
    </row>
    <row r="38" spans="1:17" s="1" customFormat="1" ht="150.75" customHeight="1" x14ac:dyDescent="0.25"/>
    <row r="39" spans="1:17" s="1" customFormat="1" x14ac:dyDescent="0.25"/>
    <row r="40" spans="1:17" s="1" customFormat="1" x14ac:dyDescent="0.25"/>
  </sheetData>
  <mergeCells count="94">
    <mergeCell ref="P28:Q28"/>
    <mergeCell ref="F34:H35"/>
    <mergeCell ref="B26:D26"/>
    <mergeCell ref="E26:F26"/>
    <mergeCell ref="G26:H26"/>
    <mergeCell ref="I26:J26"/>
    <mergeCell ref="B28:D28"/>
    <mergeCell ref="E28:F28"/>
    <mergeCell ref="G28:H28"/>
    <mergeCell ref="I28:J28"/>
    <mergeCell ref="P26:Q26"/>
    <mergeCell ref="B27:D27"/>
    <mergeCell ref="E27:F27"/>
    <mergeCell ref="G27:H27"/>
    <mergeCell ref="I27:J27"/>
    <mergeCell ref="P27:Q27"/>
    <mergeCell ref="A24:Q24"/>
    <mergeCell ref="B25:D25"/>
    <mergeCell ref="E25:F25"/>
    <mergeCell ref="G25:H25"/>
    <mergeCell ref="I25:J25"/>
    <mergeCell ref="P25:Q25"/>
    <mergeCell ref="B21:D21"/>
    <mergeCell ref="E21:F21"/>
    <mergeCell ref="G21:H21"/>
    <mergeCell ref="I21:J21"/>
    <mergeCell ref="P21:Q21"/>
    <mergeCell ref="B23:D23"/>
    <mergeCell ref="E23:F23"/>
    <mergeCell ref="G23:H23"/>
    <mergeCell ref="I23:J23"/>
    <mergeCell ref="P23:Q23"/>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P22:Q22"/>
    <mergeCell ref="I22:J22"/>
    <mergeCell ref="G22:H22"/>
    <mergeCell ref="E22:F22"/>
    <mergeCell ref="B22:D22"/>
    <mergeCell ref="P29:Q29"/>
    <mergeCell ref="I29:J29"/>
    <mergeCell ref="G29:H29"/>
    <mergeCell ref="B29:D29"/>
    <mergeCell ref="E29:F29"/>
    <mergeCell ref="B30:D30"/>
    <mergeCell ref="G30:H30"/>
    <mergeCell ref="I30:J30"/>
    <mergeCell ref="P30:Q30"/>
    <mergeCell ref="E30:F30"/>
  </mergeCells>
  <pageMargins left="0.7" right="0.7" top="0.75" bottom="0.75" header="0.3" footer="0.3"/>
  <pageSetup scale="53" orientation="landscape" horizontalDpi="4294967292"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8" zoomScale="62" zoomScaleNormal="62" zoomScaleSheetLayoutView="70" workbookViewId="0">
      <selection activeCell="G29" sqref="G29:H29"/>
    </sheetView>
  </sheetViews>
  <sheetFormatPr baseColWidth="10" defaultColWidth="10.875" defaultRowHeight="15.75" x14ac:dyDescent="0.25"/>
  <cols>
    <col min="1" max="1" width="14.375" customWidth="1"/>
    <col min="3" max="3" width="6.875" customWidth="1"/>
    <col min="4" max="4" width="13.75" customWidth="1"/>
    <col min="5" max="5" width="9.125" customWidth="1"/>
    <col min="6" max="6" width="10.375" customWidth="1"/>
    <col min="8" max="8" width="11.5" customWidth="1"/>
    <col min="9" max="9" width="16.25" customWidth="1"/>
    <col min="10" max="10" width="6.125" customWidth="1"/>
    <col min="11" max="11" width="14.125" customWidth="1"/>
    <col min="12" max="12" width="12.75" customWidth="1"/>
    <col min="13" max="13" width="14.625" customWidth="1"/>
    <col min="14" max="14" width="14.5" customWidth="1"/>
    <col min="15" max="15" width="11.25" customWidth="1"/>
    <col min="17" max="17" width="9.25" customWidth="1"/>
  </cols>
  <sheetData>
    <row r="1" spans="1:17" x14ac:dyDescent="0.25">
      <c r="A1" s="1"/>
      <c r="B1" s="1"/>
      <c r="C1" s="1"/>
      <c r="D1" s="1"/>
      <c r="E1" s="1"/>
      <c r="F1" s="1"/>
      <c r="G1" s="1"/>
      <c r="H1" s="1"/>
      <c r="I1" s="1"/>
      <c r="J1" s="1"/>
      <c r="K1" s="1"/>
      <c r="L1" s="1"/>
      <c r="M1" s="1"/>
      <c r="N1" s="1"/>
      <c r="O1" s="1"/>
      <c r="P1" s="1"/>
      <c r="Q1" s="1"/>
    </row>
    <row r="2" spans="1:17" ht="35.25" customHeight="1" x14ac:dyDescent="0.25">
      <c r="A2" s="1"/>
      <c r="B2" s="144"/>
      <c r="C2" s="144"/>
      <c r="D2" s="144"/>
      <c r="E2" s="144"/>
      <c r="F2" s="144"/>
      <c r="G2" s="144"/>
      <c r="H2" s="144"/>
      <c r="I2" s="144"/>
      <c r="J2" s="144"/>
      <c r="K2" s="144"/>
      <c r="L2" s="144"/>
      <c r="M2" s="144"/>
      <c r="N2" s="144"/>
      <c r="O2" s="144"/>
      <c r="P2" s="144"/>
      <c r="Q2" s="1"/>
    </row>
    <row r="3" spans="1:17" ht="35.25" customHeight="1" x14ac:dyDescent="0.25">
      <c r="A3" s="1"/>
      <c r="B3" s="144"/>
      <c r="C3" s="144"/>
      <c r="D3" s="144"/>
      <c r="E3" s="144"/>
      <c r="F3" s="144"/>
      <c r="G3" s="144"/>
      <c r="H3" s="144"/>
      <c r="I3" s="144"/>
      <c r="J3" s="144"/>
      <c r="K3" s="144"/>
      <c r="L3" s="144"/>
      <c r="M3" s="144"/>
      <c r="N3" s="144"/>
      <c r="O3" s="144"/>
      <c r="P3" s="144"/>
      <c r="Q3" s="1"/>
    </row>
    <row r="4" spans="1:17" ht="54.75" customHeight="1" x14ac:dyDescent="0.25">
      <c r="A4" s="1"/>
      <c r="B4" s="144"/>
      <c r="C4" s="144"/>
      <c r="D4" s="144"/>
      <c r="E4" s="144"/>
      <c r="F4" s="144"/>
      <c r="G4" s="144"/>
      <c r="H4" s="144"/>
      <c r="I4" s="144"/>
      <c r="J4" s="144"/>
      <c r="K4" s="144"/>
      <c r="L4" s="144"/>
      <c r="M4" s="144"/>
      <c r="N4" s="144"/>
      <c r="O4" s="144"/>
      <c r="P4" s="144"/>
      <c r="Q4" s="1"/>
    </row>
    <row r="5" spans="1:17" ht="27"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20.25"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331" t="str">
        <f>[148]POA!$AA$25</f>
        <v>E. Prestación de Servicios Públicos</v>
      </c>
      <c r="E8" s="147"/>
      <c r="F8" s="147"/>
      <c r="G8" s="147"/>
      <c r="H8" s="147"/>
      <c r="I8" s="148" t="s">
        <v>1</v>
      </c>
      <c r="J8" s="149" t="s">
        <v>192</v>
      </c>
      <c r="K8" s="149"/>
      <c r="L8" s="148" t="s">
        <v>2</v>
      </c>
      <c r="M8" s="333" t="str">
        <f>[149]POA!$C$18</f>
        <v>Programa 4: Empoderamiento Comunitario: Voz y Acción  y Programa 14. Agroeconómica Sostenible</v>
      </c>
      <c r="N8" s="147"/>
      <c r="O8" s="148" t="s">
        <v>3</v>
      </c>
      <c r="P8" s="331" t="s">
        <v>148</v>
      </c>
      <c r="Q8" s="147"/>
    </row>
    <row r="9" spans="1:17" ht="91.5" customHeight="1" x14ac:dyDescent="0.25">
      <c r="A9" s="143"/>
      <c r="B9" s="143"/>
      <c r="C9" s="143"/>
      <c r="D9" s="147"/>
      <c r="E9" s="147"/>
      <c r="F9" s="147"/>
      <c r="G9" s="147"/>
      <c r="H9" s="147"/>
      <c r="I9" s="148"/>
      <c r="J9" s="149"/>
      <c r="K9" s="149"/>
      <c r="L9" s="148"/>
      <c r="M9" s="147"/>
      <c r="N9" s="147"/>
      <c r="O9" s="148"/>
      <c r="P9" s="147"/>
      <c r="Q9" s="147"/>
    </row>
    <row r="10" spans="1:17" ht="21.75" customHeight="1"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9" t="s">
        <v>4</v>
      </c>
      <c r="B11" s="434" t="s">
        <v>80</v>
      </c>
      <c r="C11" s="152"/>
      <c r="D11" s="152"/>
      <c r="E11" s="153"/>
      <c r="F11" s="9" t="s">
        <v>5</v>
      </c>
      <c r="G11" s="434" t="s">
        <v>95</v>
      </c>
      <c r="H11" s="152"/>
      <c r="I11" s="152"/>
      <c r="J11" s="152"/>
      <c r="K11" s="152"/>
      <c r="L11" s="153"/>
      <c r="M11" s="26" t="s">
        <v>6</v>
      </c>
      <c r="N11" s="434" t="s">
        <v>96</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435" t="str">
        <f>[149]POA!$C$16</f>
        <v>Eje 1:Inclusion y Humanidad que Transforman "Unidos para Avanzar" II: Desarrollo Competitivo y Sostenible para el Progreso</v>
      </c>
      <c r="C13" s="147"/>
      <c r="D13" s="143" t="s">
        <v>8</v>
      </c>
      <c r="E13" s="435" t="str">
        <f>[148]POA!$C$17</f>
        <v>Ofrecer a la sociedad diferentes canales de comunicación atendiendo y dando seguimiento a sus peticiones en busca de alguna gestion ante las diferentes unidades administrativas del Gobierno. Hacer un municipio competitivo mediante el fomento al emprendimiento al desarrollo, promocion de los productos locales,el fortalecimiento al campo para fomentar la atraccion y el turismo generando una economia sotenible</v>
      </c>
      <c r="F13" s="147"/>
      <c r="G13" s="147"/>
      <c r="H13" s="143" t="s">
        <v>9</v>
      </c>
      <c r="I13" s="435" t="str">
        <f>[148]POA!$C$19</f>
        <v>Articular politicas publicas que creen un entorno favorable para el desarrollo social e integral de la niñez, jovenes, adultos, adultos mayores y discapacitados, promoviendo una colaboracion entre distinto sectores para asegurar el binestar social de Municipio. Vincular mecanismos de colaboracion interinstitucional para el desarrollo de infraestructura que impulsen la vocacion productiva del Municipio garantizando la proteccion y sostenibilidad del medio ambiente</v>
      </c>
      <c r="J13" s="147"/>
      <c r="K13" s="147"/>
      <c r="L13" s="147"/>
      <c r="M13" s="148" t="s">
        <v>10</v>
      </c>
      <c r="N13" s="435" t="str">
        <f>[148]POA!$C$20</f>
        <v>4.1Fortalecer los canales de comunicación entre el Gobierno y la Cuidadania para recibir, canalizar y atender las peticiones e inquietudes de la sociedad. 4.2 Apoyar a la cuidadania para la realizacion de solicitudes o peticiones de sus Comunidades, Barrios o Colonias 4.3. Organizar reuniones o asambleas con la sociedad para identificar las necesidades e integrar los Comites Cuidadanos 4.4. Dar seguimiento a las gestiones de la poblacion, dando una atencion oportuna y eficiente 14.1 Fortalecer los sistemas productivos regionales;    14.2 Gestionar programas gubernamentales que opermitan mejorar el rendimiento de los cultivos y hatos ganaderos; 14.3 Impulsar la tecnificacion y equipamiento productivos a los productores agropecuarios del Municipio; 14.6 Promover el Desarrollo de las capacidades de todos los productores del Municipio mediante cursos, talleres y platicas.</v>
      </c>
      <c r="O13" s="147"/>
      <c r="P13" s="147"/>
      <c r="Q13" s="147"/>
    </row>
    <row r="14" spans="1:17" ht="247.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9" t="s">
        <v>150</v>
      </c>
      <c r="M18" s="9" t="s">
        <v>18</v>
      </c>
      <c r="N18" s="148"/>
      <c r="O18" s="148"/>
      <c r="P18" s="148"/>
      <c r="Q18" s="148"/>
    </row>
    <row r="19" spans="1:18" ht="106.5" customHeight="1" x14ac:dyDescent="0.25">
      <c r="A19" s="2" t="s">
        <v>28</v>
      </c>
      <c r="B19" s="147" t="str">
        <f>[149]MIR!$B$12</f>
        <v>Mejorar la calidad de vida de las familias rurales e indígenas del municipio de Eduardo Neri mediante el fortalecimiento de la producción agrícola y acceso a alimentos.</v>
      </c>
      <c r="C19" s="147"/>
      <c r="D19" s="147"/>
      <c r="E19" s="147" t="str">
        <f>[149]MIR!$C$12</f>
        <v>Porcentaje de familias beneficiadas con acceso equitativo a alimentos</v>
      </c>
      <c r="F19" s="147"/>
      <c r="G19" s="147" t="str">
        <f>[150]MIR!$G$15</f>
        <v>Porcentaje de Resoluciones Aprobadas = (No. De proyectos Terminados/ No. De Proyectos Programados) * 100.   PAP=(NPT/NPP) * 100</v>
      </c>
      <c r="H19" s="147"/>
      <c r="I19" s="157" t="str">
        <f>[149]MIR!$E$12</f>
        <v>Encuestas de calidad de vida, informes de distribución alimentaria</v>
      </c>
      <c r="J19" s="147"/>
      <c r="K19" s="48" t="s">
        <v>150</v>
      </c>
      <c r="L19" s="8">
        <v>1</v>
      </c>
      <c r="M19" s="141" t="s">
        <v>220</v>
      </c>
      <c r="N19" s="142" t="s">
        <v>223</v>
      </c>
      <c r="O19" s="5">
        <v>0.25</v>
      </c>
      <c r="P19" s="162" t="str">
        <f t="shared" ref="P19:P23" si="0">$J$8</f>
        <v>REGIDURIA DE DESARROLLO RURAL Y ASUNTOS INDIGENAS Y AFROAMEXICANOS</v>
      </c>
      <c r="Q19" s="163"/>
    </row>
    <row r="20" spans="1:18" ht="131.25" customHeight="1" x14ac:dyDescent="0.25">
      <c r="A20" s="2" t="s">
        <v>29</v>
      </c>
      <c r="B20" s="147" t="str">
        <f>[149]MIR!$B$13</f>
        <v>Desarrollo integral sostenible en las comunidades rurales e indígenas del municipio.</v>
      </c>
      <c r="C20" s="147"/>
      <c r="D20" s="147"/>
      <c r="E20" s="147" t="str">
        <f>[149]MIR!$C$13</f>
        <v>Porcentaje de proyectos rurales sostenibles implementados</v>
      </c>
      <c r="F20" s="147"/>
      <c r="G20" s="147" t="str">
        <f>[149]MIR!$D$13</f>
        <v>(Proyectos sostenibles implementados / Proyectos planificados) * 100</v>
      </c>
      <c r="H20" s="147"/>
      <c r="I20" s="157" t="str">
        <f>[149]MIR!$E$13</f>
        <v>Informes de proyectos, reportes municipales</v>
      </c>
      <c r="J20" s="147"/>
      <c r="K20" s="48" t="s">
        <v>150</v>
      </c>
      <c r="L20" s="58">
        <v>1</v>
      </c>
      <c r="M20" s="141" t="s">
        <v>220</v>
      </c>
      <c r="N20" s="142" t="s">
        <v>223</v>
      </c>
      <c r="O20" s="5">
        <v>0.25</v>
      </c>
      <c r="P20" s="162" t="str">
        <f t="shared" si="0"/>
        <v>REGIDURIA DE DESARROLLO RURAL Y ASUNTOS INDIGENAS Y AFROAMEXICANOS</v>
      </c>
      <c r="Q20" s="163"/>
    </row>
    <row r="21" spans="1:18" ht="108.75" customHeight="1" x14ac:dyDescent="0.25">
      <c r="A21" s="2" t="s">
        <v>61</v>
      </c>
      <c r="B21" s="435" t="str">
        <f>[149]MIR!$B$14</f>
        <v>Gestión eficiente de presupuesto y recursos para proyectos rurales e indígenas.</v>
      </c>
      <c r="C21" s="147"/>
      <c r="D21" s="147"/>
      <c r="E21" s="147" t="str">
        <f>[149]MIR!$C$14</f>
        <v>Porcentaje del presupuesto ejecutado en proyectos rurales e indígenas</v>
      </c>
      <c r="F21" s="147"/>
      <c r="G21" s="147" t="str">
        <f>[149]MIR!$D$14</f>
        <v>(Presupuesto ejecutado / Presupuesto asignado) * 100</v>
      </c>
      <c r="H21" s="147"/>
      <c r="I21" s="157" t="str">
        <f>[149]MIR!$E$14</f>
        <v>Estados financieros, actas de cabildo</v>
      </c>
      <c r="J21" s="147"/>
      <c r="K21" s="48" t="s">
        <v>150</v>
      </c>
      <c r="L21" s="58">
        <v>1</v>
      </c>
      <c r="M21" s="141" t="s">
        <v>220</v>
      </c>
      <c r="N21" s="142" t="s">
        <v>223</v>
      </c>
      <c r="O21" s="5">
        <v>0.25</v>
      </c>
      <c r="P21" s="162" t="str">
        <f t="shared" si="0"/>
        <v>REGIDURIA DE DESARROLLO RURAL Y ASUNTOS INDIGENAS Y AFROAMEXICANOS</v>
      </c>
      <c r="Q21" s="163"/>
    </row>
    <row r="22" spans="1:18" ht="102.75" customHeight="1" x14ac:dyDescent="0.25">
      <c r="A22" s="2" t="s">
        <v>62</v>
      </c>
      <c r="B22" s="455" t="str">
        <f>[149]MIR!$B$16</f>
        <v>Mejorar la infraestructura básica en zonas rurales (caminos, agua, electricidad).</v>
      </c>
      <c r="C22" s="456"/>
      <c r="D22" s="457"/>
      <c r="E22" s="160" t="str">
        <f>[151]MIR!$C$16</f>
        <v>Porcentaje de obras de infraestructura rural completadas</v>
      </c>
      <c r="F22" s="161"/>
      <c r="G22" s="160" t="str">
        <f>[151]MIR!$D$16</f>
        <v>(Obras completadas / Obras planeadas) * 100</v>
      </c>
      <c r="H22" s="161"/>
      <c r="I22" s="162" t="str">
        <f>[151]MIR!$E$16</f>
        <v>Informes de obra pública, registros fotográficos</v>
      </c>
      <c r="J22" s="163"/>
      <c r="K22" s="48" t="s">
        <v>150</v>
      </c>
      <c r="L22" s="75">
        <v>1</v>
      </c>
      <c r="M22" s="141" t="s">
        <v>220</v>
      </c>
      <c r="N22" s="142" t="s">
        <v>223</v>
      </c>
      <c r="O22" s="5">
        <v>0.25</v>
      </c>
      <c r="P22" s="162" t="str">
        <f t="shared" si="0"/>
        <v>REGIDURIA DE DESARROLLO RURAL Y ASUNTOS INDIGENAS Y AFROAMEXICANOS</v>
      </c>
      <c r="Q22" s="163"/>
    </row>
    <row r="23" spans="1:18" ht="107.25" customHeight="1" x14ac:dyDescent="0.25">
      <c r="A23" s="2" t="s">
        <v>84</v>
      </c>
      <c r="B23" s="147" t="str">
        <f>[149]MIR!$B$19</f>
        <v>Fortalecer la coordinación institucional con dependencias estatales y federales.</v>
      </c>
      <c r="C23" s="147"/>
      <c r="D23" s="147"/>
      <c r="E23" s="147" t="str">
        <f>[151]MIR!$C$19</f>
        <v>Porcentaje de coordinación efectiva con dependencias externas</v>
      </c>
      <c r="F23" s="147"/>
      <c r="G23" s="147" t="str">
        <f>[151]MIR!$D$19</f>
        <v>(Reuniones y convenios efectivos / Total programados) * 100</v>
      </c>
      <c r="H23" s="147"/>
      <c r="I23" s="157" t="str">
        <f>[151]MIR!$E$19</f>
        <v>Convenios firmados, actas de reunión</v>
      </c>
      <c r="J23" s="147"/>
      <c r="K23" s="48" t="s">
        <v>150</v>
      </c>
      <c r="L23" s="58">
        <v>1</v>
      </c>
      <c r="M23" s="141" t="s">
        <v>220</v>
      </c>
      <c r="N23" s="142" t="s">
        <v>223</v>
      </c>
      <c r="O23" s="5">
        <v>0.25</v>
      </c>
      <c r="P23" s="162" t="str">
        <f t="shared" si="0"/>
        <v>REGIDURIA DE DESARROLLO RURAL Y ASUNTOS INDIGENAS Y AFROAMEXICANOS</v>
      </c>
      <c r="Q23" s="163"/>
    </row>
    <row r="24" spans="1:18" x14ac:dyDescent="0.25">
      <c r="A24" s="155" t="s">
        <v>30</v>
      </c>
      <c r="B24" s="155"/>
      <c r="C24" s="155"/>
      <c r="D24" s="155"/>
      <c r="E24" s="155"/>
      <c r="F24" s="155"/>
      <c r="G24" s="155"/>
      <c r="H24" s="155"/>
      <c r="I24" s="155"/>
      <c r="J24" s="155"/>
      <c r="K24" s="155"/>
      <c r="L24" s="155"/>
      <c r="M24" s="155"/>
      <c r="N24" s="155"/>
      <c r="O24" s="155"/>
      <c r="P24" s="155"/>
      <c r="Q24" s="155"/>
    </row>
    <row r="25" spans="1:18" ht="118.5" customHeight="1" x14ac:dyDescent="0.25">
      <c r="A25" s="3" t="s">
        <v>68</v>
      </c>
      <c r="B25" s="147" t="str">
        <f>[151]MIR!$B$15</f>
        <v>Aprobar el Presupuesto de Egresos y la Ley de Ingresos del municipio, impulsando aprovechamiento agrícola y apoyo a la canasta básica.</v>
      </c>
      <c r="C25" s="147"/>
      <c r="D25" s="147"/>
      <c r="E25" s="147" t="str">
        <f>[151]MIR!$C$15</f>
        <v>Porcentaje de recursos agrícolas integrados en el presupuesto aprobado</v>
      </c>
      <c r="F25" s="147"/>
      <c r="G25" s="147" t="str">
        <f>[151]MIR!$D$15</f>
        <v>(Recursos agrícolas aprobados / Recursos solicitados) * 100</v>
      </c>
      <c r="H25" s="147"/>
      <c r="I25" s="157" t="str">
        <f>[151]MIR!$E$15</f>
        <v>Acta de aprobación presupuestal, documentos de planeación</v>
      </c>
      <c r="J25" s="147"/>
      <c r="K25" s="64" t="s">
        <v>150</v>
      </c>
      <c r="L25" s="48">
        <v>1</v>
      </c>
      <c r="M25" s="141" t="s">
        <v>220</v>
      </c>
      <c r="N25" s="142" t="s">
        <v>223</v>
      </c>
      <c r="O25" s="5">
        <v>0.25</v>
      </c>
      <c r="P25" s="157" t="str">
        <f t="shared" ref="P25:P29" si="1">$P$23</f>
        <v>REGIDURIA DE DESARROLLO RURAL Y ASUNTOS INDIGENAS Y AFROAMEXICANOS</v>
      </c>
      <c r="Q25" s="147"/>
    </row>
    <row r="26" spans="1:18" ht="110.25" customHeight="1" x14ac:dyDescent="0.25">
      <c r="A26" s="3" t="s">
        <v>67</v>
      </c>
      <c r="B26" s="147" t="str">
        <f>[151]MIR!$B$17</f>
        <v>Participación activa en sesiones del Ayuntamiento y gestión del padrón de fertilizantes.</v>
      </c>
      <c r="C26" s="147"/>
      <c r="D26" s="147"/>
      <c r="E26" s="147" t="str">
        <f>[151]MIR!$C$17</f>
        <v>Porcentaje de sesiones asistidas y propuestas presentadas</v>
      </c>
      <c r="F26" s="147"/>
      <c r="G26" s="147" t="str">
        <f>[151]MIR!$D$17</f>
        <v>(Sesiones asistidas y propuestas presentadas / Total de sesiones) * 100</v>
      </c>
      <c r="H26" s="147"/>
      <c r="I26" s="157" t="str">
        <f>[151]MIR!$E$17</f>
        <v>Minutas de sesiones, propuestas documentadas</v>
      </c>
      <c r="J26" s="147"/>
      <c r="K26" s="64" t="s">
        <v>150</v>
      </c>
      <c r="L26" s="48">
        <v>1</v>
      </c>
      <c r="M26" s="141" t="s">
        <v>220</v>
      </c>
      <c r="N26" s="142" t="s">
        <v>223</v>
      </c>
      <c r="O26" s="5">
        <v>0.25</v>
      </c>
      <c r="P26" s="157" t="str">
        <f t="shared" si="1"/>
        <v>REGIDURIA DE DESARROLLO RURAL Y ASUNTOS INDIGENAS Y AFROAMEXICANOS</v>
      </c>
      <c r="Q26" s="147"/>
      <c r="R26" t="s">
        <v>33</v>
      </c>
    </row>
    <row r="27" spans="1:18" ht="109.5" customHeight="1" x14ac:dyDescent="0.25">
      <c r="A27" s="3" t="s">
        <v>77</v>
      </c>
      <c r="B27" s="160" t="str">
        <f>[151]MIR!$B$18</f>
        <v>Ejercer inspección y vigilancia para mejorar servicios básicos e igualdad en el acceso.</v>
      </c>
      <c r="C27" s="164"/>
      <c r="D27" s="161"/>
      <c r="E27" s="160" t="str">
        <f>[151]MIR!$C$18</f>
        <v>Porcentaje de inspecciones realizadas efectivamente</v>
      </c>
      <c r="F27" s="161"/>
      <c r="G27" s="160" t="str">
        <f>[151]MIR!$D$18</f>
        <v>(Inspecciones realizadas / Inspecciones programadas) * 100</v>
      </c>
      <c r="H27" s="161"/>
      <c r="I27" s="162" t="str">
        <f>[151]MIR!$E$18</f>
        <v>Informes de inspección, reportes ciudadanos</v>
      </c>
      <c r="J27" s="163"/>
      <c r="K27" s="64" t="s">
        <v>150</v>
      </c>
      <c r="L27" s="48">
        <v>1</v>
      </c>
      <c r="M27" s="141" t="s">
        <v>220</v>
      </c>
      <c r="N27" s="142" t="s">
        <v>223</v>
      </c>
      <c r="O27" s="5">
        <v>0.25</v>
      </c>
      <c r="P27" s="157" t="str">
        <f t="shared" si="1"/>
        <v>REGIDURIA DE DESARROLLO RURAL Y ASUNTOS INDIGENAS Y AFROAMEXICANOS</v>
      </c>
      <c r="Q27" s="147"/>
    </row>
    <row r="28" spans="1:18" ht="105" customHeight="1" x14ac:dyDescent="0.25">
      <c r="A28" s="3" t="s">
        <v>196</v>
      </c>
      <c r="B28" s="147" t="str">
        <f>[151]MIR!$B$20</f>
        <v>Convocar a sesiones de cabildo para informar a agricultores y proponer ordenamientos municipales.</v>
      </c>
      <c r="C28" s="147"/>
      <c r="D28" s="147"/>
      <c r="E28" s="147" t="str">
        <f>[151]MIR!$C$20</f>
        <v>Porcentaje de sesiones convocadas con participación de agricultores</v>
      </c>
      <c r="F28" s="147"/>
      <c r="G28" s="147" t="str">
        <f>[151]MIR!$D$20</f>
        <v>(Sesiones realizadas con participación / Total convocadas) * 100</v>
      </c>
      <c r="H28" s="147"/>
      <c r="I28" s="147" t="str">
        <f>[151]MIR!$E$20</f>
        <v>Lista de asistencia, actas de sesión</v>
      </c>
      <c r="J28" s="147"/>
      <c r="K28" s="64" t="s">
        <v>150</v>
      </c>
      <c r="L28" s="48">
        <v>1</v>
      </c>
      <c r="M28" s="141" t="s">
        <v>220</v>
      </c>
      <c r="N28" s="142" t="s">
        <v>223</v>
      </c>
      <c r="O28" s="5">
        <v>0.25</v>
      </c>
      <c r="P28" s="157" t="str">
        <f t="shared" si="1"/>
        <v>REGIDURIA DE DESARROLLO RURAL Y ASUNTOS INDIGENAS Y AFROAMEXICANOS</v>
      </c>
      <c r="Q28" s="147"/>
    </row>
    <row r="29" spans="1:18" ht="109.5" customHeight="1" x14ac:dyDescent="0.25">
      <c r="A29" s="3" t="s">
        <v>195</v>
      </c>
      <c r="B29" s="147" t="str">
        <f>[151]MIR!$B$21</f>
        <v>Formular propuestas de ordenamientos y capacitaciones productivas con entrega de insumos.</v>
      </c>
      <c r="C29" s="147"/>
      <c r="D29" s="147"/>
      <c r="E29" s="147" t="str">
        <f>[151]MIR!$C$21</f>
        <v>Porcentaje de agricultores capacitados y con acceso a insumos</v>
      </c>
      <c r="F29" s="147"/>
      <c r="G29" s="147" t="str">
        <f>[151]MIR!$D$21</f>
        <v>(Agricultores capacitados y beneficiados / Total agricultores identificados) * 100</v>
      </c>
      <c r="H29" s="147"/>
      <c r="I29" s="147" t="str">
        <f>[151]MIR!$E$21</f>
        <v>Registros de capacitación, listas de entrega de insumos</v>
      </c>
      <c r="J29" s="147"/>
      <c r="K29" s="64" t="s">
        <v>150</v>
      </c>
      <c r="L29" s="48">
        <v>1</v>
      </c>
      <c r="M29" s="141" t="s">
        <v>220</v>
      </c>
      <c r="N29" s="142" t="s">
        <v>223</v>
      </c>
      <c r="O29" s="5">
        <v>0.25</v>
      </c>
      <c r="P29" s="157" t="str">
        <f t="shared" si="1"/>
        <v>REGIDURIA DE DESARROLLO RURAL Y ASUNTOS INDIGENAS Y AFROAMEXICANOS</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x14ac:dyDescent="0.25"/>
    <row r="39" spans="1:17" s="1" customFormat="1" x14ac:dyDescent="0.25"/>
    <row r="40" spans="1:17" s="1" customFormat="1" x14ac:dyDescent="0.25"/>
  </sheetData>
  <mergeCells count="8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6:Q26"/>
    <mergeCell ref="B28:D28"/>
    <mergeCell ref="E28:F28"/>
    <mergeCell ref="G28:H28"/>
    <mergeCell ref="I28:J28"/>
    <mergeCell ref="P28:Q28"/>
    <mergeCell ref="P27:Q27"/>
    <mergeCell ref="F34:H35"/>
    <mergeCell ref="B26:D26"/>
    <mergeCell ref="E26:F26"/>
    <mergeCell ref="G26:H26"/>
    <mergeCell ref="I26:J26"/>
    <mergeCell ref="B27:D27"/>
    <mergeCell ref="E27:F27"/>
    <mergeCell ref="G27:H27"/>
    <mergeCell ref="I27:J27"/>
    <mergeCell ref="B22:D22"/>
    <mergeCell ref="E22:F22"/>
    <mergeCell ref="G22:H22"/>
    <mergeCell ref="I22:J22"/>
    <mergeCell ref="P22:Q22"/>
    <mergeCell ref="P29:Q29"/>
    <mergeCell ref="I29:J29"/>
    <mergeCell ref="G29:H29"/>
    <mergeCell ref="E29:F29"/>
    <mergeCell ref="B29:D29"/>
  </mergeCells>
  <pageMargins left="0.7" right="0.7" top="0.75" bottom="0.75" header="0.3" footer="0.3"/>
  <pageSetup scale="53" orientation="landscape" horizontalDpi="4294967292"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zoomScale="71" zoomScaleNormal="71" zoomScaleSheetLayoutView="70" workbookViewId="0">
      <selection activeCell="B5" sqref="B5:P5"/>
    </sheetView>
  </sheetViews>
  <sheetFormatPr baseColWidth="10" defaultColWidth="10.875" defaultRowHeight="15.75" x14ac:dyDescent="0.25"/>
  <cols>
    <col min="1" max="1" width="13.75" customWidth="1"/>
    <col min="3" max="3" width="6.875" customWidth="1"/>
    <col min="4" max="4" width="22.625" customWidth="1"/>
    <col min="6" max="6" width="9.75" customWidth="1"/>
    <col min="8" max="8" width="12.875" customWidth="1"/>
    <col min="9" max="9" width="13.375" customWidth="1"/>
    <col min="10" max="10" width="9.5" customWidth="1"/>
    <col min="11" max="11" width="14.25" customWidth="1"/>
    <col min="12" max="12" width="13.75" customWidth="1"/>
    <col min="13" max="13" width="13.875" customWidth="1"/>
    <col min="14" max="14" width="13.125" customWidth="1"/>
    <col min="15" max="15" width="14.125" customWidth="1"/>
    <col min="17" max="17" width="9.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63" customHeight="1" x14ac:dyDescent="0.25">
      <c r="A3" s="1"/>
      <c r="B3" s="144"/>
      <c r="C3" s="144"/>
      <c r="D3" s="144"/>
      <c r="E3" s="144"/>
      <c r="F3" s="144"/>
      <c r="G3" s="144"/>
      <c r="H3" s="144"/>
      <c r="I3" s="144"/>
      <c r="J3" s="144"/>
      <c r="K3" s="144"/>
      <c r="L3" s="144"/>
      <c r="M3" s="144"/>
      <c r="N3" s="144"/>
      <c r="O3" s="144"/>
      <c r="P3" s="144"/>
      <c r="Q3" s="1"/>
    </row>
    <row r="4" spans="1:17" ht="34.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ht="36" customHeight="1" x14ac:dyDescent="0.25">
      <c r="A7" s="197"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'[15]POA '!$AA$26</f>
        <v xml:space="preserve">E Prestacion de Servicios Publico </v>
      </c>
      <c r="E8" s="147"/>
      <c r="F8" s="147"/>
      <c r="G8" s="147"/>
      <c r="H8" s="147"/>
      <c r="I8" s="148" t="s">
        <v>1</v>
      </c>
      <c r="J8" s="149" t="s">
        <v>53</v>
      </c>
      <c r="K8" s="149"/>
      <c r="L8" s="148" t="s">
        <v>2</v>
      </c>
      <c r="M8" s="193" t="str">
        <f>'[15]POA '!$C$19</f>
        <v>Pograma 14: AgroeEconomia Sostenible</v>
      </c>
      <c r="N8" s="147"/>
      <c r="O8" s="148" t="s">
        <v>3</v>
      </c>
      <c r="P8" s="204" t="s">
        <v>138</v>
      </c>
      <c r="Q8" s="147"/>
    </row>
    <row r="9" spans="1:17" ht="37.5" customHeight="1" x14ac:dyDescent="0.25">
      <c r="A9" s="143"/>
      <c r="B9" s="143"/>
      <c r="C9" s="143"/>
      <c r="D9" s="147"/>
      <c r="E9" s="147"/>
      <c r="F9" s="147"/>
      <c r="G9" s="147"/>
      <c r="H9" s="147"/>
      <c r="I9" s="148"/>
      <c r="J9" s="149"/>
      <c r="K9" s="149"/>
      <c r="L9" s="148"/>
      <c r="M9" s="147"/>
      <c r="N9" s="147"/>
      <c r="O9" s="148"/>
      <c r="P9" s="147"/>
      <c r="Q9" s="147"/>
    </row>
    <row r="10" spans="1:17" ht="39.75" customHeight="1" x14ac:dyDescent="0.25">
      <c r="A10" s="197" t="s">
        <v>27</v>
      </c>
      <c r="B10" s="143"/>
      <c r="C10" s="143"/>
      <c r="D10" s="143"/>
      <c r="E10" s="143"/>
      <c r="F10" s="143"/>
      <c r="G10" s="143"/>
      <c r="H10" s="143"/>
      <c r="I10" s="143"/>
      <c r="J10" s="143"/>
      <c r="K10" s="143"/>
      <c r="L10" s="143"/>
      <c r="M10" s="143"/>
      <c r="N10" s="143"/>
      <c r="O10" s="143"/>
      <c r="P10" s="143"/>
      <c r="Q10" s="143"/>
    </row>
    <row r="11" spans="1:17" ht="57.75" customHeight="1" x14ac:dyDescent="0.25">
      <c r="A11" s="66" t="s">
        <v>4</v>
      </c>
      <c r="B11" s="205" t="s">
        <v>75</v>
      </c>
      <c r="C11" s="152"/>
      <c r="D11" s="152"/>
      <c r="E11" s="153"/>
      <c r="F11" s="66" t="s">
        <v>5</v>
      </c>
      <c r="G11" s="205" t="str">
        <f>'[15]POA '!$AA$24</f>
        <v>3.2. Agropecuaria, silvicultura,pesca y caza</v>
      </c>
      <c r="H11" s="152"/>
      <c r="I11" s="152"/>
      <c r="J11" s="152"/>
      <c r="K11" s="152"/>
      <c r="L11" s="153"/>
      <c r="M11" s="26" t="s">
        <v>6</v>
      </c>
      <c r="N11" s="205" t="str">
        <f>'[15]POA '!$AA$25</f>
        <v xml:space="preserve">3.2.1. Agropecuaria </v>
      </c>
      <c r="O11" s="152"/>
      <c r="P11" s="152"/>
      <c r="Q11" s="153"/>
    </row>
    <row r="12" spans="1:17" ht="49.5" customHeight="1" x14ac:dyDescent="0.25">
      <c r="A12" s="197" t="s">
        <v>25</v>
      </c>
      <c r="B12" s="143"/>
      <c r="C12" s="143"/>
      <c r="D12" s="143"/>
      <c r="E12" s="143"/>
      <c r="F12" s="143"/>
      <c r="G12" s="143"/>
      <c r="H12" s="143"/>
      <c r="I12" s="143"/>
      <c r="J12" s="143"/>
      <c r="K12" s="143"/>
      <c r="L12" s="143"/>
      <c r="M12" s="143"/>
      <c r="N12" s="143"/>
      <c r="O12" s="143"/>
      <c r="P12" s="143"/>
      <c r="Q12" s="143"/>
    </row>
    <row r="13" spans="1:17" x14ac:dyDescent="0.25">
      <c r="A13" s="148" t="s">
        <v>7</v>
      </c>
      <c r="B13" s="203" t="str">
        <f>'[15]POA '!$C$17</f>
        <v>EJE II  Desarrollo Competitivo y Sostenible para el Progreso</v>
      </c>
      <c r="C13" s="147"/>
      <c r="D13" s="143" t="s">
        <v>8</v>
      </c>
      <c r="E13" s="203" t="str">
        <f>'[15]POA '!$C$18</f>
        <v xml:space="preserve">Hacer un municipio competitivo mediante el fomento al emprendimiento al desarrollo, promocion de los productos locales,el fortalecimiento al campo para fomentar la atraccion y el turismo generando una economia sotenible </v>
      </c>
      <c r="F13" s="147"/>
      <c r="G13" s="147"/>
      <c r="H13" s="143" t="s">
        <v>9</v>
      </c>
      <c r="I13" s="203" t="str">
        <f>'[15]POA '!$C$20</f>
        <v>Vincular mecanismos de colaboracion interinstitucional para el desarrollo de infraestructura que impulsen la vocacion productiva del Municipio garantizando la proteccion y sostenibilidad del medio ambiente</v>
      </c>
      <c r="J13" s="147"/>
      <c r="K13" s="147"/>
      <c r="L13" s="147"/>
      <c r="M13" s="148" t="s">
        <v>10</v>
      </c>
      <c r="N13" s="202" t="str">
        <f>'[15]POA '!$C$21</f>
        <v>14.1 Fortalecer los sistemas productivos regionales;    14.2 Gestionar programas gubernamentales que opermitan mejorar el rendimiento de los cultivos y hatos ganaderos; 14.3 Impulsar la tecnificacion y equipamiento productivos a los productores agropecuarios del Municipio; 14.6 Promover el Desarrollo de las capacidades de todos los productores del Municipio mediante cursos, talleres y platicas.</v>
      </c>
      <c r="O13" s="147"/>
      <c r="P13" s="147"/>
      <c r="Q13" s="147"/>
    </row>
    <row r="14" spans="1:17" ht="115.5" customHeight="1" x14ac:dyDescent="0.25">
      <c r="A14" s="148"/>
      <c r="B14" s="147"/>
      <c r="C14" s="147"/>
      <c r="D14" s="143"/>
      <c r="E14" s="147"/>
      <c r="F14" s="147"/>
      <c r="G14" s="147"/>
      <c r="H14" s="143"/>
      <c r="I14" s="147"/>
      <c r="J14" s="147"/>
      <c r="K14" s="147"/>
      <c r="L14" s="147"/>
      <c r="M14" s="148"/>
      <c r="N14" s="147"/>
      <c r="O14" s="147"/>
      <c r="P14" s="147"/>
      <c r="Q14" s="147"/>
    </row>
    <row r="15" spans="1:17" ht="21" customHeight="1" x14ac:dyDescent="0.25">
      <c r="A15" s="197" t="s">
        <v>24</v>
      </c>
      <c r="B15" s="143"/>
      <c r="C15" s="143"/>
      <c r="D15" s="143"/>
      <c r="E15" s="143"/>
      <c r="F15" s="143"/>
      <c r="G15" s="143"/>
      <c r="H15" s="143"/>
      <c r="I15" s="143"/>
      <c r="J15" s="143"/>
      <c r="K15" s="143"/>
      <c r="L15" s="143"/>
      <c r="M15" s="143"/>
      <c r="N15" s="143"/>
      <c r="O15" s="143"/>
      <c r="P15" s="143"/>
      <c r="Q15" s="143"/>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2.2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02" customHeight="1" x14ac:dyDescent="0.25">
      <c r="A19" s="2" t="s">
        <v>28</v>
      </c>
      <c r="B19" s="199" t="str">
        <f>[16]MIR!$B$12</f>
        <v>Promover el mejoramiento integral de la calidad de vida de la población y de las actividades económicas del municipio de Eduardo Neri y dar cumplimiento ante la Secretaría de Desarrollo Rural y lograr una Equidad para las Comunidades.</v>
      </c>
      <c r="C19" s="200"/>
      <c r="D19" s="201"/>
      <c r="E19" s="191" t="str">
        <f>[15]MIR!$C$12</f>
        <v>Porcentaje de productores beneficiados con los programas agropecuarios</v>
      </c>
      <c r="F19" s="192"/>
      <c r="G19" s="194" t="str">
        <f>[15]MIR!$D$12</f>
        <v>%PB = TPBM /  TPM x  100   =   porcentaje productores beneficiados=total productores beneficiados /  total productores en el municipio</v>
      </c>
      <c r="H19" s="147"/>
      <c r="I19" s="193" t="str">
        <f>[15]MIR!$E$12</f>
        <v>Censo Agropecuario</v>
      </c>
      <c r="J19" s="147"/>
      <c r="K19" s="52" t="s">
        <v>150</v>
      </c>
      <c r="L19" s="68">
        <v>1</v>
      </c>
      <c r="M19" s="114" t="s">
        <v>220</v>
      </c>
      <c r="N19" s="115" t="s">
        <v>223</v>
      </c>
      <c r="O19" s="5">
        <v>0.25</v>
      </c>
      <c r="P19" s="198" t="s">
        <v>53</v>
      </c>
      <c r="Q19" s="192"/>
    </row>
    <row r="20" spans="1:18" ht="81.75" customHeight="1" x14ac:dyDescent="0.25">
      <c r="A20" s="2" t="s">
        <v>29</v>
      </c>
      <c r="B20" s="193" t="str">
        <f>[16]MIR!$B$13</f>
        <v>Se tiene suficiente inversión en la Produccion Agropecuaria y un desarrollo rural eficiente, que mejora los Rendimientos y la Calidad de vida de los productores del campo del municipio de Eduardo Neri.</v>
      </c>
      <c r="C20" s="147"/>
      <c r="D20" s="147"/>
      <c r="E20" s="193" t="str">
        <f>[15]MIR!$C$13</f>
        <v>Porcentaje de poblacion beneficiada</v>
      </c>
      <c r="F20" s="147"/>
      <c r="G20" s="194" t="str">
        <f>[15]MIR!$D$13</f>
        <v>%PB =  TPM  / IT x  100   =   porcentaje poblacion beneficiada= total productores beneficiados en el mpio / Inversiòn Total</v>
      </c>
      <c r="H20" s="147"/>
      <c r="I20" s="193" t="str">
        <f>[15]MIR!$E$12</f>
        <v>Censo Agropecuario</v>
      </c>
      <c r="J20" s="147"/>
      <c r="K20" s="52" t="s">
        <v>150</v>
      </c>
      <c r="L20" s="106">
        <v>1</v>
      </c>
      <c r="M20" s="114" t="s">
        <v>220</v>
      </c>
      <c r="N20" s="115" t="s">
        <v>223</v>
      </c>
      <c r="O20" s="5">
        <v>0.25</v>
      </c>
      <c r="P20" s="191" t="s">
        <v>53</v>
      </c>
      <c r="Q20" s="192"/>
    </row>
    <row r="21" spans="1:18" ht="93.75" customHeight="1" x14ac:dyDescent="0.25">
      <c r="A21" s="44" t="s">
        <v>61</v>
      </c>
      <c r="B21" s="191" t="str">
        <f>'56.-DIRECCIÓN DE DES. RURAL'!A29:Q29</f>
        <v>Se realizan programas de capacitacion de la sintomatologia y actividades de prevencion de las enfermedades en ganado mayor y menor (rabia, brucelosis, tuberculosis, gusano barrenador, etc)</v>
      </c>
      <c r="C21" s="196"/>
      <c r="D21" s="192"/>
      <c r="E21" s="193" t="str">
        <f>[16]MIR!$C$14</f>
        <v>Aumento de rendimiento en la producción de cosechas.</v>
      </c>
      <c r="F21" s="147"/>
      <c r="G21" s="194" t="str">
        <f>[15]MIR!$D$14</f>
        <v>%RPC  =  THSL/TC x 100   Porcentaje de Rendimiento de cosechas =   Total de Cosecha / Total Hectareas Sembradas por Localidad</v>
      </c>
      <c r="H21" s="147"/>
      <c r="I21" s="193" t="str">
        <f>[15]MIR!$E$12</f>
        <v>Censo Agropecuario</v>
      </c>
      <c r="J21" s="147"/>
      <c r="K21" s="52" t="s">
        <v>150</v>
      </c>
      <c r="L21" s="106">
        <v>1</v>
      </c>
      <c r="M21" s="116" t="s">
        <v>220</v>
      </c>
      <c r="N21" s="117" t="s">
        <v>223</v>
      </c>
      <c r="O21" s="5">
        <v>0.25</v>
      </c>
      <c r="P21" s="191" t="s">
        <v>53</v>
      </c>
      <c r="Q21" s="192"/>
    </row>
    <row r="22" spans="1:18" ht="93.75" customHeight="1" x14ac:dyDescent="0.25">
      <c r="A22" s="44" t="s">
        <v>224</v>
      </c>
      <c r="B22" s="191" t="str">
        <f>[16]MIR!$B$18</f>
        <v>Buena orientacion de las acciones productivas de las dependencias gubernamentales que actuan en el medio rural.</v>
      </c>
      <c r="C22" s="196"/>
      <c r="D22" s="192"/>
      <c r="E22" s="191" t="str">
        <f>[16]MIR!$C$18</f>
        <v>Porcentaje de acciones realizadas en beneficio de los productores agropecuarios</v>
      </c>
      <c r="F22" s="192"/>
      <c r="G22" s="206" t="str">
        <f>[16]MIR!$D$18</f>
        <v>%RAR =   ARA / TP x 100 Asistencia en las Reunines o Asambleas / Total de Productores</v>
      </c>
      <c r="H22" s="207"/>
      <c r="I22" s="208" t="s">
        <v>225</v>
      </c>
      <c r="J22" s="192"/>
      <c r="K22" s="116" t="s">
        <v>150</v>
      </c>
      <c r="L22" s="113">
        <v>1</v>
      </c>
      <c r="M22" s="116" t="s">
        <v>220</v>
      </c>
      <c r="N22" s="117" t="s">
        <v>223</v>
      </c>
      <c r="O22" s="5">
        <v>0.25</v>
      </c>
      <c r="P22" s="208" t="s">
        <v>53</v>
      </c>
      <c r="Q22" s="209"/>
    </row>
    <row r="23" spans="1:18" ht="84.75" customHeight="1" x14ac:dyDescent="0.25">
      <c r="A23" s="44" t="s">
        <v>84</v>
      </c>
      <c r="B23" s="193" t="str">
        <f>[16]MIR!$B$21</f>
        <v>Se cuenta con Semillas y material vegetativo diversificado con buenas caractristica geneticas productivas</v>
      </c>
      <c r="C23" s="147"/>
      <c r="D23" s="147"/>
      <c r="E23" s="193" t="str">
        <f>[16]MIR!$C$21</f>
        <v>Aumento de rendimiento en la producción de cosechas</v>
      </c>
      <c r="F23" s="147"/>
      <c r="G23" s="194" t="str">
        <f>[16]MIR!$D$21</f>
        <v>%RPC  =  THSL/TC x 100   Porcentaje de Rendimiento de cosechas =   Total de Cosecha / Total Hectareas Sembradas por Localidad</v>
      </c>
      <c r="H23" s="147"/>
      <c r="I23" s="193" t="str">
        <f>[16]MIR!$E$21</f>
        <v>Recibos, Facturas, Fotos</v>
      </c>
      <c r="J23" s="147"/>
      <c r="K23" s="52" t="s">
        <v>150</v>
      </c>
      <c r="L23" s="106">
        <v>1</v>
      </c>
      <c r="M23" s="116" t="s">
        <v>220</v>
      </c>
      <c r="N23" s="117" t="s">
        <v>223</v>
      </c>
      <c r="O23" s="5">
        <v>0.25</v>
      </c>
      <c r="P23" s="191" t="s">
        <v>53</v>
      </c>
      <c r="Q23" s="192"/>
    </row>
    <row r="24" spans="1:18" ht="38.25" customHeight="1" x14ac:dyDescent="0.25">
      <c r="A24" s="197" t="s">
        <v>30</v>
      </c>
      <c r="B24" s="143"/>
      <c r="C24" s="143"/>
      <c r="D24" s="143"/>
      <c r="E24" s="143"/>
      <c r="F24" s="143"/>
      <c r="G24" s="143"/>
      <c r="H24" s="143"/>
      <c r="I24" s="143"/>
      <c r="J24" s="143"/>
      <c r="K24" s="143"/>
      <c r="L24" s="143"/>
      <c r="M24" s="143"/>
      <c r="N24" s="143"/>
      <c r="O24" s="143"/>
      <c r="P24" s="143"/>
      <c r="Q24" s="143"/>
    </row>
    <row r="25" spans="1:18" ht="86.25" customHeight="1" x14ac:dyDescent="0.25">
      <c r="A25" s="3" t="s">
        <v>63</v>
      </c>
      <c r="B25" s="191" t="str">
        <f>[16]MIR!$B$15</f>
        <v>Acceso e implementacion de programas y proyectos productivos</v>
      </c>
      <c r="C25" s="196"/>
      <c r="D25" s="192"/>
      <c r="E25" s="193" t="str">
        <f>[16]MIR!$C$15</f>
        <v>Porcentaje de distribución de fertilizante.</v>
      </c>
      <c r="F25" s="147"/>
      <c r="G25" s="194" t="str">
        <f>[16]MIR!$D$15</f>
        <v>%DF = TEF / TB  X 100   Porcentaje en la distribuciòn del Fertilizante =  Total de la Entrega del Fertilizante / Total de Beneficiarios</v>
      </c>
      <c r="H25" s="147"/>
      <c r="I25" s="193" t="str">
        <f>[15]MIR!$E$15</f>
        <v>Recibos, Fotos</v>
      </c>
      <c r="J25" s="147"/>
      <c r="K25" s="52" t="s">
        <v>150</v>
      </c>
      <c r="L25" s="68">
        <v>1</v>
      </c>
      <c r="M25" s="116" t="s">
        <v>220</v>
      </c>
      <c r="N25" s="117" t="s">
        <v>223</v>
      </c>
      <c r="O25" s="5">
        <v>0.25</v>
      </c>
      <c r="P25" s="191" t="s">
        <v>53</v>
      </c>
      <c r="Q25" s="192"/>
    </row>
    <row r="26" spans="1:18" ht="102" customHeight="1" x14ac:dyDescent="0.25">
      <c r="A26" s="3" t="s">
        <v>64</v>
      </c>
      <c r="B26" s="193" t="str">
        <f>[16]MIR!$B$16</f>
        <v>Eficiente apoyo y acceso de los productores a los insumos agropecuarios, lo que mejora los rendimientos de productos y la calidad de vida de las familias rurales.</v>
      </c>
      <c r="C26" s="147"/>
      <c r="D26" s="147"/>
      <c r="E26" s="193" t="str">
        <f>[16]MIR!$C$16</f>
        <v>Porcentaje de apoyo a la inclusion de insumos agropecuarios</v>
      </c>
      <c r="F26" s="147"/>
      <c r="G26" s="194" t="str">
        <f>[16]MIR!$D$16</f>
        <v xml:space="preserve">%AIA =  MI / Total Berneficiarios x 100 Porcentaje de Apoyo de insumos agropecuarios =  Monto de Inversion / Total de beneficiarios </v>
      </c>
      <c r="H26" s="147"/>
      <c r="I26" s="193" t="str">
        <f>[15]MIR!$E$16</f>
        <v>Recibos, Facturas, Fotos</v>
      </c>
      <c r="J26" s="147"/>
      <c r="K26" s="52" t="s">
        <v>150</v>
      </c>
      <c r="L26" s="106">
        <v>1</v>
      </c>
      <c r="M26" s="116" t="s">
        <v>220</v>
      </c>
      <c r="N26" s="117" t="s">
        <v>223</v>
      </c>
      <c r="O26" s="5">
        <v>0.25</v>
      </c>
      <c r="P26" s="191" t="s">
        <v>53</v>
      </c>
      <c r="Q26" s="192"/>
      <c r="R26" t="s">
        <v>33</v>
      </c>
    </row>
    <row r="27" spans="1:18" ht="81" customHeight="1" x14ac:dyDescent="0.25">
      <c r="A27" s="3" t="s">
        <v>65</v>
      </c>
      <c r="B27" s="191" t="str">
        <f>[16]MIR!$B$17</f>
        <v>Uso eficiente de los agrotoxicos y produccion de productos con sistemas agroecologicos.</v>
      </c>
      <c r="C27" s="196"/>
      <c r="D27" s="192"/>
      <c r="E27" s="191" t="str">
        <f>[16]MIR!$C$17</f>
        <v>Porcentaje de productores beneficiados con apoyo financiero e insumos agropecuarios</v>
      </c>
      <c r="F27" s="192"/>
      <c r="G27" s="194" t="str">
        <f>[16]MIR!$D$17</f>
        <v>%ACIMP =   AC / TP x 100 Porcentaje  de Asistencia en las Capacitaciones / Total de Productores</v>
      </c>
      <c r="H27" s="147"/>
      <c r="I27" s="193" t="str">
        <f>[15]MIR!$E$16</f>
        <v>Recibos, Facturas, Fotos</v>
      </c>
      <c r="J27" s="147"/>
      <c r="K27" s="52" t="s">
        <v>150</v>
      </c>
      <c r="L27" s="106">
        <v>1</v>
      </c>
      <c r="M27" s="116" t="s">
        <v>220</v>
      </c>
      <c r="N27" s="117" t="s">
        <v>223</v>
      </c>
      <c r="O27" s="5">
        <v>0.25</v>
      </c>
      <c r="P27" s="191" t="s">
        <v>53</v>
      </c>
      <c r="Q27" s="192"/>
    </row>
    <row r="28" spans="1:18" ht="85.5" customHeight="1" x14ac:dyDescent="0.25">
      <c r="A28" s="3" t="s">
        <v>67</v>
      </c>
      <c r="B28" s="195" t="str">
        <f>[16]MIR!$B$19</f>
        <v>Apoyo suficiente e informacion de los programas gubernamentales y una buena coordinacion con los operativos de campo de estas acciones y programas.</v>
      </c>
      <c r="C28" s="147"/>
      <c r="D28" s="147"/>
      <c r="E28" s="195" t="str">
        <f>[15]MIR!$C$19</f>
        <v>Reuniones o Asambleas realizadas</v>
      </c>
      <c r="F28" s="147"/>
      <c r="G28" s="194" t="str">
        <f>[15]MIR!$D$19</f>
        <v>%RAR =   ARA / TP  x 100 Asistencia en las Reunines o Asambleas /Total de Productores</v>
      </c>
      <c r="H28" s="147"/>
      <c r="I28" s="195" t="str">
        <f>[15]MIR!$E$19</f>
        <v>Listas de asistencia</v>
      </c>
      <c r="J28" s="147"/>
      <c r="K28" s="52" t="s">
        <v>150</v>
      </c>
      <c r="L28" s="106">
        <v>1</v>
      </c>
      <c r="M28" s="116" t="s">
        <v>220</v>
      </c>
      <c r="N28" s="117" t="s">
        <v>223</v>
      </c>
      <c r="O28" s="5">
        <v>0.25</v>
      </c>
      <c r="P28" s="191" t="s">
        <v>53</v>
      </c>
      <c r="Q28" s="192"/>
    </row>
    <row r="29" spans="1:18" ht="78" customHeight="1" x14ac:dyDescent="0.25">
      <c r="A29" s="3" t="s">
        <v>77</v>
      </c>
      <c r="B29" s="195" t="str">
        <f>[16]MIR!$B$20</f>
        <v>Se realizan programas de capacitacion de la sintomatologia y actividades de prevencion de las enfermedades en ganado mayor y menor (rabia, brucelosis, tuberculosis, gusano barrenador, etc)</v>
      </c>
      <c r="C29" s="147"/>
      <c r="D29" s="147"/>
      <c r="E29" s="195" t="str">
        <f>[15]MIR!$C$20</f>
        <v>Capacitaciones realizadas a los productores agropecuarios</v>
      </c>
      <c r="F29" s="147"/>
      <c r="G29" s="194" t="str">
        <f>[15]MIR!$D$20</f>
        <v>%RAR =   AC / TP x 100 Asistencia en las Capacitaciones / Total de Productores</v>
      </c>
      <c r="H29" s="147"/>
      <c r="I29" s="195" t="str">
        <f>[15]MIR!$E$19</f>
        <v>Listas de asistencia</v>
      </c>
      <c r="J29" s="147"/>
      <c r="K29" s="52" t="s">
        <v>150</v>
      </c>
      <c r="L29" s="106">
        <v>1</v>
      </c>
      <c r="M29" s="116" t="s">
        <v>220</v>
      </c>
      <c r="N29" s="117" t="s">
        <v>223</v>
      </c>
      <c r="O29" s="5">
        <v>0.25</v>
      </c>
      <c r="P29" s="191" t="s">
        <v>53</v>
      </c>
      <c r="Q29" s="192"/>
    </row>
    <row r="30" spans="1:18" ht="90" customHeight="1" x14ac:dyDescent="0.25">
      <c r="A30" s="3" t="s">
        <v>85</v>
      </c>
      <c r="B30" s="195" t="str">
        <f>[16]MIR!$B$22</f>
        <v>Se brinda el apoyo y se facilita el acceso a semillas de maiz con calidad genetica productiva</v>
      </c>
      <c r="C30" s="147"/>
      <c r="D30" s="147"/>
      <c r="E30" s="195" t="str">
        <f>[16]MIR!$C$22</f>
        <v>Porcentaje de apoyo a la inclusion de semilla mejorada</v>
      </c>
      <c r="F30" s="147"/>
      <c r="G30" s="194" t="str">
        <f>[16]MIR!$D$22</f>
        <v xml:space="preserve">%AISM =  MI / Total Berneficiarios x 100 Porcentaje de Apoyo de semilla mejorada =  Monto de Inversion / Total de beneficiarios </v>
      </c>
      <c r="H30" s="147"/>
      <c r="I30" s="195" t="str">
        <f>[16]MIR!$E$22</f>
        <v>Recibos, Facturas, Fotos y censos agropecuarios</v>
      </c>
      <c r="J30" s="147"/>
      <c r="K30" s="52" t="s">
        <v>150</v>
      </c>
      <c r="L30" s="113">
        <v>1</v>
      </c>
      <c r="M30" s="116" t="s">
        <v>220</v>
      </c>
      <c r="N30" s="117" t="s">
        <v>223</v>
      </c>
      <c r="O30" s="5">
        <v>0.25</v>
      </c>
      <c r="P30" s="191" t="s">
        <v>53</v>
      </c>
      <c r="Q30" s="192"/>
    </row>
    <row r="31" spans="1:18" ht="88.5" customHeight="1" x14ac:dyDescent="0.25">
      <c r="A31" s="3" t="s">
        <v>195</v>
      </c>
      <c r="B31" s="195" t="str">
        <f>[16]MIR!$B$23</f>
        <v>Se brinda apoyo y se facilita el acceso a material vegetativo (plantulas) para diversificar la siembra de cultivos</v>
      </c>
      <c r="C31" s="147"/>
      <c r="D31" s="147"/>
      <c r="E31" s="195" t="str">
        <f>[16]MIR!$C$23</f>
        <v>Porcentaje de distribucion de plantulas de maguey</v>
      </c>
      <c r="F31" s="147"/>
      <c r="G31" s="194" t="str">
        <f>[16]MIR!$D$23</f>
        <v xml:space="preserve">%DPM =  MI / Total Berneficiarios x 100 Porcentaje de Distribucion de Plantulas de Maguey =  Monto de Inversion / Total de beneficiarios </v>
      </c>
      <c r="H31" s="147"/>
      <c r="I31" s="195" t="str">
        <f>[16]MIR!$E$22</f>
        <v>Recibos, Facturas, Fotos y censos agropecuarios</v>
      </c>
      <c r="J31" s="147"/>
      <c r="K31" s="52" t="s">
        <v>150</v>
      </c>
      <c r="L31" s="113">
        <v>1</v>
      </c>
      <c r="M31" s="116" t="s">
        <v>220</v>
      </c>
      <c r="N31" s="117" t="s">
        <v>223</v>
      </c>
      <c r="O31" s="5">
        <v>0.25</v>
      </c>
      <c r="P31" s="191" t="s">
        <v>53</v>
      </c>
      <c r="Q31" s="192"/>
    </row>
    <row r="32" spans="1:18" ht="59.25" customHeight="1" x14ac:dyDescent="0.25">
      <c r="A32" s="14"/>
      <c r="B32" s="15"/>
      <c r="C32" s="16"/>
      <c r="D32" s="16"/>
      <c r="E32" s="17"/>
      <c r="F32" s="18"/>
      <c r="G32" s="15"/>
      <c r="H32" s="16"/>
      <c r="I32" s="17"/>
      <c r="J32" s="18"/>
      <c r="K32" s="19"/>
      <c r="L32" s="20"/>
      <c r="M32" s="20"/>
      <c r="N32" s="20"/>
      <c r="O32" s="21"/>
      <c r="P32" s="19"/>
      <c r="Q32" s="20"/>
    </row>
    <row r="33" spans="1:17" hidden="1" x14ac:dyDescent="0.25">
      <c r="A33" s="14"/>
      <c r="B33" s="1"/>
      <c r="C33" s="1"/>
      <c r="D33" s="1"/>
      <c r="E33" s="1"/>
      <c r="F33" s="1"/>
      <c r="G33" s="1"/>
      <c r="H33" s="1"/>
      <c r="I33" s="1"/>
      <c r="J33" s="1"/>
      <c r="K33" s="1"/>
      <c r="L33" s="1"/>
      <c r="M33" s="1"/>
      <c r="N33" s="1"/>
      <c r="O33" s="1"/>
      <c r="P33" s="1"/>
      <c r="Q33" s="1"/>
    </row>
    <row r="34" spans="1:17" hidden="1" x14ac:dyDescent="0.25">
      <c r="A34" s="1"/>
      <c r="B34" s="1"/>
      <c r="C34" s="1"/>
      <c r="D34" s="1"/>
      <c r="E34" s="1"/>
      <c r="F34" s="1"/>
      <c r="G34" s="1"/>
      <c r="H34" s="1"/>
      <c r="I34" s="1"/>
      <c r="J34" s="1"/>
      <c r="K34" s="1"/>
      <c r="L34" s="1"/>
      <c r="M34" s="1"/>
      <c r="N34" s="1"/>
      <c r="O34" s="1"/>
      <c r="P34" s="1"/>
      <c r="Q34" s="1"/>
    </row>
    <row r="35" spans="1:17" hidden="1" x14ac:dyDescent="0.25">
      <c r="A35" s="1"/>
      <c r="B35" s="1"/>
      <c r="C35" s="1"/>
      <c r="D35" s="1"/>
      <c r="E35" s="1"/>
      <c r="F35" s="1"/>
      <c r="G35" s="1"/>
      <c r="H35" s="1"/>
      <c r="I35" s="1"/>
      <c r="J35" s="1"/>
      <c r="K35" s="1"/>
      <c r="L35" s="1"/>
      <c r="M35" s="1"/>
      <c r="N35" s="1"/>
      <c r="O35" s="1"/>
      <c r="P35" s="1"/>
      <c r="Q35" s="1"/>
    </row>
    <row r="36" spans="1:17" hidden="1" x14ac:dyDescent="0.25">
      <c r="A36" s="1"/>
      <c r="B36" s="1"/>
      <c r="C36" s="1"/>
      <c r="D36" s="1"/>
      <c r="E36" s="1"/>
      <c r="F36" s="1"/>
      <c r="G36" s="1"/>
      <c r="H36" s="1"/>
      <c r="I36" s="1"/>
      <c r="J36" s="1"/>
      <c r="K36" s="1"/>
      <c r="L36" s="1"/>
      <c r="M36" s="1"/>
      <c r="N36" s="1"/>
      <c r="O36" s="1"/>
      <c r="P36" s="1"/>
      <c r="Q36" s="1"/>
    </row>
    <row r="37" spans="1:17" hidden="1" x14ac:dyDescent="0.25">
      <c r="A37" s="1"/>
      <c r="B37" s="1"/>
      <c r="C37" s="1"/>
      <c r="D37" s="1"/>
      <c r="E37" s="1"/>
      <c r="F37" s="1"/>
      <c r="G37" s="1"/>
      <c r="H37" s="1"/>
      <c r="I37" s="1"/>
      <c r="J37" s="1"/>
      <c r="K37" s="1"/>
      <c r="L37" s="1"/>
      <c r="M37" s="1"/>
      <c r="N37" s="1"/>
      <c r="O37" s="1"/>
      <c r="P37" s="1"/>
      <c r="Q37" s="1"/>
    </row>
    <row r="38" spans="1:17" hidden="1" x14ac:dyDescent="0.25">
      <c r="A38" s="1"/>
      <c r="B38" s="1"/>
      <c r="C38" s="1"/>
      <c r="D38" s="1"/>
      <c r="E38" s="1"/>
      <c r="F38" s="165"/>
      <c r="G38" s="165"/>
      <c r="H38" s="165"/>
      <c r="I38" s="1"/>
      <c r="J38" s="1"/>
      <c r="K38" s="1"/>
      <c r="L38" s="1"/>
      <c r="M38" s="1"/>
      <c r="N38" s="1"/>
      <c r="O38" s="1"/>
      <c r="P38" s="1"/>
      <c r="Q38" s="1"/>
    </row>
    <row r="39" spans="1:17" hidden="1" x14ac:dyDescent="0.25">
      <c r="A39" s="1"/>
      <c r="B39" s="1"/>
      <c r="C39" s="1"/>
      <c r="D39" s="1"/>
      <c r="E39" s="1"/>
      <c r="F39" s="165"/>
      <c r="G39" s="165"/>
      <c r="H39" s="165"/>
      <c r="I39" s="1"/>
      <c r="J39" s="1"/>
      <c r="K39" s="1"/>
      <c r="L39" s="1"/>
      <c r="M39" s="1"/>
      <c r="N39" s="1"/>
      <c r="O39" s="1"/>
      <c r="P39" s="1"/>
      <c r="Q39" s="1"/>
    </row>
    <row r="40" spans="1:17" hidden="1" x14ac:dyDescent="0.25">
      <c r="A40" s="1"/>
      <c r="B40" s="1"/>
      <c r="C40" s="1"/>
      <c r="D40" s="1"/>
      <c r="E40" s="1"/>
      <c r="F40" s="1"/>
      <c r="G40" s="1"/>
      <c r="H40" s="1"/>
      <c r="I40" s="1"/>
      <c r="J40" s="1"/>
      <c r="K40" s="1"/>
      <c r="L40" s="1"/>
      <c r="M40" s="1"/>
      <c r="N40" s="1"/>
      <c r="O40" s="1"/>
      <c r="P40" s="1"/>
      <c r="Q40" s="1"/>
    </row>
    <row r="41" spans="1:17" hidden="1" x14ac:dyDescent="0.25">
      <c r="A41" s="1"/>
      <c r="B41" s="1"/>
      <c r="C41" s="1"/>
      <c r="D41" s="1"/>
      <c r="E41" s="1"/>
      <c r="G41" s="1"/>
      <c r="H41" s="1"/>
      <c r="I41" s="1"/>
      <c r="J41" s="1"/>
      <c r="K41" s="1"/>
      <c r="L41" s="1"/>
      <c r="M41" s="1"/>
      <c r="N41" s="1"/>
      <c r="O41" s="1"/>
      <c r="P41" s="1"/>
      <c r="Q41" s="1"/>
    </row>
    <row r="42" spans="1:17" s="1" customFormat="1" hidden="1" x14ac:dyDescent="0.25"/>
    <row r="43" spans="1:17" s="1" customFormat="1" x14ac:dyDescent="0.25"/>
    <row r="44" spans="1:17" s="1" customFormat="1" ht="15" customHeight="1" x14ac:dyDescent="0.25"/>
    <row r="45" spans="1:17" ht="160.5" customHeight="1" x14ac:dyDescent="0.25">
      <c r="A45" s="1"/>
    </row>
  </sheetData>
  <mergeCells count="99">
    <mergeCell ref="B31:D31"/>
    <mergeCell ref="E31:F31"/>
    <mergeCell ref="G31:H31"/>
    <mergeCell ref="I31:J31"/>
    <mergeCell ref="P31:Q31"/>
    <mergeCell ref="B30:D30"/>
    <mergeCell ref="E30:F30"/>
    <mergeCell ref="G30:H30"/>
    <mergeCell ref="I30:J30"/>
    <mergeCell ref="P30:Q30"/>
    <mergeCell ref="B22:D22"/>
    <mergeCell ref="E22:F22"/>
    <mergeCell ref="G22:H22"/>
    <mergeCell ref="I22:J22"/>
    <mergeCell ref="P22:Q22"/>
    <mergeCell ref="B29:D29"/>
    <mergeCell ref="E29:F29"/>
    <mergeCell ref="G29:H29"/>
    <mergeCell ref="I29:J29"/>
    <mergeCell ref="P29:Q2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8:Q28"/>
    <mergeCell ref="F38:H39"/>
    <mergeCell ref="B26:D26"/>
    <mergeCell ref="E26:F26"/>
    <mergeCell ref="G26:H26"/>
    <mergeCell ref="I26:J26"/>
    <mergeCell ref="B28:D28"/>
    <mergeCell ref="E28:F28"/>
    <mergeCell ref="G28:H28"/>
    <mergeCell ref="I28:J28"/>
    <mergeCell ref="P26:Q26"/>
    <mergeCell ref="B27:D27"/>
    <mergeCell ref="E27:F27"/>
    <mergeCell ref="G27:H27"/>
    <mergeCell ref="I27:J27"/>
    <mergeCell ref="P27:Q27"/>
  </mergeCells>
  <pageMargins left="0.7" right="0.7" top="0.75" bottom="0.75" header="0.3" footer="0.3"/>
  <pageSetup scale="53"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opLeftCell="A28" zoomScale="68" zoomScaleNormal="68" zoomScaleSheetLayoutView="70" workbookViewId="0">
      <selection activeCell="G29" sqref="G29:H29"/>
    </sheetView>
  </sheetViews>
  <sheetFormatPr baseColWidth="10" defaultColWidth="10.875" defaultRowHeight="15.75" x14ac:dyDescent="0.25"/>
  <cols>
    <col min="1" max="1" width="13.75" customWidth="1"/>
    <col min="3" max="3" width="6.875" customWidth="1"/>
    <col min="4" max="4" width="15.5" customWidth="1"/>
    <col min="6" max="6" width="10.25" customWidth="1"/>
    <col min="8" max="8" width="12.875" customWidth="1"/>
    <col min="9" max="9" width="13.375" customWidth="1"/>
    <col min="10" max="10" width="9" customWidth="1"/>
    <col min="11" max="11" width="13.625" customWidth="1"/>
    <col min="12" max="12" width="10.875" customWidth="1"/>
    <col min="13" max="13" width="12.875" customWidth="1"/>
    <col min="14" max="14" width="13.5" customWidth="1"/>
    <col min="15" max="15" width="11.5" customWidth="1"/>
    <col min="17" max="17" width="3.875" customWidth="1"/>
  </cols>
  <sheetData>
    <row r="1" spans="1:18" x14ac:dyDescent="0.25">
      <c r="A1" s="1"/>
      <c r="B1" s="1"/>
      <c r="C1" s="1"/>
      <c r="D1" s="1"/>
      <c r="E1" s="1"/>
      <c r="F1" s="1"/>
      <c r="G1" s="1"/>
      <c r="H1" s="1"/>
      <c r="I1" s="1"/>
      <c r="J1" s="1"/>
      <c r="K1" s="1"/>
      <c r="L1" s="1"/>
      <c r="M1" s="1"/>
      <c r="N1" s="1"/>
      <c r="O1" s="1"/>
      <c r="P1" s="1"/>
      <c r="Q1" s="1"/>
    </row>
    <row r="2" spans="1:18" x14ac:dyDescent="0.25">
      <c r="A2" s="1"/>
      <c r="B2" s="144"/>
      <c r="C2" s="144"/>
      <c r="D2" s="144"/>
      <c r="E2" s="144"/>
      <c r="F2" s="144"/>
      <c r="G2" s="144"/>
      <c r="H2" s="144"/>
      <c r="I2" s="144"/>
      <c r="J2" s="144"/>
      <c r="K2" s="144"/>
      <c r="L2" s="144"/>
      <c r="M2" s="144"/>
      <c r="N2" s="144"/>
      <c r="O2" s="144"/>
      <c r="P2" s="144"/>
      <c r="Q2" s="1"/>
    </row>
    <row r="3" spans="1:18" x14ac:dyDescent="0.25">
      <c r="A3" s="1"/>
      <c r="B3" s="144"/>
      <c r="C3" s="144"/>
      <c r="D3" s="144"/>
      <c r="E3" s="144"/>
      <c r="F3" s="144"/>
      <c r="G3" s="144"/>
      <c r="H3" s="144"/>
      <c r="I3" s="144"/>
      <c r="J3" s="144"/>
      <c r="K3" s="144"/>
      <c r="L3" s="144"/>
      <c r="M3" s="144"/>
      <c r="N3" s="144"/>
      <c r="O3" s="144"/>
      <c r="P3" s="144"/>
      <c r="Q3" s="1"/>
    </row>
    <row r="4" spans="1:18" ht="62.25" customHeight="1" x14ac:dyDescent="0.25">
      <c r="A4" s="1"/>
      <c r="B4" s="144"/>
      <c r="C4" s="144"/>
      <c r="D4" s="144"/>
      <c r="E4" s="144"/>
      <c r="F4" s="144"/>
      <c r="G4" s="144"/>
      <c r="H4" s="144"/>
      <c r="I4" s="144"/>
      <c r="J4" s="144"/>
      <c r="K4" s="144"/>
      <c r="L4" s="144"/>
      <c r="M4" s="144"/>
      <c r="N4" s="144"/>
      <c r="O4" s="144"/>
      <c r="P4" s="144"/>
      <c r="Q4" s="1"/>
    </row>
    <row r="5" spans="1:18" ht="21.75" customHeight="1" x14ac:dyDescent="0.25">
      <c r="A5" s="1"/>
      <c r="B5" s="145" t="s">
        <v>242</v>
      </c>
      <c r="C5" s="145"/>
      <c r="D5" s="145"/>
      <c r="E5" s="145"/>
      <c r="F5" s="145"/>
      <c r="G5" s="145"/>
      <c r="H5" s="145"/>
      <c r="I5" s="145"/>
      <c r="J5" s="145"/>
      <c r="K5" s="145"/>
      <c r="L5" s="145"/>
      <c r="M5" s="145"/>
      <c r="N5" s="145"/>
      <c r="O5" s="145"/>
      <c r="P5" s="145"/>
      <c r="Q5" s="1"/>
    </row>
    <row r="6" spans="1:18" ht="1.5" customHeight="1" x14ac:dyDescent="0.25">
      <c r="A6" s="1"/>
      <c r="B6" s="1"/>
      <c r="C6" s="1"/>
      <c r="D6" s="1"/>
      <c r="E6" s="1"/>
      <c r="F6" s="1"/>
      <c r="G6" s="1"/>
      <c r="H6" s="1"/>
      <c r="I6" s="1"/>
      <c r="J6" s="1"/>
      <c r="K6" s="1"/>
      <c r="L6" s="1"/>
      <c r="M6" s="1"/>
      <c r="N6" s="1"/>
      <c r="O6" s="1"/>
      <c r="P6" s="1"/>
      <c r="Q6" s="1"/>
    </row>
    <row r="7" spans="1:18" ht="27.75" customHeight="1" x14ac:dyDescent="0.25">
      <c r="A7" s="143" t="s">
        <v>26</v>
      </c>
      <c r="B7" s="143"/>
      <c r="C7" s="143"/>
      <c r="D7" s="143"/>
      <c r="E7" s="143"/>
      <c r="F7" s="143"/>
      <c r="G7" s="143"/>
      <c r="H7" s="143"/>
      <c r="I7" s="143"/>
      <c r="J7" s="143"/>
      <c r="K7" s="143"/>
      <c r="L7" s="143"/>
      <c r="M7" s="143"/>
      <c r="N7" s="143"/>
      <c r="O7" s="143"/>
      <c r="P7" s="143"/>
      <c r="Q7" s="143"/>
    </row>
    <row r="8" spans="1:18" ht="23.25" customHeight="1" x14ac:dyDescent="0.25">
      <c r="A8" s="143" t="s">
        <v>0</v>
      </c>
      <c r="B8" s="143"/>
      <c r="C8" s="143"/>
      <c r="D8" s="331" t="str">
        <f>'[152]POA (2)'!$AA$26</f>
        <v>E. Prestación de Servicios Públicos</v>
      </c>
      <c r="E8" s="147"/>
      <c r="F8" s="147"/>
      <c r="G8" s="147"/>
      <c r="H8" s="147"/>
      <c r="I8" s="148" t="s">
        <v>1</v>
      </c>
      <c r="J8" s="149" t="s">
        <v>35</v>
      </c>
      <c r="K8" s="149"/>
      <c r="L8" s="148" t="s">
        <v>2</v>
      </c>
      <c r="M8" s="389" t="str">
        <f>'[153]POA (2)'!$C$19</f>
        <v xml:space="preserve">5. Transformando tu vida con Deporte 11. Territorio Sustentable: Creciendo con Equilibrio </v>
      </c>
      <c r="N8" s="390"/>
      <c r="O8" s="148" t="s">
        <v>3</v>
      </c>
      <c r="P8" s="331" t="s">
        <v>148</v>
      </c>
      <c r="Q8" s="147"/>
    </row>
    <row r="9" spans="1:18" ht="61.5" customHeight="1" x14ac:dyDescent="0.25">
      <c r="A9" s="143"/>
      <c r="B9" s="143"/>
      <c r="C9" s="143"/>
      <c r="D9" s="147"/>
      <c r="E9" s="147"/>
      <c r="F9" s="147"/>
      <c r="G9" s="147"/>
      <c r="H9" s="147"/>
      <c r="I9" s="148"/>
      <c r="J9" s="149"/>
      <c r="K9" s="149"/>
      <c r="L9" s="148"/>
      <c r="M9" s="391"/>
      <c r="N9" s="392"/>
      <c r="O9" s="148"/>
      <c r="P9" s="147"/>
      <c r="Q9" s="147"/>
      <c r="R9" t="s">
        <v>33</v>
      </c>
    </row>
    <row r="10" spans="1:18" x14ac:dyDescent="0.25">
      <c r="A10" s="143" t="s">
        <v>27</v>
      </c>
      <c r="B10" s="143"/>
      <c r="C10" s="143"/>
      <c r="D10" s="143"/>
      <c r="E10" s="143"/>
      <c r="F10" s="143"/>
      <c r="G10" s="143"/>
      <c r="H10" s="143"/>
      <c r="I10" s="143"/>
      <c r="J10" s="143"/>
      <c r="K10" s="143"/>
      <c r="L10" s="143"/>
      <c r="M10" s="143"/>
      <c r="N10" s="143"/>
      <c r="O10" s="143"/>
      <c r="P10" s="143"/>
      <c r="Q10" s="143"/>
    </row>
    <row r="11" spans="1:18" ht="29.1" customHeight="1" x14ac:dyDescent="0.25">
      <c r="A11" s="9" t="s">
        <v>4</v>
      </c>
      <c r="B11" s="434" t="s">
        <v>80</v>
      </c>
      <c r="C11" s="152"/>
      <c r="D11" s="152"/>
      <c r="E11" s="153"/>
      <c r="F11" s="9" t="s">
        <v>5</v>
      </c>
      <c r="G11" s="434" t="str">
        <f>'[152]POA (2)'!$AA$24</f>
        <v>1.1. Legislación</v>
      </c>
      <c r="H11" s="152"/>
      <c r="I11" s="152"/>
      <c r="J11" s="152"/>
      <c r="K11" s="152"/>
      <c r="L11" s="153"/>
      <c r="M11" s="28" t="s">
        <v>6</v>
      </c>
      <c r="N11" s="434" t="str">
        <f>'[152]POA (2)'!$AA$25</f>
        <v>1.1.1. Legislación</v>
      </c>
      <c r="O11" s="152"/>
      <c r="P11" s="152"/>
      <c r="Q11" s="153"/>
    </row>
    <row r="12" spans="1:18" x14ac:dyDescent="0.25">
      <c r="A12" s="143" t="s">
        <v>25</v>
      </c>
      <c r="B12" s="143"/>
      <c r="C12" s="143"/>
      <c r="D12" s="143"/>
      <c r="E12" s="143"/>
      <c r="F12" s="143"/>
      <c r="G12" s="143"/>
      <c r="H12" s="143"/>
      <c r="I12" s="143"/>
      <c r="J12" s="143"/>
      <c r="K12" s="143"/>
      <c r="L12" s="143"/>
      <c r="M12" s="143"/>
      <c r="N12" s="143"/>
      <c r="O12" s="143"/>
      <c r="P12" s="143"/>
      <c r="Q12" s="143"/>
    </row>
    <row r="13" spans="1:18" x14ac:dyDescent="0.25">
      <c r="A13" s="148" t="s">
        <v>7</v>
      </c>
      <c r="B13" s="460" t="str">
        <f>'[153]POA (2)'!$C$17</f>
        <v xml:space="preserve">EJE : 1 Inclusión y humanidad que transforman EJE II: Desarrollo Competitivo y Sostenible para el Progreso </v>
      </c>
      <c r="C13" s="147"/>
      <c r="D13" s="143" t="s">
        <v>8</v>
      </c>
      <c r="E13" s="435" t="str">
        <f>'[152]POA (2)'!$C$18</f>
        <v xml:space="preserve">fomentar actividades de esparcimiento y recreacion deportiva entre la niñez, juventud y adulto de una manera donde participen la sociedad en general coadyuvando el tejido social del municipio mediante acciones fisicas y deportivas. Asegurar un ordenamiento territorial susentable, mediante obras de calidad en beneficio del desarrollo integral del Municipio, aplicando politicas de gestion y seguimiento para el desarrollo eficiente en el proceso de la construccion de las obras publicas. </v>
      </c>
      <c r="F13" s="147"/>
      <c r="G13" s="147"/>
      <c r="H13" s="143" t="s">
        <v>9</v>
      </c>
      <c r="I13" s="333" t="str">
        <f>'[152]POA (2)'!$C$20</f>
        <v>Articular politicas publicas que creen, un entorno favorable para el desarrollo social e integral de la niñez, jovenes, adultos, adultos mayores y discapacitados, promoviendo una colaboracion entre distintos sectores para asegurar el bienestar social del municipio  Vincular mecanismos de colaboracion interinstiticinal para el desarrollo de infraestructura que impulsen la vocacion productiva del Municipio, garantizaando la proteccion y sostenibilidad del medio ambiente</v>
      </c>
      <c r="J13" s="147"/>
      <c r="K13" s="147"/>
      <c r="L13" s="147"/>
      <c r="M13" s="148" t="s">
        <v>10</v>
      </c>
      <c r="N13" s="333" t="str">
        <f>'[154]POA (2)'!$C$21</f>
        <v>5.1.- promover de manera inclusiva el deporte de alto rendimiento, el deporte social y la activacion fisica en las diferente disciplinas 5.1.- establcer convenios de colaboracion con instituciones educativas para la realizar acciones que fomenten el deporte y la actvacion fisica. 5.3.- diseñar los programas de las diferentes disciplinas deportivas en los lugares corde para su realizacion. 11.2 Mejorar las vias de comunicacion urbana y accesos rurales, atendiendo prioritariamente a las Comunidades con dificil acceso y con mayor rezago social. 11.4 Aumentar y mejorar la obrs publica social y urbana contribuyendo a la igualdad social. 11.5. Ampliar la infraestructura cultural, deportiva con espacios aptos para el desarrollo y aprovechamiento del desarrollo recreativo de la sociedad..</v>
      </c>
      <c r="O13" s="147"/>
      <c r="P13" s="147"/>
      <c r="Q13" s="147"/>
    </row>
    <row r="14" spans="1:18" ht="264" customHeight="1" x14ac:dyDescent="0.25">
      <c r="A14" s="148"/>
      <c r="B14" s="147"/>
      <c r="C14" s="147"/>
      <c r="D14" s="143"/>
      <c r="E14" s="147"/>
      <c r="F14" s="147"/>
      <c r="G14" s="147"/>
      <c r="H14" s="143"/>
      <c r="I14" s="147"/>
      <c r="J14" s="147"/>
      <c r="K14" s="147"/>
      <c r="L14" s="147"/>
      <c r="M14" s="148"/>
      <c r="N14" s="147"/>
      <c r="O14" s="147"/>
      <c r="P14" s="147"/>
      <c r="Q14" s="147"/>
    </row>
    <row r="15" spans="1:18" x14ac:dyDescent="0.25">
      <c r="A15" s="155" t="s">
        <v>24</v>
      </c>
      <c r="B15" s="155"/>
      <c r="C15" s="155"/>
      <c r="D15" s="155"/>
      <c r="E15" s="155"/>
      <c r="F15" s="155"/>
      <c r="G15" s="155"/>
      <c r="H15" s="155"/>
      <c r="I15" s="155"/>
      <c r="J15" s="155"/>
      <c r="K15" s="155"/>
      <c r="L15" s="155"/>
      <c r="M15" s="155"/>
      <c r="N15" s="155"/>
      <c r="O15" s="155"/>
      <c r="P15" s="155"/>
      <c r="Q15" s="155"/>
    </row>
    <row r="16" spans="1:18"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28" t="s">
        <v>150</v>
      </c>
      <c r="M18" s="38" t="s">
        <v>18</v>
      </c>
      <c r="N18" s="148"/>
      <c r="O18" s="148"/>
      <c r="P18" s="148"/>
      <c r="Q18" s="148"/>
    </row>
    <row r="19" spans="1:18" ht="147" customHeight="1" x14ac:dyDescent="0.25">
      <c r="A19" s="12" t="s">
        <v>28</v>
      </c>
      <c r="B19" s="147" t="str">
        <f>[155]MIR!$B$12</f>
        <v>Contribuir al desarrollo integral del municipio mediante la planificación, gestión y supervisión de proyectos de desarrollo urbano y obras públicas que mejoren la infraestructura</v>
      </c>
      <c r="C19" s="147"/>
      <c r="D19" s="147"/>
      <c r="E19" s="147" t="str">
        <f>[155]MIR!$C$12</f>
        <v>Porcentaje de proyectos de infraestructura ejecutados respecto a los planeados</v>
      </c>
      <c r="F19" s="147"/>
      <c r="G19" s="435" t="str">
        <f>[155]MIR!$D$12</f>
        <v>(Proyectos ejecutados / Proyectos planeados * 100)</v>
      </c>
      <c r="H19" s="147"/>
      <c r="I19" s="157" t="str">
        <f>[155]MIR!$E$12</f>
        <v>Reportes de avance de obra, informes técnicos</v>
      </c>
      <c r="J19" s="147"/>
      <c r="K19" s="48" t="s">
        <v>150</v>
      </c>
      <c r="L19" s="65">
        <v>1</v>
      </c>
      <c r="M19" s="141" t="s">
        <v>220</v>
      </c>
      <c r="N19" s="142" t="s">
        <v>223</v>
      </c>
      <c r="O19" s="5">
        <v>0.25</v>
      </c>
      <c r="P19" s="435" t="s">
        <v>100</v>
      </c>
      <c r="Q19" s="147"/>
    </row>
    <row r="20" spans="1:18" ht="102" customHeight="1" x14ac:dyDescent="0.25">
      <c r="A20" s="12" t="s">
        <v>29</v>
      </c>
      <c r="B20" s="147" t="str">
        <f>[155]MIR!$B$13</f>
        <v>Gestión eficiente, integral y participativa del desarrollo urbano, la infraestructura pública y la promoción del deporte en el municipio</v>
      </c>
      <c r="C20" s="147"/>
      <c r="D20" s="147"/>
      <c r="E20" s="147" t="str">
        <f>[155]MIR!$C$13</f>
        <v>Porcentaje de acciones urbanas, de infraestructura y deportivas cumplidas respecto al plan anual</v>
      </c>
      <c r="F20" s="147"/>
      <c r="G20" s="147" t="str">
        <f>[155]MIR!$D$13</f>
        <v>(Acciones cumplidas / Acciones planeadas * 100)</v>
      </c>
      <c r="H20" s="147"/>
      <c r="I20" s="157" t="str">
        <f>[155]MIR!$E$13</f>
        <v>Plan de trabajo, bitácoras, actas del Ayuntamiento</v>
      </c>
      <c r="J20" s="147"/>
      <c r="K20" s="48" t="s">
        <v>150</v>
      </c>
      <c r="L20" s="61">
        <v>1</v>
      </c>
      <c r="M20" s="141" t="s">
        <v>220</v>
      </c>
      <c r="N20" s="142" t="s">
        <v>223</v>
      </c>
      <c r="O20" s="5">
        <v>0.25</v>
      </c>
      <c r="P20" s="435" t="s">
        <v>100</v>
      </c>
      <c r="Q20" s="147"/>
    </row>
    <row r="21" spans="1:18" ht="87" customHeight="1" x14ac:dyDescent="0.25">
      <c r="A21" s="30" t="s">
        <v>61</v>
      </c>
      <c r="B21" s="160" t="str">
        <f>[155]MIR!$B$14</f>
        <v>Fortalecimiento de la planeación y regulación urbana</v>
      </c>
      <c r="C21" s="164"/>
      <c r="D21" s="161"/>
      <c r="E21" s="147" t="str">
        <f>[155]MIR!$C$14</f>
        <v>Porcentaje de planes urbanos actualizados y validados</v>
      </c>
      <c r="F21" s="147"/>
      <c r="G21" s="147" t="str">
        <f>[155]MIR!$D$14</f>
        <v xml:space="preserve"> (Planes actualizados / Planes programados * 100)</v>
      </c>
      <c r="H21" s="147"/>
      <c r="I21" s="157" t="str">
        <f>[155]MIR!$E$14</f>
        <v>Actas, dictámenes técnicos, gaceta municipal</v>
      </c>
      <c r="J21" s="147"/>
      <c r="K21" s="48" t="s">
        <v>150</v>
      </c>
      <c r="L21" s="61">
        <v>1</v>
      </c>
      <c r="M21" s="141" t="s">
        <v>220</v>
      </c>
      <c r="N21" s="142" t="s">
        <v>223</v>
      </c>
      <c r="O21" s="5">
        <v>0.25</v>
      </c>
      <c r="P21" s="435" t="s">
        <v>100</v>
      </c>
      <c r="Q21" s="147"/>
    </row>
    <row r="22" spans="1:18" ht="87" customHeight="1" x14ac:dyDescent="0.25">
      <c r="A22" s="78" t="s">
        <v>97</v>
      </c>
      <c r="B22" s="160" t="str">
        <f>[155]MIR!$B$16</f>
        <v>Mejora en la ejecución y supervisión de obras públicas</v>
      </c>
      <c r="C22" s="164"/>
      <c r="D22" s="161"/>
      <c r="E22" s="160" t="str">
        <f>[155]MIR!$C$16</f>
        <v>Porcentaje de obras supervisadas conforme al calendario</v>
      </c>
      <c r="F22" s="161"/>
      <c r="G22" s="160" t="str">
        <f>[155]MIR!$D$16</f>
        <v>(Obras supervisadas / Obras programadas * 100)</v>
      </c>
      <c r="H22" s="161"/>
      <c r="I22" s="162" t="str">
        <f>[155]MIR!$E$16</f>
        <v>Reportes de supervisión, bitácoras de obra</v>
      </c>
      <c r="J22" s="163"/>
      <c r="K22" s="77" t="s">
        <v>150</v>
      </c>
      <c r="L22" s="75">
        <v>1</v>
      </c>
      <c r="M22" s="141" t="s">
        <v>220</v>
      </c>
      <c r="N22" s="142" t="s">
        <v>223</v>
      </c>
      <c r="O22" s="5">
        <v>0.25</v>
      </c>
      <c r="P22" s="435" t="s">
        <v>100</v>
      </c>
      <c r="Q22" s="147"/>
    </row>
    <row r="23" spans="1:18" ht="93.75" customHeight="1" x14ac:dyDescent="0.25">
      <c r="A23" s="78" t="s">
        <v>194</v>
      </c>
      <c r="B23" s="147" t="str">
        <f>[155]MIR!$B$19</f>
        <v>Impulso a la infraestructura y programas deportivos</v>
      </c>
      <c r="C23" s="147"/>
      <c r="D23" s="147"/>
      <c r="E23" s="160" t="str">
        <f>[155]MIR!$C$19</f>
        <v>Porcentaje de proyectos deportivos implementados</v>
      </c>
      <c r="F23" s="161"/>
      <c r="G23" s="160" t="str">
        <f>[155]MIR!$D$19</f>
        <v>(Proyectos ejecutados / Proyectos deportivos planificados * 100)</v>
      </c>
      <c r="H23" s="161"/>
      <c r="I23" s="157" t="str">
        <f>[155]MIR!$E$16</f>
        <v>Reportes de supervisión, bitácoras de obra</v>
      </c>
      <c r="J23" s="147"/>
      <c r="K23" s="48" t="s">
        <v>150</v>
      </c>
      <c r="L23" s="61">
        <v>1</v>
      </c>
      <c r="M23" s="141" t="s">
        <v>220</v>
      </c>
      <c r="N23" s="142" t="s">
        <v>223</v>
      </c>
      <c r="O23" s="5">
        <v>0.25</v>
      </c>
      <c r="P23" s="435" t="s">
        <v>100</v>
      </c>
      <c r="Q23" s="147"/>
    </row>
    <row r="24" spans="1:18" x14ac:dyDescent="0.25">
      <c r="A24" s="459" t="s">
        <v>30</v>
      </c>
      <c r="B24" s="459"/>
      <c r="C24" s="459"/>
      <c r="D24" s="459"/>
      <c r="E24" s="459"/>
      <c r="F24" s="459"/>
      <c r="G24" s="459"/>
      <c r="H24" s="459"/>
      <c r="I24" s="459"/>
      <c r="J24" s="459"/>
      <c r="K24" s="459"/>
      <c r="L24" s="459"/>
      <c r="M24" s="459"/>
      <c r="N24" s="459"/>
      <c r="O24" s="459"/>
      <c r="P24" s="459"/>
      <c r="Q24" s="459"/>
    </row>
    <row r="25" spans="1:18" ht="81.75" customHeight="1" x14ac:dyDescent="0.25">
      <c r="A25" s="13" t="s">
        <v>68</v>
      </c>
      <c r="B25" s="147" t="str">
        <f>[155]MIR!$B$15</f>
        <v>Aprobación de presupuesto de egresos y ley de ingresos en el Municipio de Eduardo Neri</v>
      </c>
      <c r="C25" s="147"/>
      <c r="D25" s="147"/>
      <c r="E25" s="147" t="str">
        <f>[155]MIR!$C$15</f>
        <v>Porcentaje de presupuestos aprobados en tiempo</v>
      </c>
      <c r="F25" s="147"/>
      <c r="G25" s="147" t="str">
        <f>[155]MIR!$D$15</f>
        <v>(Presupuestos aprobados / Presupuestos propuestos * 100)</v>
      </c>
      <c r="H25" s="147"/>
      <c r="I25" s="157" t="str">
        <f>[155]MIR!$E$15</f>
        <v>Actas de Cabildo, documentos oficiales de aprobación</v>
      </c>
      <c r="J25" s="147"/>
      <c r="K25" s="48" t="s">
        <v>150</v>
      </c>
      <c r="L25" s="8">
        <v>1</v>
      </c>
      <c r="M25" s="141" t="s">
        <v>220</v>
      </c>
      <c r="N25" s="142" t="s">
        <v>223</v>
      </c>
      <c r="O25" s="5">
        <v>0.25</v>
      </c>
      <c r="P25" s="435" t="s">
        <v>100</v>
      </c>
      <c r="Q25" s="147"/>
    </row>
    <row r="26" spans="1:18" ht="109.5" customHeight="1" x14ac:dyDescent="0.25">
      <c r="A26" s="13" t="s">
        <v>67</v>
      </c>
      <c r="B26" s="147" t="str">
        <f>[155]MIR!$B$17</f>
        <v>Asistir con puntualidad a las sesiones ordinarias y extraordinarias del Ayuntamiento y ejercer facultades de mayor interés para garantizar un desarrollo urbano, sostenible e inclusivo, en el municipio de Eduardo Neri</v>
      </c>
      <c r="C26" s="147"/>
      <c r="D26" s="147"/>
      <c r="E26" s="147" t="str">
        <f>[155]MIR!$C$17</f>
        <v>Porcentaje de asistencia a sesiones del Ayuntamiento</v>
      </c>
      <c r="F26" s="147"/>
      <c r="G26" s="147" t="str">
        <f>[155]MIR!$D$17</f>
        <v xml:space="preserve"> (Sesiones asistidas / Sesiones convocadas * 100)</v>
      </c>
      <c r="H26" s="147"/>
      <c r="I26" s="157" t="str">
        <f>[155]MIR!$E$17</f>
        <v>Lista de asistencia, actas de sesiones</v>
      </c>
      <c r="J26" s="147"/>
      <c r="K26" s="48" t="s">
        <v>150</v>
      </c>
      <c r="L26" s="61">
        <v>1</v>
      </c>
      <c r="M26" s="141" t="s">
        <v>220</v>
      </c>
      <c r="N26" s="142" t="s">
        <v>223</v>
      </c>
      <c r="O26" s="5">
        <v>0.25</v>
      </c>
      <c r="P26" s="435" t="s">
        <v>100</v>
      </c>
      <c r="Q26" s="147"/>
      <c r="R26" t="s">
        <v>33</v>
      </c>
    </row>
    <row r="27" spans="1:18" ht="123" customHeight="1" x14ac:dyDescent="0.25">
      <c r="A27" s="13" t="s">
        <v>77</v>
      </c>
      <c r="B27" s="160" t="str">
        <f>[155]MIR!$B$18</f>
        <v>Ejercer la debida inspección, vigilancia y formar parte de las comisiones de mayor impulso y diseñar una red de transporte público para mejor movilidad saludable y sostenible, actividades e instalaciones deportivas equipadas</v>
      </c>
      <c r="C27" s="164"/>
      <c r="D27" s="161"/>
      <c r="E27" s="160" t="str">
        <f>[155]MIR!$C$18</f>
        <v>Porcentaje de inspecciones realizadas en tiempo y forma</v>
      </c>
      <c r="F27" s="161"/>
      <c r="G27" s="160" t="str">
        <f>[155]MIR!$D$18</f>
        <v>(Inspecciones realizadas / Inspecciones programadas * 100)</v>
      </c>
      <c r="H27" s="161"/>
      <c r="I27" s="162" t="str">
        <f>[155]MIR!$E$18</f>
        <v>Informes de inspección, reportes de comisiones</v>
      </c>
      <c r="J27" s="163"/>
      <c r="K27" s="48" t="s">
        <v>150</v>
      </c>
      <c r="L27" s="61">
        <v>1</v>
      </c>
      <c r="M27" s="141" t="s">
        <v>220</v>
      </c>
      <c r="N27" s="142" t="s">
        <v>223</v>
      </c>
      <c r="O27" s="5">
        <v>0.25</v>
      </c>
      <c r="P27" s="435" t="s">
        <v>100</v>
      </c>
      <c r="Q27" s="147"/>
    </row>
    <row r="28" spans="1:18" ht="106.5" customHeight="1" x14ac:dyDescent="0.25">
      <c r="A28" s="13" t="s">
        <v>85</v>
      </c>
      <c r="B28" s="147" t="str">
        <f>[155]MIR!$B$20</f>
        <v>Compromiso con su comunidad y mejor apoyo económico destinados a espacios recreativos y deportivos, para dictaminar e informar sobre los asuntos que les encomiende el Ayuntamiento</v>
      </c>
      <c r="C28" s="147"/>
      <c r="D28" s="147"/>
      <c r="E28" s="147" t="str">
        <f>[155]MIR!$C$20</f>
        <v>Porcentaje de recursos ejercidos respecto al presupuesto asignado</v>
      </c>
      <c r="F28" s="147"/>
      <c r="G28" s="160" t="str">
        <f>[155]MIR!$D$20</f>
        <v>(Recursos ejercidos / Recursos asignados * 100)</v>
      </c>
      <c r="H28" s="161"/>
      <c r="I28" s="147" t="str">
        <f>[155]MIR!$E$20</f>
        <v>Comprobación financiera, informes del Ayuntamiento</v>
      </c>
      <c r="J28" s="147"/>
      <c r="K28" s="48" t="s">
        <v>150</v>
      </c>
      <c r="L28" s="61">
        <v>1</v>
      </c>
      <c r="M28" s="141" t="s">
        <v>220</v>
      </c>
      <c r="N28" s="142" t="s">
        <v>223</v>
      </c>
      <c r="O28" s="5">
        <v>0.25</v>
      </c>
      <c r="P28" s="458" t="s">
        <v>100</v>
      </c>
      <c r="Q28" s="147"/>
    </row>
    <row r="29" spans="1:18" ht="116.25" customHeight="1" x14ac:dyDescent="0.25">
      <c r="A29" s="13" t="s">
        <v>195</v>
      </c>
      <c r="B29" s="147" t="str">
        <f>[155]MIR!$B$21</f>
        <v>Aprobar y publicar las convocatorias a sesiones de cabildo de Municipio</v>
      </c>
      <c r="C29" s="147"/>
      <c r="D29" s="147"/>
      <c r="E29" s="147" t="str">
        <f>[155]MIR!$C$21</f>
        <v>Porcentaje de convocatorias publicadas en tiempo y forma</v>
      </c>
      <c r="F29" s="147"/>
      <c r="G29" s="147" t="str">
        <f>[155]MIR!$D$21</f>
        <v xml:space="preserve"> (Convocatorias publicadas / Convocatorias programadas * 100)</v>
      </c>
      <c r="H29" s="147"/>
      <c r="I29" s="147" t="str">
        <f>[155]MIR!$E$21</f>
        <v>Publicaciones oficiales, gacetas municipales</v>
      </c>
      <c r="J29" s="147"/>
      <c r="K29" s="48" t="s">
        <v>150</v>
      </c>
      <c r="L29" s="75">
        <v>1</v>
      </c>
      <c r="M29" s="141" t="s">
        <v>220</v>
      </c>
      <c r="N29" s="142" t="s">
        <v>223</v>
      </c>
      <c r="O29" s="5">
        <v>0.25</v>
      </c>
      <c r="P29" s="458" t="s">
        <v>100</v>
      </c>
      <c r="Q29" s="147"/>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x14ac:dyDescent="0.25"/>
    <row r="39" spans="1:17" s="1" customFormat="1" x14ac:dyDescent="0.25"/>
    <row r="40" spans="1:17" s="1" customFormat="1" x14ac:dyDescent="0.25"/>
  </sheetData>
  <mergeCells count="8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6:Q26"/>
    <mergeCell ref="B28:D28"/>
    <mergeCell ref="E28:F28"/>
    <mergeCell ref="G28:H28"/>
    <mergeCell ref="I28:J28"/>
    <mergeCell ref="P28:Q28"/>
    <mergeCell ref="P27:Q27"/>
    <mergeCell ref="F34:H35"/>
    <mergeCell ref="B26:D26"/>
    <mergeCell ref="E26:F26"/>
    <mergeCell ref="G26:H26"/>
    <mergeCell ref="I26:J26"/>
    <mergeCell ref="B27:D27"/>
    <mergeCell ref="E27:F27"/>
    <mergeCell ref="G27:H27"/>
    <mergeCell ref="I27:J27"/>
    <mergeCell ref="B22:D22"/>
    <mergeCell ref="E22:F22"/>
    <mergeCell ref="G22:H22"/>
    <mergeCell ref="I22:J22"/>
    <mergeCell ref="P22:Q22"/>
    <mergeCell ref="P29:Q29"/>
    <mergeCell ref="B29:D29"/>
    <mergeCell ref="E29:F29"/>
    <mergeCell ref="G29:H29"/>
    <mergeCell ref="I29:J29"/>
  </mergeCells>
  <pageMargins left="0.7" right="0.7" top="0.75" bottom="0.75" header="0.3" footer="0.3"/>
  <pageSetup scale="53" orientation="landscape" horizontalDpi="4294967292"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topLeftCell="A27" zoomScale="77" zoomScaleNormal="77" zoomScaleSheetLayoutView="70" workbookViewId="0">
      <selection activeCell="I27" sqref="I27:J27"/>
    </sheetView>
  </sheetViews>
  <sheetFormatPr baseColWidth="10" defaultColWidth="10.875" defaultRowHeight="15.75" x14ac:dyDescent="0.25"/>
  <cols>
    <col min="1" max="1" width="13.75" customWidth="1"/>
    <col min="3" max="3" width="6.875" customWidth="1"/>
    <col min="4" max="4" width="19" customWidth="1"/>
    <col min="6" max="6" width="11.625" customWidth="1"/>
    <col min="8" max="8" width="10.875" customWidth="1"/>
    <col min="9" max="9" width="13.375" customWidth="1"/>
    <col min="10" max="10" width="9.25" customWidth="1"/>
    <col min="11" max="11" width="14.375" customWidth="1"/>
    <col min="12" max="12" width="14" customWidth="1"/>
    <col min="13" max="13" width="14.25" customWidth="1"/>
    <col min="14" max="14" width="14.75" customWidth="1"/>
    <col min="15" max="15" width="12.5" customWidth="1"/>
    <col min="17" max="17" width="4.87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x14ac:dyDescent="0.25">
      <c r="A3" s="1"/>
      <c r="B3" s="144"/>
      <c r="C3" s="144"/>
      <c r="D3" s="144"/>
      <c r="E3" s="144"/>
      <c r="F3" s="144"/>
      <c r="G3" s="144"/>
      <c r="H3" s="144"/>
      <c r="I3" s="144"/>
      <c r="J3" s="144"/>
      <c r="K3" s="144"/>
      <c r="L3" s="144"/>
      <c r="M3" s="144"/>
      <c r="N3" s="144"/>
      <c r="O3" s="144"/>
      <c r="P3" s="144"/>
      <c r="Q3" s="1"/>
    </row>
    <row r="4" spans="1:17" ht="69.75" customHeight="1" x14ac:dyDescent="0.25">
      <c r="A4" s="1"/>
      <c r="B4" s="144"/>
      <c r="C4" s="144"/>
      <c r="D4" s="144"/>
      <c r="E4" s="144"/>
      <c r="F4" s="144"/>
      <c r="G4" s="144"/>
      <c r="H4" s="144"/>
      <c r="I4" s="144"/>
      <c r="J4" s="144"/>
      <c r="K4" s="144"/>
      <c r="L4" s="144"/>
      <c r="M4" s="144"/>
      <c r="N4" s="144"/>
      <c r="O4" s="144"/>
      <c r="P4" s="144"/>
      <c r="Q4" s="1"/>
    </row>
    <row r="5" spans="1:17" ht="22.5" customHeight="1" x14ac:dyDescent="0.25">
      <c r="A5" s="1"/>
      <c r="B5" s="145" t="s">
        <v>242</v>
      </c>
      <c r="C5" s="145"/>
      <c r="D5" s="145"/>
      <c r="E5" s="145"/>
      <c r="F5" s="145"/>
      <c r="G5" s="145"/>
      <c r="H5" s="145"/>
      <c r="I5" s="145"/>
      <c r="J5" s="145"/>
      <c r="K5" s="145"/>
      <c r="L5" s="145"/>
      <c r="M5" s="145"/>
      <c r="N5" s="145"/>
      <c r="O5" s="145"/>
      <c r="P5" s="145"/>
      <c r="Q5" s="1"/>
    </row>
    <row r="6" spans="1:17" ht="12" hidden="1" customHeight="1" x14ac:dyDescent="0.25">
      <c r="A6" s="1"/>
      <c r="B6" s="1"/>
      <c r="C6" s="1"/>
      <c r="D6" s="1"/>
      <c r="E6" s="1"/>
      <c r="F6" s="1"/>
      <c r="G6" s="1"/>
      <c r="H6" s="1"/>
      <c r="I6" s="1"/>
      <c r="J6" s="1"/>
      <c r="K6" s="1"/>
      <c r="L6" s="1"/>
      <c r="M6" s="1"/>
      <c r="N6" s="1"/>
      <c r="O6" s="1"/>
      <c r="P6" s="1"/>
      <c r="Q6" s="1"/>
    </row>
    <row r="7" spans="1:17" ht="30.75" customHeight="1"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57" t="str">
        <f>'[156]POA (2)'!$AA$26</f>
        <v>E. Prestación de servicios Públicos</v>
      </c>
      <c r="E8" s="147"/>
      <c r="F8" s="147"/>
      <c r="G8" s="147"/>
      <c r="H8" s="147"/>
      <c r="I8" s="148" t="s">
        <v>1</v>
      </c>
      <c r="J8" s="463" t="s">
        <v>34</v>
      </c>
      <c r="K8" s="463"/>
      <c r="L8" s="148" t="s">
        <v>2</v>
      </c>
      <c r="M8" s="157" t="str">
        <f>'[157]POA (2)'!$C$19</f>
        <v>26. Coordinación Eficaz para el progreso municipal</v>
      </c>
      <c r="N8" s="147"/>
      <c r="O8" s="148" t="s">
        <v>3</v>
      </c>
      <c r="P8" s="157" t="s">
        <v>32</v>
      </c>
      <c r="Q8" s="147"/>
    </row>
    <row r="9" spans="1:17" ht="61.5" customHeight="1" x14ac:dyDescent="0.25">
      <c r="A9" s="143"/>
      <c r="B9" s="143"/>
      <c r="C9" s="143"/>
      <c r="D9" s="147"/>
      <c r="E9" s="147"/>
      <c r="F9" s="147"/>
      <c r="G9" s="147"/>
      <c r="H9" s="147"/>
      <c r="I9" s="148"/>
      <c r="J9" s="463"/>
      <c r="K9" s="463"/>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 t="s">
        <v>4</v>
      </c>
      <c r="B11" s="464" t="str">
        <f>'[156]POA (2)'!$AA$23</f>
        <v>1. Gobierno</v>
      </c>
      <c r="C11" s="152"/>
      <c r="D11" s="152"/>
      <c r="E11" s="153"/>
      <c r="F11" s="6" t="s">
        <v>5</v>
      </c>
      <c r="G11" s="151" t="str">
        <f>'[156]POA (2)'!$AA$24</f>
        <v xml:space="preserve">1.3. Coordinación de la política de Gobierno </v>
      </c>
      <c r="H11" s="152"/>
      <c r="I11" s="152"/>
      <c r="J11" s="152"/>
      <c r="K11" s="152"/>
      <c r="L11" s="153"/>
      <c r="M11" s="26" t="s">
        <v>6</v>
      </c>
      <c r="N11" s="151" t="str">
        <f>'[156]POA (2)'!$AA$25</f>
        <v>1.3.1. Presidencia / gobernatura</v>
      </c>
      <c r="O11" s="152"/>
      <c r="P11" s="152"/>
      <c r="Q11" s="153"/>
    </row>
    <row r="12" spans="1:17" ht="21.75" customHeight="1"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56" t="str">
        <f>'[157]POA (2)'!$C$17</f>
        <v xml:space="preserve">IV. Innovación y Eficiencia en Movimiento: Transformando para avanzar </v>
      </c>
      <c r="C13" s="147"/>
      <c r="D13" s="143" t="s">
        <v>8</v>
      </c>
      <c r="E13" s="156" t="str">
        <f>'[156]POA (2)'!$C$18</f>
        <v>Garantizar un gobierno eficiente promoviendo la transformación gubernamental con el uso de tecnologías innovadoras que contribuyan a la mejora de los servicios y atención por un mejor servicio al pueblo.</v>
      </c>
      <c r="F13" s="147"/>
      <c r="G13" s="147"/>
      <c r="H13" s="148" t="s">
        <v>9</v>
      </c>
      <c r="I13" s="156" t="str">
        <f>'[156]POA (2)'!$C$20</f>
        <v>Garantizar la transversalización de acciones que promuevan una colaboración efectiva y una coordinación solida entre dependencias federales, estatales, consolidando un gobierno honesto y al servicio de la gente.</v>
      </c>
      <c r="J13" s="147"/>
      <c r="K13" s="147"/>
      <c r="L13" s="147"/>
      <c r="M13" s="148" t="s">
        <v>10</v>
      </c>
      <c r="N13" s="156" t="str">
        <f>'[156]POA (2)'!$C$21</f>
        <v>26.1 Consolidar un gobierno cercano a la sociedad, mediante un esquema político y administrativo  promoviendo una vinculación institucional. 26.2 Desarrollar políticas efectivas que respondan a las necesidades y demandas de la ciudadanía. 26.3 Generar esquemas de co-creación que fomenten la  participación ciudadana mediante audiencias públicas o  privadas. 26.4 Coordinar estrategias para asegurar la gobernanza. 26.5 Integrar los principios de desarrollo sostenible en la gestión gubernamental.  26.6 Generar vínculos con el Gobierno Federal y Estatal  que atraigan beneficios para el desarrollo del Municipio.</v>
      </c>
      <c r="O13" s="147"/>
      <c r="P13" s="147"/>
      <c r="Q13" s="147"/>
    </row>
    <row r="14" spans="1:17" ht="179.25" customHeight="1" x14ac:dyDescent="0.25">
      <c r="A14" s="148"/>
      <c r="B14" s="147"/>
      <c r="C14" s="147"/>
      <c r="D14" s="143"/>
      <c r="E14" s="147"/>
      <c r="F14" s="147"/>
      <c r="G14" s="147"/>
      <c r="H14" s="148"/>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37" t="s">
        <v>150</v>
      </c>
      <c r="M18" s="37" t="s">
        <v>18</v>
      </c>
      <c r="N18" s="148"/>
      <c r="O18" s="148"/>
      <c r="P18" s="148"/>
      <c r="Q18" s="148"/>
    </row>
    <row r="19" spans="1:18" ht="113.25" customHeight="1" x14ac:dyDescent="0.25">
      <c r="A19" s="2" t="s">
        <v>28</v>
      </c>
      <c r="B19" s="147" t="str">
        <f>[157]MIR!$B$12</f>
        <v>Fortalecimiento de una imagen institucional sólida, orientada al cumplimiento efectivo de las metas y objetivos establecidos en el Plan Municipal de Desarrollo.</v>
      </c>
      <c r="C19" s="147"/>
      <c r="D19" s="147"/>
      <c r="E19" s="147" t="str">
        <f>[158]MIR!$C$12</f>
        <v>Porcentaje de Cumplimiento en trámites y plan municipal de desarrollo</v>
      </c>
      <c r="F19" s="147"/>
      <c r="G19" s="147" t="str">
        <f>[158]MIR!$D$12</f>
        <v>No. De tramites programados/No. De tramites realizados*100 (NTP/NTR*100)</v>
      </c>
      <c r="H19" s="147"/>
      <c r="I19" s="157" t="str">
        <f>[158]MIR!$E$12</f>
        <v>Reportes, Informes, Oficios</v>
      </c>
      <c r="J19" s="147"/>
      <c r="K19" s="39" t="str">
        <f>[159]MIR!$F$13</f>
        <v>Trimestral</v>
      </c>
      <c r="L19" s="4">
        <v>1</v>
      </c>
      <c r="M19" s="141" t="s">
        <v>220</v>
      </c>
      <c r="N19" s="142" t="s">
        <v>223</v>
      </c>
      <c r="O19" s="5">
        <v>0.25</v>
      </c>
      <c r="P19" s="462" t="s">
        <v>31</v>
      </c>
      <c r="Q19" s="158"/>
    </row>
    <row r="20" spans="1:18" ht="102.75" customHeight="1" x14ac:dyDescent="0.25">
      <c r="A20" s="2" t="s">
        <v>29</v>
      </c>
      <c r="B20" s="147" t="str">
        <f>[157]MIR!$B$13</f>
        <v>Coordinación eficiente y fortalecida con las áreas de Presidencia, Direcciones del H. Ayuntamiento y comunidades, para garantizar el cumplimiento del Plan Municipal de Desarrollo.</v>
      </c>
      <c r="C20" s="147"/>
      <c r="D20" s="147"/>
      <c r="E20" s="147" t="str">
        <f>[159]MIR!$C$14</f>
        <v>Porcentaje de cumplimiento en  atencion y tramites y plan municipal de desarrollo</v>
      </c>
      <c r="F20" s="147"/>
      <c r="G20" s="147" t="str">
        <f>[158]MIR!$D$13</f>
        <v>No. De acuerdos programados/No. De acuerdos realizados*100 (NAP/NAR*100)</v>
      </c>
      <c r="H20" s="147"/>
      <c r="I20" s="157" t="str">
        <f>[159]MIR!$H$14</f>
        <v>Reportes, Informes, Oficios</v>
      </c>
      <c r="J20" s="147"/>
      <c r="K20" s="39" t="str">
        <f>[159]MIR!$F$14</f>
        <v>Trimestral</v>
      </c>
      <c r="L20" s="101">
        <v>1</v>
      </c>
      <c r="M20" s="141" t="s">
        <v>220</v>
      </c>
      <c r="N20" s="142" t="s">
        <v>223</v>
      </c>
      <c r="O20" s="5">
        <v>0.25</v>
      </c>
      <c r="P20" s="461" t="s">
        <v>31</v>
      </c>
      <c r="Q20" s="158"/>
    </row>
    <row r="21" spans="1:18" ht="113.25" customHeight="1" x14ac:dyDescent="0.25">
      <c r="A21" s="2" t="s">
        <v>61</v>
      </c>
      <c r="B21" s="147" t="str">
        <f>[157]MIR!$B$14</f>
        <v>Incremento en la eficiencia y en el cumplimiento de las metas establecidas en los programas contemplados dentro del Plan Municipal de Desarrollo.</v>
      </c>
      <c r="C21" s="147"/>
      <c r="D21" s="147"/>
      <c r="E21" s="147" t="str">
        <f>[158]MIR!$C$14</f>
        <v>Porcentaje de metas en el programa municipal de desarrollo</v>
      </c>
      <c r="F21" s="147"/>
      <c r="G21" s="147" t="str">
        <f>[158]MIR!$D$14</f>
        <v>No. De metas programadas/No.de metas realizadas*100 (NAP/NAP*100)</v>
      </c>
      <c r="H21" s="147"/>
      <c r="I21" s="157" t="str">
        <f>[158]MIR!$E$14</f>
        <v>Reportes, Informes, Oficios</v>
      </c>
      <c r="J21" s="147"/>
      <c r="K21" s="40" t="s">
        <v>149</v>
      </c>
      <c r="L21" s="101">
        <v>1</v>
      </c>
      <c r="M21" s="141" t="s">
        <v>220</v>
      </c>
      <c r="N21" s="142" t="s">
        <v>223</v>
      </c>
      <c r="O21" s="5">
        <v>0.25</v>
      </c>
      <c r="P21" s="461" t="s">
        <v>31</v>
      </c>
      <c r="Q21" s="158"/>
    </row>
    <row r="22" spans="1:18" ht="121.5" customHeight="1" x14ac:dyDescent="0.25">
      <c r="A22" s="2" t="s">
        <v>62</v>
      </c>
      <c r="B22" s="147" t="str">
        <f>[157]MIR!$B$18</f>
        <v>Mejora en la calidad de la atención brindada a la ciudadanía del municipio de Eduardo Neri.</v>
      </c>
      <c r="C22" s="147"/>
      <c r="D22" s="147"/>
      <c r="E22" s="147" t="str">
        <f>[158]MIR!$C$18</f>
        <v>Reuniones de Dirección (porcentaje)</v>
      </c>
      <c r="F22" s="147"/>
      <c r="G22" s="147" t="str">
        <f>[158]MIR!$D$18</f>
        <v>No. De ciudadanos programados/No. De ciudadanos atendidos*100 (NCP/NCA*100)</v>
      </c>
      <c r="H22" s="147"/>
      <c r="I22" s="157" t="str">
        <f>[158]MIR!$E$18</f>
        <v>Reportes, Informes, Oficios</v>
      </c>
      <c r="J22" s="147"/>
      <c r="K22" s="40" t="s">
        <v>150</v>
      </c>
      <c r="L22" s="101">
        <v>1</v>
      </c>
      <c r="M22" s="141" t="s">
        <v>220</v>
      </c>
      <c r="N22" s="142" t="s">
        <v>223</v>
      </c>
      <c r="O22" s="5">
        <v>0.25</v>
      </c>
      <c r="P22" s="461" t="s">
        <v>31</v>
      </c>
      <c r="Q22" s="158"/>
    </row>
    <row r="23" spans="1:18" x14ac:dyDescent="0.25">
      <c r="A23" s="155" t="s">
        <v>30</v>
      </c>
      <c r="B23" s="155"/>
      <c r="C23" s="155"/>
      <c r="D23" s="155"/>
      <c r="E23" s="155"/>
      <c r="F23" s="155"/>
      <c r="G23" s="155"/>
      <c r="H23" s="155"/>
      <c r="I23" s="155"/>
      <c r="J23" s="155"/>
      <c r="K23" s="155"/>
      <c r="L23" s="155"/>
      <c r="M23" s="155"/>
      <c r="N23" s="155"/>
      <c r="O23" s="155"/>
      <c r="P23" s="155"/>
      <c r="Q23" s="155"/>
    </row>
    <row r="24" spans="1:18" ht="123" customHeight="1" x14ac:dyDescent="0.25">
      <c r="A24" s="3" t="s">
        <v>68</v>
      </c>
      <c r="B24" s="147" t="str">
        <f>[157]MIR!$B$15</f>
        <v>Monitoreo y progreso continuo en los ejes estratégicos establecidos dentro del Plan Municipal de Desarrollo.</v>
      </c>
      <c r="C24" s="147"/>
      <c r="D24" s="147"/>
      <c r="E24" s="147" t="str">
        <f>[160]MIR!$C$18</f>
        <v>Porcentaje y avance de programa municipal de desarrollo</v>
      </c>
      <c r="F24" s="147"/>
      <c r="G24" s="147" t="str">
        <f>[158]MIR!$D$15</f>
        <v>No. De metas programadas/No.de metas realizadas*100 (NAP/NAP*100)</v>
      </c>
      <c r="H24" s="147"/>
      <c r="I24" s="157" t="str">
        <f t="shared" ref="I24:I27" si="0">$I$22</f>
        <v>Reportes, Informes, Oficios</v>
      </c>
      <c r="J24" s="147"/>
      <c r="K24" s="40" t="s">
        <v>150</v>
      </c>
      <c r="L24" s="57">
        <v>1</v>
      </c>
      <c r="M24" s="141" t="s">
        <v>220</v>
      </c>
      <c r="N24" s="142" t="s">
        <v>223</v>
      </c>
      <c r="O24" s="5">
        <v>0.25</v>
      </c>
      <c r="P24" s="461" t="s">
        <v>31</v>
      </c>
      <c r="Q24" s="158"/>
    </row>
    <row r="25" spans="1:18" ht="124.5" customHeight="1" x14ac:dyDescent="0.25">
      <c r="A25" s="3" t="s">
        <v>64</v>
      </c>
      <c r="B25" s="147" t="str">
        <f>[157]MIR!$B$16</f>
        <v>Sistema de registro eficiente, mediante una base de datos actualizada que permita dar seguimiento puntual al cumplimiento de metas del Plan Municipal de Desarrollo.</v>
      </c>
      <c r="C25" s="147"/>
      <c r="D25" s="147"/>
      <c r="E25" s="147" t="str">
        <f>[160]MIR!$C$19</f>
        <v>Porcentaje de metas ejecutados en el plan municipal de desarrrollo</v>
      </c>
      <c r="F25" s="147"/>
      <c r="G25" s="160" t="str">
        <f>[158]MIR!$D$16</f>
        <v>No. De metas programadas/No.de metas realizadas*100 (NAP/NAP*100)</v>
      </c>
      <c r="H25" s="161"/>
      <c r="I25" s="157" t="str">
        <f t="shared" si="0"/>
        <v>Reportes, Informes, Oficios</v>
      </c>
      <c r="J25" s="147"/>
      <c r="K25" s="40" t="s">
        <v>150</v>
      </c>
      <c r="L25" s="60">
        <v>1</v>
      </c>
      <c r="M25" s="141" t="s">
        <v>220</v>
      </c>
      <c r="N25" s="142" t="s">
        <v>223</v>
      </c>
      <c r="O25" s="5">
        <v>0.25</v>
      </c>
      <c r="P25" s="461" t="s">
        <v>31</v>
      </c>
      <c r="Q25" s="158"/>
      <c r="R25" t="s">
        <v>33</v>
      </c>
    </row>
    <row r="26" spans="1:18" ht="104.25" customHeight="1" x14ac:dyDescent="0.25">
      <c r="A26" s="3" t="s">
        <v>65</v>
      </c>
      <c r="B26" s="147" t="str">
        <f>[157]MIR!$B$17</f>
        <v>Disponibilidad de equipo tecnológico moderno y funcional, que garantice un desempeño óptimo para el cumplimiento de los objetivos del Plan Municipal de Desarrollo.</v>
      </c>
      <c r="C26" s="147"/>
      <c r="D26" s="147"/>
      <c r="E26" s="147" t="str">
        <f>[161]MIR!$C$20</f>
        <v xml:space="preserve">Porcentaje de metas </v>
      </c>
      <c r="F26" s="147"/>
      <c r="G26" s="147" t="str">
        <f>[158]MIR!$D$17</f>
        <v>No. De metas programadas/No.de metas realizadas*100 (NAP/NAP*100)</v>
      </c>
      <c r="H26" s="147"/>
      <c r="I26" s="157" t="str">
        <f>$I$22</f>
        <v>Reportes, Informes, Oficios</v>
      </c>
      <c r="J26" s="147"/>
      <c r="K26" s="35" t="s">
        <v>66</v>
      </c>
      <c r="L26" s="60">
        <v>1</v>
      </c>
      <c r="M26" s="141" t="s">
        <v>220</v>
      </c>
      <c r="N26" s="142" t="s">
        <v>223</v>
      </c>
      <c r="O26" s="5">
        <v>0.25</v>
      </c>
      <c r="P26" s="461" t="s">
        <v>31</v>
      </c>
      <c r="Q26" s="158"/>
    </row>
    <row r="27" spans="1:18" ht="105.75" customHeight="1" x14ac:dyDescent="0.25">
      <c r="A27" s="3" t="s">
        <v>67</v>
      </c>
      <c r="B27" s="147" t="str">
        <f>[157]MIR!$B$19</f>
        <v>Contar con personal capacitado y procesos adecuados, orientados a ofrecer una atención de calidad y con trato cálido a la ciudadanía.</v>
      </c>
      <c r="C27" s="147"/>
      <c r="D27" s="147"/>
      <c r="E27" s="147" t="str">
        <f>[161]MIR!$C$20</f>
        <v xml:space="preserve">Porcentaje de metas </v>
      </c>
      <c r="F27" s="147"/>
      <c r="G27" s="147" t="str">
        <f>[158]MIR!$D$19</f>
        <v>No. De ciudadanos programados/No. De ciudadanos atendidos*100 (NCP/NCA*100)</v>
      </c>
      <c r="H27" s="147"/>
      <c r="I27" s="157" t="str">
        <f t="shared" si="0"/>
        <v>Reportes, Informes, Oficios</v>
      </c>
      <c r="J27" s="147"/>
      <c r="K27" s="35" t="s">
        <v>66</v>
      </c>
      <c r="L27" s="60">
        <v>1</v>
      </c>
      <c r="M27" s="141" t="s">
        <v>220</v>
      </c>
      <c r="N27" s="142" t="s">
        <v>223</v>
      </c>
      <c r="O27" s="5">
        <v>0.25</v>
      </c>
      <c r="P27" s="461" t="s">
        <v>31</v>
      </c>
      <c r="Q27" s="158"/>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65"/>
      <c r="G32" s="165"/>
      <c r="H32" s="165"/>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G35" s="1"/>
      <c r="H35" s="1"/>
      <c r="I35" s="1"/>
      <c r="J35" s="1"/>
      <c r="K35" s="1"/>
      <c r="L35" s="1"/>
      <c r="M35" s="1"/>
      <c r="N35" s="1"/>
      <c r="O35" s="1"/>
      <c r="P35" s="1"/>
      <c r="Q35" s="1"/>
    </row>
    <row r="36" spans="1:17" s="1" customFormat="1" ht="65.25" customHeight="1" x14ac:dyDescent="0.25"/>
    <row r="37" spans="1:17" s="1" customFormat="1" x14ac:dyDescent="0.25"/>
    <row r="38" spans="1:17" s="1" customFormat="1" x14ac:dyDescent="0.25"/>
  </sheetData>
  <mergeCells count="79">
    <mergeCell ref="B2:P4"/>
    <mergeCell ref="B5:P5"/>
    <mergeCell ref="A7:Q7"/>
    <mergeCell ref="A12:Q12"/>
    <mergeCell ref="A8:C9"/>
    <mergeCell ref="D8:H9"/>
    <mergeCell ref="I8:I9"/>
    <mergeCell ref="L8:L9"/>
    <mergeCell ref="J8:K9"/>
    <mergeCell ref="M8:N9"/>
    <mergeCell ref="O8:O9"/>
    <mergeCell ref="P8:Q9"/>
    <mergeCell ref="A10:Q10"/>
    <mergeCell ref="B11:E11"/>
    <mergeCell ref="G11:L11"/>
    <mergeCell ref="N11:Q11"/>
    <mergeCell ref="A15:Q15"/>
    <mergeCell ref="A16:A18"/>
    <mergeCell ref="B16:D18"/>
    <mergeCell ref="L17:M17"/>
    <mergeCell ref="D13:D14"/>
    <mergeCell ref="A13:A14"/>
    <mergeCell ref="H13:H14"/>
    <mergeCell ref="M13:M14"/>
    <mergeCell ref="N13:Q14"/>
    <mergeCell ref="I13:L14"/>
    <mergeCell ref="E13:G14"/>
    <mergeCell ref="B13:C14"/>
    <mergeCell ref="P16:Q18"/>
    <mergeCell ref="E16:M16"/>
    <mergeCell ref="N16:O16"/>
    <mergeCell ref="I17:J18"/>
    <mergeCell ref="A23:Q23"/>
    <mergeCell ref="B19:D19"/>
    <mergeCell ref="B20:D20"/>
    <mergeCell ref="B21:D21"/>
    <mergeCell ref="B22:D22"/>
    <mergeCell ref="E19:F19"/>
    <mergeCell ref="G19:H19"/>
    <mergeCell ref="I19:J19"/>
    <mergeCell ref="P19:Q19"/>
    <mergeCell ref="E20:F20"/>
    <mergeCell ref="G20:H20"/>
    <mergeCell ref="I20:J20"/>
    <mergeCell ref="P20:Q20"/>
    <mergeCell ref="E21:F21"/>
    <mergeCell ref="G21:H21"/>
    <mergeCell ref="I21:J21"/>
    <mergeCell ref="K17:K18"/>
    <mergeCell ref="G17:H18"/>
    <mergeCell ref="E17:F18"/>
    <mergeCell ref="N17:N18"/>
    <mergeCell ref="O17:O18"/>
    <mergeCell ref="P21:Q21"/>
    <mergeCell ref="E22:F22"/>
    <mergeCell ref="G22:H22"/>
    <mergeCell ref="I22:J22"/>
    <mergeCell ref="P22:Q22"/>
    <mergeCell ref="B25:D25"/>
    <mergeCell ref="E25:F25"/>
    <mergeCell ref="G25:H25"/>
    <mergeCell ref="I25:J25"/>
    <mergeCell ref="P25:Q25"/>
    <mergeCell ref="B24:D24"/>
    <mergeCell ref="E24:F24"/>
    <mergeCell ref="G24:H24"/>
    <mergeCell ref="I24:J24"/>
    <mergeCell ref="P24:Q24"/>
    <mergeCell ref="P27:Q27"/>
    <mergeCell ref="F32:H33"/>
    <mergeCell ref="B26:D26"/>
    <mergeCell ref="E26:F26"/>
    <mergeCell ref="G26:H26"/>
    <mergeCell ref="I26:J26"/>
    <mergeCell ref="B27:D27"/>
    <mergeCell ref="E27:F27"/>
    <mergeCell ref="G27:H27"/>
    <mergeCell ref="I27:J27"/>
    <mergeCell ref="P26:Q26"/>
  </mergeCells>
  <pageMargins left="0.7" right="0.7" top="0.75" bottom="0.75" header="0.3" footer="0.3"/>
  <pageSetup scale="53" orientation="landscape" horizontalDpi="4294967292"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zoomScale="75" zoomScaleNormal="75" zoomScaleSheetLayoutView="70" workbookViewId="0">
      <selection activeCell="B5" sqref="B5:P5"/>
    </sheetView>
  </sheetViews>
  <sheetFormatPr baseColWidth="10" defaultColWidth="10.875" defaultRowHeight="15.75" x14ac:dyDescent="0.25"/>
  <cols>
    <col min="1" max="1" width="13.75" customWidth="1"/>
    <col min="3" max="3" width="6.875" customWidth="1"/>
    <col min="4" max="4" width="20.25" customWidth="1"/>
    <col min="6" max="6" width="13.625" customWidth="1"/>
    <col min="8" max="8" width="12.875" customWidth="1"/>
    <col min="9" max="9" width="13.375" customWidth="1"/>
    <col min="10" max="10" width="8.375" customWidth="1"/>
    <col min="11" max="11" width="14.875" customWidth="1"/>
    <col min="12" max="12" width="12.5" customWidth="1"/>
    <col min="13" max="13" width="13.75" customWidth="1"/>
    <col min="14" max="14" width="13.625" customWidth="1"/>
    <col min="15" max="15" width="13" customWidth="1"/>
    <col min="17" max="17" width="9.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5.5" customHeight="1" x14ac:dyDescent="0.25">
      <c r="A3" s="1"/>
      <c r="B3" s="144"/>
      <c r="C3" s="144"/>
      <c r="D3" s="144"/>
      <c r="E3" s="144"/>
      <c r="F3" s="144"/>
      <c r="G3" s="144"/>
      <c r="H3" s="144"/>
      <c r="I3" s="144"/>
      <c r="J3" s="144"/>
      <c r="K3" s="144"/>
      <c r="L3" s="144"/>
      <c r="M3" s="144"/>
      <c r="N3" s="144"/>
      <c r="O3" s="144"/>
      <c r="P3" s="144"/>
      <c r="Q3" s="1"/>
    </row>
    <row r="4" spans="1:17" ht="30.75" customHeight="1" x14ac:dyDescent="0.25">
      <c r="A4" s="1"/>
      <c r="B4" s="144"/>
      <c r="C4" s="144"/>
      <c r="D4" s="144"/>
      <c r="E4" s="144"/>
      <c r="F4" s="144"/>
      <c r="G4" s="144"/>
      <c r="H4" s="144"/>
      <c r="I4" s="144"/>
      <c r="J4" s="144"/>
      <c r="K4" s="144"/>
      <c r="L4" s="144"/>
      <c r="M4" s="144"/>
      <c r="N4" s="144"/>
      <c r="O4" s="144"/>
      <c r="P4" s="144"/>
      <c r="Q4" s="1"/>
    </row>
    <row r="5" spans="1:17" ht="24" customHeight="1" x14ac:dyDescent="0.25">
      <c r="A5" s="1"/>
      <c r="B5" s="145" t="s">
        <v>219</v>
      </c>
      <c r="C5" s="145"/>
      <c r="D5" s="145"/>
      <c r="E5" s="145"/>
      <c r="F5" s="145"/>
      <c r="G5" s="145"/>
      <c r="H5" s="145"/>
      <c r="I5" s="145"/>
      <c r="J5" s="145"/>
      <c r="K5" s="145"/>
      <c r="L5" s="145"/>
      <c r="M5" s="145"/>
      <c r="N5" s="145"/>
      <c r="O5" s="145"/>
      <c r="P5" s="145"/>
      <c r="Q5" s="1"/>
    </row>
    <row r="6" spans="1:17" ht="5.25" customHeight="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[17]POA!$AA$26</f>
        <v>E Prestación de Servicios Públicos</v>
      </c>
      <c r="E8" s="147"/>
      <c r="F8" s="147"/>
      <c r="G8" s="147"/>
      <c r="H8" s="147"/>
      <c r="I8" s="148" t="s">
        <v>1</v>
      </c>
      <c r="J8" s="149" t="s">
        <v>52</v>
      </c>
      <c r="K8" s="149"/>
      <c r="L8" s="148" t="s">
        <v>2</v>
      </c>
      <c r="M8" s="150" t="str">
        <f>[17]POA!$C$19</f>
        <v xml:space="preserve">Programa 4: Empoderamiento Comunitario: Voz y Accion </v>
      </c>
      <c r="N8" s="147"/>
      <c r="O8" s="148" t="s">
        <v>3</v>
      </c>
      <c r="P8" s="150" t="s">
        <v>124</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38.25" customHeight="1" x14ac:dyDescent="0.25">
      <c r="A11" s="66" t="s">
        <v>4</v>
      </c>
      <c r="B11" s="151" t="s">
        <v>109</v>
      </c>
      <c r="C11" s="152"/>
      <c r="D11" s="152"/>
      <c r="E11" s="153"/>
      <c r="F11" s="66" t="s">
        <v>5</v>
      </c>
      <c r="G11" s="154" t="str">
        <f>[17]POA!$AA$24</f>
        <v>2.7 Otros Asuntos Sociales</v>
      </c>
      <c r="H11" s="152"/>
      <c r="I11" s="152"/>
      <c r="J11" s="152"/>
      <c r="K11" s="152"/>
      <c r="L11" s="153"/>
      <c r="M11" s="26" t="s">
        <v>6</v>
      </c>
      <c r="N11" s="151" t="str">
        <f>[17]POA!$AA$25</f>
        <v>2.7.1 Otros Asuntos Sociales</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156" t="str">
        <f>[18]POA!$C$17</f>
        <v>Eje 1: INCLUSION Y HUMANIDAD QUE TRANSFORMAN " UNIDOS PARA AVANZAR"</v>
      </c>
      <c r="C13" s="147"/>
      <c r="D13" s="143" t="s">
        <v>8</v>
      </c>
      <c r="E13" s="150" t="str">
        <f>[18]POA!$C$18</f>
        <v>Ofrecer a la sociedad diferentes canales de comunicación atendiendo y dando seguimiento a sus peticiones en busca de alguna gestion ante las diferentes unidades administrativas del Gobierno.</v>
      </c>
      <c r="F13" s="147"/>
      <c r="G13" s="147"/>
      <c r="H13" s="143" t="s">
        <v>9</v>
      </c>
      <c r="I13" s="150" t="str">
        <f>[17]POA!$C$20</f>
        <v>Articular politicas publicas que creen un entorno favorable para el desarrollo social e integral de la niñez, jovenes, adultos, adultos mayores y discapacitados, promoviendo una colaboracion entre distinto sectores para asegurar el binestar social de Municipio.</v>
      </c>
      <c r="J13" s="147"/>
      <c r="K13" s="147"/>
      <c r="L13" s="147"/>
      <c r="M13" s="148" t="s">
        <v>10</v>
      </c>
      <c r="N13" s="150" t="str">
        <f>[17]POA!$C$21</f>
        <v xml:space="preserve">4.1Fortalecer los canales de comunicación entre el Gobierno y la Cuidadania para recibir, canalizar y atender las peticiones e inquietudes de la sociedad. 4.2 Apoyar a la cuidadania para la realizacion de solicitudes o peticiones de sus Comunidades, Barrios o Colonias 4.3. Organizar reuniones o asambleas con la sociedad para identificar las necesidades e integrar los Comites Cuidadanos 4.4. Dar seguimiento a las gestiones de la poblacion, dando una atencion oportuna y eficiente </v>
      </c>
      <c r="O13" s="147"/>
      <c r="P13" s="147"/>
      <c r="Q13" s="147"/>
    </row>
    <row r="14" spans="1:17" ht="123.7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34.25" customHeight="1" x14ac:dyDescent="0.25">
      <c r="A19" s="2" t="s">
        <v>28</v>
      </c>
      <c r="B19" s="147" t="str">
        <f>[18]MIR!$B$12</f>
        <v xml:space="preserve">Acceso a educación de calidad, servicios públicos y salud para la población del Municipio de Eduardo Neri </v>
      </c>
      <c r="C19" s="147"/>
      <c r="D19" s="147"/>
      <c r="E19" s="158" t="str">
        <f>[17]MIR!$C$12</f>
        <v xml:space="preserve">Indice de Bienestar </v>
      </c>
      <c r="F19" s="158"/>
      <c r="G19" s="147" t="str">
        <f>[17]MIR!$D$12</f>
        <v>Indice de Bienestar= No. De Programas y Servicios Programados para las poblacion / No. De Programas y Servicios Acercados a la población  *100.                                                     IDB = NPYSPP / NPYSAPP * 100</v>
      </c>
      <c r="H19" s="147"/>
      <c r="I19" s="157" t="str">
        <f>[17]MIR!$E$12</f>
        <v>Evidencias fotograficas, listas de asistencia y padrones de beneficiarios de programas o servicio y encuestas de satisfaccion y registros demograficos.</v>
      </c>
      <c r="J19" s="147"/>
      <c r="K19" s="56" t="s">
        <v>150</v>
      </c>
      <c r="L19" s="68">
        <v>1</v>
      </c>
      <c r="M19" s="116" t="s">
        <v>220</v>
      </c>
      <c r="N19" s="117" t="s">
        <v>223</v>
      </c>
      <c r="O19" s="5">
        <v>0.25</v>
      </c>
      <c r="P19" s="157" t="s">
        <v>52</v>
      </c>
      <c r="Q19" s="147"/>
    </row>
    <row r="20" spans="1:18" ht="132" customHeight="1" x14ac:dyDescent="0.25">
      <c r="A20" s="2" t="s">
        <v>29</v>
      </c>
      <c r="B20" s="147" t="str">
        <f>[18]MIR!$B$13</f>
        <v xml:space="preserve">Integración y Abasto de servicios públicos para las Comunidades del Municipio de Eduardo Neri asi como tambien de los Barrios y Colonias de la Cabecera Municipal. </v>
      </c>
      <c r="C20" s="147"/>
      <c r="D20" s="147"/>
      <c r="E20" s="158" t="str">
        <f>[17]MIR!$C$13</f>
        <v xml:space="preserve">Indice de Bienestar </v>
      </c>
      <c r="F20" s="158"/>
      <c r="G20" s="147" t="str">
        <f>[17]MIR!$D$13</f>
        <v>Indice de Bienestar= No. De Programas y Servicios Programados para las poblacion / No. De Programas y Servicios Acercados a la población  *100.                                                     IDB = NPYSPP / NPYSAPP * 100</v>
      </c>
      <c r="H20" s="147"/>
      <c r="I20" s="157" t="str">
        <f>[17]MIR!$E$13</f>
        <v>Evidencias fotograficas, listas de asistencia y padrones de beneficiarios de  programas o servicios y registros demograficos.</v>
      </c>
      <c r="J20" s="147"/>
      <c r="K20" s="56" t="s">
        <v>150</v>
      </c>
      <c r="L20" s="106">
        <v>1</v>
      </c>
      <c r="M20" s="116" t="s">
        <v>220</v>
      </c>
      <c r="N20" s="117" t="s">
        <v>223</v>
      </c>
      <c r="O20" s="5">
        <v>0.25</v>
      </c>
      <c r="P20" s="157" t="s">
        <v>52</v>
      </c>
      <c r="Q20" s="147"/>
    </row>
    <row r="21" spans="1:18" ht="116.25" customHeight="1" x14ac:dyDescent="0.25">
      <c r="A21" s="34" t="s">
        <v>61</v>
      </c>
      <c r="B21" s="147" t="str">
        <f>[18]MIR!$B$14</f>
        <v>Inclusion social,  economica y cultural de las 24 Comunidades de Eduardo Neri, asi como tambien la de los Barrios y Colonias de Zumpango del Rio,  para mejorar el acceso a oportunidades, servicios basicos y derechos fundamentales para mejorar su calidad de vida</v>
      </c>
      <c r="C21" s="147"/>
      <c r="D21" s="147"/>
      <c r="E21" s="147" t="str">
        <f>[17]MIR!$C$14</f>
        <v>Porcentaje de Apoyo</v>
      </c>
      <c r="F21" s="147"/>
      <c r="G21" s="147" t="str">
        <f>[18]MIR!$D$14</f>
        <v xml:space="preserve">Porcentaje de Apoyo Trimestral = No. de Apoyos Gestionados Trimestralmente/ No. de Apoyos Entregados Trimestralmente* 100.                                               PAT= PAG / PAE * 100 </v>
      </c>
      <c r="H21" s="147"/>
      <c r="I21" s="157" t="str">
        <f>[17]MIR!$E$14</f>
        <v>Evidencias fotograficas, reportes y notas informativas, solicitudes realizadas y padron o listas de beneficiarios.</v>
      </c>
      <c r="J21" s="147"/>
      <c r="K21" s="56" t="s">
        <v>150</v>
      </c>
      <c r="L21" s="106">
        <v>1</v>
      </c>
      <c r="M21" s="116" t="s">
        <v>220</v>
      </c>
      <c r="N21" s="117" t="s">
        <v>223</v>
      </c>
      <c r="O21" s="5">
        <v>0.25</v>
      </c>
      <c r="P21" s="157" t="s">
        <v>52</v>
      </c>
      <c r="Q21" s="147"/>
    </row>
    <row r="22" spans="1:18" ht="154.5" customHeight="1" x14ac:dyDescent="0.25">
      <c r="A22" s="34" t="s">
        <v>62</v>
      </c>
      <c r="B22" s="160" t="str">
        <f>[18]MIR!$B$21</f>
        <v>Representación politica  y  participación ciudadana activa por parte de las Comunidades del Municipio, asi como tambien de los Barrios y Colonias de Zumpango del Rio.</v>
      </c>
      <c r="C22" s="164"/>
      <c r="D22" s="161"/>
      <c r="E22" s="160" t="str">
        <f>[17]MIR!$C$19</f>
        <v>Paticipacion Activa</v>
      </c>
      <c r="F22" s="161"/>
      <c r="G22" s="160" t="str">
        <f>[17]MIR!$D$19</f>
        <v>Participacion Activa = No. De invitaciones a Comunidades Indigenas en Procesos Politicos y Toma de Decisiones/ No. De participaciones de comunidades indigenas en procesos politicos y toma de decisiones * 100        PA= NICIPPYTD / NPCIPPYTD *100</v>
      </c>
      <c r="H22" s="161"/>
      <c r="I22" s="162" t="str">
        <f>[17]MIR!$E$19</f>
        <v>Listas de asistencia, registros de planilla, registros de aspirantes a Comisarios y Delegados, evidencia fotografica y actas de inicio y acuerdos.</v>
      </c>
      <c r="J22" s="163"/>
      <c r="K22" s="56" t="s">
        <v>150</v>
      </c>
      <c r="L22" s="92">
        <v>1</v>
      </c>
      <c r="M22" s="116" t="s">
        <v>220</v>
      </c>
      <c r="N22" s="117" t="s">
        <v>223</v>
      </c>
      <c r="O22" s="5">
        <v>0.25</v>
      </c>
      <c r="P22" s="157" t="s">
        <v>52</v>
      </c>
      <c r="Q22" s="147"/>
    </row>
    <row r="23" spans="1:18" ht="21" customHeight="1" x14ac:dyDescent="0.25">
      <c r="A23" s="155" t="s">
        <v>30</v>
      </c>
      <c r="B23" s="155"/>
      <c r="C23" s="155"/>
      <c r="D23" s="155"/>
      <c r="E23" s="155"/>
      <c r="F23" s="155"/>
      <c r="G23" s="155"/>
      <c r="H23" s="155"/>
      <c r="I23" s="155"/>
      <c r="J23" s="155"/>
      <c r="K23" s="155"/>
      <c r="L23" s="155"/>
      <c r="M23" s="155"/>
      <c r="N23" s="155"/>
      <c r="O23" s="155"/>
      <c r="P23" s="155"/>
      <c r="Q23" s="155"/>
    </row>
    <row r="24" spans="1:18" ht="90" customHeight="1" x14ac:dyDescent="0.25">
      <c r="A24" s="3" t="s">
        <v>68</v>
      </c>
      <c r="B24" s="147" t="str">
        <f>[18]MIR!$B$15</f>
        <v>Entrega de invitaciones  para capacitaciones, cursos, talleres y eventos culturales, dirigidos a Comisarios y Delegados</v>
      </c>
      <c r="C24" s="147"/>
      <c r="D24" s="147"/>
      <c r="E24" s="160" t="str">
        <f>[18]MIR!$C$15</f>
        <v xml:space="preserve">Porcentaje de Invitaciones </v>
      </c>
      <c r="F24" s="161"/>
      <c r="G24" s="147" t="str">
        <f>[17]MIR!$D$15</f>
        <v xml:space="preserve">Porcentaje de visitas= No. De visitas programadas/ No. De visiyas realizadas </v>
      </c>
      <c r="H24" s="147"/>
      <c r="I24" s="157" t="str">
        <f>[17]MIR!$E$15</f>
        <v>Evidencias Fotograficas</v>
      </c>
      <c r="J24" s="147"/>
      <c r="K24" s="56" t="s">
        <v>150</v>
      </c>
      <c r="L24" s="68">
        <v>1</v>
      </c>
      <c r="M24" s="116" t="s">
        <v>220</v>
      </c>
      <c r="N24" s="117" t="s">
        <v>223</v>
      </c>
      <c r="O24" s="5">
        <v>0.25</v>
      </c>
      <c r="P24" s="157" t="s">
        <v>52</v>
      </c>
      <c r="Q24" s="147"/>
    </row>
    <row r="25" spans="1:18" ht="77.25" customHeight="1" x14ac:dyDescent="0.25">
      <c r="A25" s="3" t="s">
        <v>64</v>
      </c>
      <c r="B25" s="147" t="str">
        <f>[18]MIR!$B$16</f>
        <v xml:space="preserve">Visitas periodicas a las 24 Comunidades del Municipio de Eduardo Neri </v>
      </c>
      <c r="C25" s="147"/>
      <c r="D25" s="147"/>
      <c r="E25" s="147" t="str">
        <f>[18]MIR!$C$16</f>
        <v xml:space="preserve">Porcentaje de visitas </v>
      </c>
      <c r="F25" s="147"/>
      <c r="G25" s="147" t="str">
        <f>[18]MIR!$D$16</f>
        <v xml:space="preserve">Porcentaje de visitas= No. De visitas programadas/ No. De visitas realizadas </v>
      </c>
      <c r="H25" s="147"/>
      <c r="I25" s="157" t="str">
        <f>[18]MIR!$E$16</f>
        <v>Evidencias Fotograficas</v>
      </c>
      <c r="J25" s="147"/>
      <c r="K25" s="56" t="s">
        <v>150</v>
      </c>
      <c r="L25" s="106">
        <v>1</v>
      </c>
      <c r="M25" s="116" t="s">
        <v>220</v>
      </c>
      <c r="N25" s="117" t="s">
        <v>223</v>
      </c>
      <c r="O25" s="5">
        <v>0.25</v>
      </c>
      <c r="P25" s="157" t="s">
        <v>52</v>
      </c>
      <c r="Q25" s="147"/>
      <c r="R25" t="s">
        <v>33</v>
      </c>
    </row>
    <row r="26" spans="1:18" ht="115.5" customHeight="1" x14ac:dyDescent="0.25">
      <c r="A26" s="3" t="s">
        <v>65</v>
      </c>
      <c r="B26" s="160" t="str">
        <f>[18]MIR!$B$17</f>
        <v xml:space="preserve">Programas o Servicios que ofrece el H. Ayuntamiento al alcance de las Comunidades y Delegaciones </v>
      </c>
      <c r="C26" s="164"/>
      <c r="D26" s="161"/>
      <c r="E26" s="160" t="str">
        <f>[18]MIR!$C$17</f>
        <v xml:space="preserve">Porcenje de programas y servicios Gestionados </v>
      </c>
      <c r="F26" s="161"/>
      <c r="G26" s="160" t="str">
        <f>[18]MIR!$D$17</f>
        <v>Porcentaje de Programas y Servicios Gestionados = No. de Programas y Servios Propuestos / No.de Programas y Servicios Entregados  *100.                                        PPYSGT= PPYSP / PPYSE * 100</v>
      </c>
      <c r="H26" s="161"/>
      <c r="I26" s="162" t="str">
        <f>[17]MIR!$E$17</f>
        <v xml:space="preserve">Evidencia fotografica, solicitudes realizadas y encuestas de satisfacion. </v>
      </c>
      <c r="J26" s="163"/>
      <c r="K26" s="56" t="s">
        <v>150</v>
      </c>
      <c r="L26" s="106">
        <v>1</v>
      </c>
      <c r="M26" s="116" t="s">
        <v>220</v>
      </c>
      <c r="N26" s="117" t="s">
        <v>223</v>
      </c>
      <c r="O26" s="5">
        <v>0.25</v>
      </c>
      <c r="P26" s="157" t="s">
        <v>52</v>
      </c>
      <c r="Q26" s="147"/>
    </row>
    <row r="27" spans="1:18" ht="96" customHeight="1" x14ac:dyDescent="0.25">
      <c r="A27" s="3" t="s">
        <v>89</v>
      </c>
      <c r="B27" s="160" t="str">
        <f>[18]MIR!$B$18</f>
        <v>Apoyo eficiente a los Comisarios y Delegados de las 24 Comunidades para realizar solicitudes y asi gestionar servicios publico para el bienestar de la población.</v>
      </c>
      <c r="C27" s="164"/>
      <c r="D27" s="161"/>
      <c r="E27" s="147" t="str">
        <f>[17]MIR!$C$18</f>
        <v xml:space="preserve">Porcentaje de Solicitudes Realizadas </v>
      </c>
      <c r="F27" s="147"/>
      <c r="G27" s="147" t="str">
        <f>[17]MIR!$D$18</f>
        <v>Porcentaje de Solicitudes Realizadas= No. De Solicitudes Sugeridas/ No. De Solicitudes Elaboradas*100.                         PSR=NSS/NSE*100</v>
      </c>
      <c r="H27" s="147"/>
      <c r="I27" s="147" t="str">
        <f>[17]MIR!$E$18</f>
        <v xml:space="preserve">Evidencia fotografica, solicitudes realizadas y encuestas de satisfacion. </v>
      </c>
      <c r="J27" s="147"/>
      <c r="K27" s="56" t="s">
        <v>150</v>
      </c>
      <c r="L27" s="106">
        <v>1</v>
      </c>
      <c r="M27" s="116" t="s">
        <v>220</v>
      </c>
      <c r="N27" s="117" t="s">
        <v>223</v>
      </c>
      <c r="O27" s="5">
        <v>0.25</v>
      </c>
      <c r="P27" s="157" t="s">
        <v>52</v>
      </c>
      <c r="Q27" s="147"/>
    </row>
    <row r="28" spans="1:18" ht="105.75" customHeight="1" x14ac:dyDescent="0.25">
      <c r="A28" s="3" t="s">
        <v>108</v>
      </c>
      <c r="B28" s="147" t="str">
        <f>[18]MIR!$B$19</f>
        <v>Atención permanente a necesidades de la población de la Cabecera Municipal</v>
      </c>
      <c r="C28" s="147"/>
      <c r="D28" s="147"/>
      <c r="E28" s="147" t="str">
        <f>[18]MIR!$C$19</f>
        <v xml:space="preserve">Porcentaje de atención ciudadana </v>
      </c>
      <c r="F28" s="147"/>
      <c r="G28" s="147" t="str">
        <f>[18]MIR!$D$19</f>
        <v>Porcentaje de Atención Ciudadana= No. De atenciones planeadas/ No. De atenciones  Realizadas *100.                         PSR=NSS/NSE*101</v>
      </c>
      <c r="H28" s="147"/>
      <c r="I28" s="147" t="str">
        <f>[18]MIR!$E$19</f>
        <v xml:space="preserve">Evidencia fotografica, solicitudes realizadas y encuestas de satisfacion. </v>
      </c>
      <c r="J28" s="147"/>
      <c r="K28" s="56" t="s">
        <v>150</v>
      </c>
      <c r="L28" s="106">
        <v>1</v>
      </c>
      <c r="M28" s="116" t="s">
        <v>220</v>
      </c>
      <c r="N28" s="117" t="s">
        <v>223</v>
      </c>
      <c r="O28" s="5">
        <v>0.25</v>
      </c>
      <c r="P28" s="157" t="s">
        <v>52</v>
      </c>
      <c r="Q28" s="147"/>
    </row>
    <row r="29" spans="1:18" ht="128.25" customHeight="1" x14ac:dyDescent="0.25">
      <c r="A29" s="3" t="s">
        <v>114</v>
      </c>
      <c r="B29" s="147" t="str">
        <f>[18]MIR!$B$20</f>
        <v xml:space="preserve">
Apoyo para los comites de participación ciudadana en la elaboración de solicitudes de obras de beneficio para la población de la Cabecera Municipal
</v>
      </c>
      <c r="C29" s="147"/>
      <c r="D29" s="147"/>
      <c r="E29" s="147" t="str">
        <f>[18]MIR!$C$20</f>
        <v xml:space="preserve">Porcentaje de Solicitudes Realizadas </v>
      </c>
      <c r="F29" s="147"/>
      <c r="G29" s="147" t="str">
        <f>[18]MIR!$D$20</f>
        <v>Porcentaje de Solicitudes Realizadas= No. De Solicitudes Sugeridas/ No. De Solicitudes Elaboradas*100.                         PSR=NSS/NSE*100</v>
      </c>
      <c r="H29" s="147"/>
      <c r="I29" s="147" t="str">
        <f>[18]MIR!$E$20</f>
        <v xml:space="preserve">'Evidencia fotografica, solicitudes realizadas y encuestas de satisfacion. </v>
      </c>
      <c r="J29" s="147"/>
      <c r="K29" s="56" t="s">
        <v>150</v>
      </c>
      <c r="L29" s="100">
        <v>1</v>
      </c>
      <c r="M29" s="116" t="s">
        <v>220</v>
      </c>
      <c r="N29" s="117" t="s">
        <v>223</v>
      </c>
      <c r="O29" s="5">
        <v>0.25</v>
      </c>
      <c r="P29" s="157" t="s">
        <v>52</v>
      </c>
      <c r="Q29" s="147"/>
    </row>
    <row r="30" spans="1:18" ht="111.75" customHeight="1" x14ac:dyDescent="0.25">
      <c r="A30" s="3" t="s">
        <v>67</v>
      </c>
      <c r="B30" s="147" t="str">
        <f>[18]MIR!$B$22</f>
        <v xml:space="preserve">Organización en la difusion de Convocatorias   para la elección de comisarios y delegados municipales, implicando una falta de participación en procesos politicos </v>
      </c>
      <c r="C30" s="147"/>
      <c r="D30" s="147"/>
      <c r="E30" s="147" t="str">
        <f>[18]MIR!$C$22</f>
        <v xml:space="preserve">Difucion de Convocatoria </v>
      </c>
      <c r="F30" s="147"/>
      <c r="G30" s="147" t="str">
        <f>[18]MIR!$D$22</f>
        <v xml:space="preserve">Difucion de Convocatoria= No. De Comunidades en Proceso de Eleccion / No. de convocatorias entregadas* 100.    DC= NCPE / NCE *100      </v>
      </c>
      <c r="H30" s="147"/>
      <c r="I30" s="147" t="str">
        <f>[18]MIR!$E$22</f>
        <v xml:space="preserve">Acuse de recibido, evidencia fotografica, registro de planillas y registro de aspirantes. </v>
      </c>
      <c r="J30" s="147"/>
      <c r="K30" s="56" t="s">
        <v>150</v>
      </c>
      <c r="L30" s="106">
        <v>1</v>
      </c>
      <c r="M30" s="116" t="s">
        <v>220</v>
      </c>
      <c r="N30" s="117" t="s">
        <v>223</v>
      </c>
      <c r="O30" s="5">
        <v>0.25</v>
      </c>
      <c r="P30" s="157" t="s">
        <v>52</v>
      </c>
      <c r="Q30" s="147"/>
    </row>
    <row r="31" spans="1:18" ht="120.75" customHeight="1" x14ac:dyDescent="0.25">
      <c r="A31" s="3" t="s">
        <v>77</v>
      </c>
      <c r="B31" s="147" t="str">
        <f>[18]MIR!$B$23</f>
        <v>Recepción de Documentación oficial  por entusiasmo de la población en la participación del proceso de Eleccion de Comisarios y Delegados.</v>
      </c>
      <c r="C31" s="147"/>
      <c r="D31" s="147"/>
      <c r="E31" s="147" t="str">
        <f>[18]MIR!$C$23</f>
        <v>Recepcion de Documentos</v>
      </c>
      <c r="F31" s="147"/>
      <c r="G31" s="147" t="str">
        <f>[18]MIR!$D$23</f>
        <v>Recepcion de Documentos= No. De Comunidades en Proceso de Eleccion de Comisarios y Delegados / No. de Expedientes Completos de la Eleccion de Comisarios y Delegados * 100.             RD=NCPECYD / NO. ECECYD</v>
      </c>
      <c r="H31" s="147"/>
      <c r="I31" s="147" t="str">
        <f>[18]MIR!$E$23</f>
        <v>Expedientes de registro, Notas informativas, planilla de registro de aspirantes, evidencia fotografica, y expedientes con documentacion oficial de los aspirantes.</v>
      </c>
      <c r="J31" s="147"/>
      <c r="K31" s="56" t="s">
        <v>150</v>
      </c>
      <c r="L31" s="106">
        <v>1</v>
      </c>
      <c r="M31" s="116" t="s">
        <v>220</v>
      </c>
      <c r="N31" s="117" t="s">
        <v>223</v>
      </c>
      <c r="O31" s="5">
        <v>0.25</v>
      </c>
      <c r="P31" s="157" t="s">
        <v>52</v>
      </c>
      <c r="Q31" s="147"/>
    </row>
    <row r="32" spans="1:18" ht="138" customHeight="1" x14ac:dyDescent="0.25">
      <c r="A32" s="3" t="s">
        <v>92</v>
      </c>
      <c r="B32" s="160" t="str">
        <f>[18]MIR!$B$24</f>
        <v xml:space="preserve">Toma de protesta de Comisarios y Delegados </v>
      </c>
      <c r="C32" s="164"/>
      <c r="D32" s="161"/>
      <c r="E32" s="160" t="str">
        <f>[18]MIR!$C$24</f>
        <v xml:space="preserve">Participación en Toma de Protesta </v>
      </c>
      <c r="F32" s="161"/>
      <c r="G32" s="160" t="str">
        <f>[18]MIR!$D$24</f>
        <v>Participacion en Toma de Protesta = No. De Comisarios y Delegados Electos / No. De Comisarios Y Delegados que Toman Protesta * 100.                         PTP = NCYDE / NCYDTP * 100</v>
      </c>
      <c r="H32" s="161"/>
      <c r="I32" s="160" t="str">
        <f>[18]MIR!$E$24</f>
        <v>Evidencia Fotografica,  y Acuse de recibido de Nombramientos de Comisarios y Delegados.</v>
      </c>
      <c r="J32" s="161"/>
      <c r="K32" s="93" t="s">
        <v>150</v>
      </c>
      <c r="L32" s="106">
        <v>1</v>
      </c>
      <c r="M32" s="116" t="s">
        <v>220</v>
      </c>
      <c r="N32" s="117" t="s">
        <v>223</v>
      </c>
      <c r="O32" s="5">
        <v>0.25</v>
      </c>
      <c r="P32" s="157" t="s">
        <v>52</v>
      </c>
      <c r="Q32" s="147"/>
    </row>
    <row r="33" spans="1:17" ht="138.75" customHeight="1" x14ac:dyDescent="0.25">
      <c r="A33" s="3" t="s">
        <v>113</v>
      </c>
      <c r="B33" s="160" t="str">
        <f>[18]MIR!$B$25</f>
        <v xml:space="preserve"> Vistas regulares a los Barrios y Colonias para identificar los problemas de la ciudadania.</v>
      </c>
      <c r="C33" s="164"/>
      <c r="D33" s="161"/>
      <c r="E33" s="160" t="str">
        <f>[18]MIR!$C$25</f>
        <v xml:space="preserve">Porcentaje de visitas </v>
      </c>
      <c r="F33" s="161"/>
      <c r="G33" s="160" t="str">
        <f>[18]MIR!$D$25</f>
        <v xml:space="preserve">Porcentaje de visitas= No. De visitas programadas/ No. De visiyas realizadas </v>
      </c>
      <c r="H33" s="161"/>
      <c r="I33" s="160" t="str">
        <f>[18]MIR!$E$25</f>
        <v>Evidencias Fotograficas</v>
      </c>
      <c r="J33" s="161"/>
      <c r="K33" s="93" t="s">
        <v>150</v>
      </c>
      <c r="L33" s="106">
        <v>1</v>
      </c>
      <c r="M33" s="116" t="s">
        <v>220</v>
      </c>
      <c r="N33" s="117" t="s">
        <v>223</v>
      </c>
      <c r="O33" s="5">
        <v>0.25</v>
      </c>
      <c r="P33" s="157" t="s">
        <v>52</v>
      </c>
      <c r="Q33" s="147"/>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65"/>
      <c r="G35" s="165"/>
      <c r="H35" s="165"/>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G37" s="1"/>
      <c r="H37" s="1"/>
      <c r="I37" s="1"/>
      <c r="J37" s="1"/>
      <c r="K37" s="1"/>
      <c r="L37" s="1"/>
      <c r="M37" s="1"/>
      <c r="N37" s="1"/>
      <c r="O37" s="1"/>
      <c r="P37" s="1"/>
      <c r="Q37" s="1"/>
    </row>
    <row r="38" spans="1:17" s="1" customFormat="1" ht="161.25" customHeight="1" x14ac:dyDescent="0.25"/>
    <row r="39" spans="1:17" s="1" customFormat="1" x14ac:dyDescent="0.25"/>
    <row r="40" spans="1:17" s="1" customFormat="1" x14ac:dyDescent="0.25"/>
  </sheetData>
  <mergeCells count="109">
    <mergeCell ref="I33:J33"/>
    <mergeCell ref="P32:Q32"/>
    <mergeCell ref="P33:Q33"/>
    <mergeCell ref="B22:D22"/>
    <mergeCell ref="E22:F22"/>
    <mergeCell ref="G22:H22"/>
    <mergeCell ref="I22:J22"/>
    <mergeCell ref="P22:Q22"/>
    <mergeCell ref="P27:Q27"/>
    <mergeCell ref="P25:Q25"/>
    <mergeCell ref="P26:Q26"/>
    <mergeCell ref="E32:F32"/>
    <mergeCell ref="P28:Q28"/>
    <mergeCell ref="B30:D30"/>
    <mergeCell ref="E30:F30"/>
    <mergeCell ref="G30:H30"/>
    <mergeCell ref="I30:J30"/>
    <mergeCell ref="G32:H32"/>
    <mergeCell ref="P30:Q30"/>
    <mergeCell ref="B29:D29"/>
    <mergeCell ref="E29:F29"/>
    <mergeCell ref="G29:H29"/>
    <mergeCell ref="P29:Q29"/>
    <mergeCell ref="B31:D31"/>
    <mergeCell ref="E31:F31"/>
    <mergeCell ref="G31:H31"/>
    <mergeCell ref="A10:Q10"/>
    <mergeCell ref="B11:E11"/>
    <mergeCell ref="G11:L11"/>
    <mergeCell ref="N11:Q11"/>
    <mergeCell ref="M13:M14"/>
    <mergeCell ref="N13:Q14"/>
    <mergeCell ref="A15:Q15"/>
    <mergeCell ref="A16:A18"/>
    <mergeCell ref="B16:D18"/>
    <mergeCell ref="A12:Q12"/>
    <mergeCell ref="O17:O18"/>
    <mergeCell ref="E16:M16"/>
    <mergeCell ref="N16:O16"/>
    <mergeCell ref="P16:Q18"/>
    <mergeCell ref="E17:F18"/>
    <mergeCell ref="G17:H18"/>
    <mergeCell ref="A13:A14"/>
    <mergeCell ref="B13:C14"/>
    <mergeCell ref="D13:D14"/>
    <mergeCell ref="P31:Q31"/>
    <mergeCell ref="E13:G14"/>
    <mergeCell ref="H13:H14"/>
    <mergeCell ref="I13:L14"/>
    <mergeCell ref="I17:J18"/>
    <mergeCell ref="B2:P4"/>
    <mergeCell ref="B5:P5"/>
    <mergeCell ref="A7:Q7"/>
    <mergeCell ref="A8:C9"/>
    <mergeCell ref="D8:H9"/>
    <mergeCell ref="I8:I9"/>
    <mergeCell ref="J8:K9"/>
    <mergeCell ref="L8:L9"/>
    <mergeCell ref="M8:N9"/>
    <mergeCell ref="O8:O9"/>
    <mergeCell ref="P8:Q9"/>
    <mergeCell ref="K17:K18"/>
    <mergeCell ref="L17:M17"/>
    <mergeCell ref="N17:N18"/>
    <mergeCell ref="P21:Q21"/>
    <mergeCell ref="A23:Q23"/>
    <mergeCell ref="B24:D24"/>
    <mergeCell ref="E24:F24"/>
    <mergeCell ref="G24:H24"/>
    <mergeCell ref="I24:J24"/>
    <mergeCell ref="P24:Q24"/>
    <mergeCell ref="B21:D21"/>
    <mergeCell ref="E21:F21"/>
    <mergeCell ref="G21:H21"/>
    <mergeCell ref="I21:J21"/>
    <mergeCell ref="P19:Q19"/>
    <mergeCell ref="B20:D20"/>
    <mergeCell ref="E20:F20"/>
    <mergeCell ref="G20:H20"/>
    <mergeCell ref="I20:J20"/>
    <mergeCell ref="P20:Q20"/>
    <mergeCell ref="B19:D19"/>
    <mergeCell ref="E19:F19"/>
    <mergeCell ref="G19:H19"/>
    <mergeCell ref="I19:J19"/>
    <mergeCell ref="F34:H35"/>
    <mergeCell ref="B25:D25"/>
    <mergeCell ref="E25:F25"/>
    <mergeCell ref="G25:H25"/>
    <mergeCell ref="I25:J25"/>
    <mergeCell ref="B27:D27"/>
    <mergeCell ref="E27:F27"/>
    <mergeCell ref="G27:H27"/>
    <mergeCell ref="I27:J27"/>
    <mergeCell ref="B26:D26"/>
    <mergeCell ref="E26:F26"/>
    <mergeCell ref="G26:H26"/>
    <mergeCell ref="I26:J26"/>
    <mergeCell ref="B28:D28"/>
    <mergeCell ref="E28:F28"/>
    <mergeCell ref="G28:H28"/>
    <mergeCell ref="I28:J28"/>
    <mergeCell ref="B32:D32"/>
    <mergeCell ref="B33:D33"/>
    <mergeCell ref="E33:F33"/>
    <mergeCell ref="G33:H33"/>
    <mergeCell ref="I31:J31"/>
    <mergeCell ref="I29:J29"/>
    <mergeCell ref="I32:J32"/>
  </mergeCells>
  <pageMargins left="0.7" right="0.7" top="0.75" bottom="0.75" header="0.3" footer="0.3"/>
  <pageSetup scale="53" orientation="landscape" horizontalDpi="4294967292"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topLeftCell="A3" zoomScale="60" zoomScaleNormal="60" zoomScaleSheetLayoutView="70" workbookViewId="0">
      <selection activeCell="B5" sqref="B5:P5"/>
    </sheetView>
  </sheetViews>
  <sheetFormatPr baseColWidth="10" defaultColWidth="10.875" defaultRowHeight="15.75" x14ac:dyDescent="0.25"/>
  <cols>
    <col min="1" max="1" width="15.625" customWidth="1"/>
    <col min="3" max="3" width="6.875" customWidth="1"/>
    <col min="4" max="4" width="12.5" customWidth="1"/>
    <col min="6" max="6" width="11" customWidth="1"/>
    <col min="8" max="8" width="12.875" customWidth="1"/>
    <col min="9" max="9" width="13.375" customWidth="1"/>
    <col min="10" max="10" width="8.75" customWidth="1"/>
    <col min="11" max="11" width="15.875" customWidth="1"/>
    <col min="12" max="12" width="12.875" customWidth="1"/>
    <col min="13" max="13" width="15.125" customWidth="1"/>
    <col min="14" max="14" width="14.375" customWidth="1"/>
    <col min="15" max="15" width="12" customWidth="1"/>
    <col min="17" max="17" width="6.875" customWidth="1"/>
  </cols>
  <sheetData>
    <row r="1" spans="1:17" x14ac:dyDescent="0.25">
      <c r="A1" s="1"/>
      <c r="B1" s="1"/>
      <c r="C1" s="1"/>
      <c r="D1" s="1"/>
      <c r="E1" s="1"/>
      <c r="F1" s="1"/>
      <c r="G1" s="1"/>
      <c r="H1" s="1"/>
      <c r="I1" s="1"/>
      <c r="J1" s="1"/>
      <c r="K1" s="1"/>
      <c r="L1" s="1"/>
      <c r="M1" s="1"/>
      <c r="N1" s="1"/>
      <c r="O1" s="1"/>
      <c r="P1" s="1"/>
      <c r="Q1" s="1"/>
    </row>
    <row r="2" spans="1:17" ht="28.5" customHeight="1" x14ac:dyDescent="0.25">
      <c r="A2" s="1"/>
      <c r="B2" s="144"/>
      <c r="C2" s="144"/>
      <c r="D2" s="144"/>
      <c r="E2" s="144"/>
      <c r="F2" s="144"/>
      <c r="G2" s="144"/>
      <c r="H2" s="144"/>
      <c r="I2" s="144"/>
      <c r="J2" s="144"/>
      <c r="K2" s="144"/>
      <c r="L2" s="144"/>
      <c r="M2" s="144"/>
      <c r="N2" s="144"/>
      <c r="O2" s="144"/>
      <c r="P2" s="144"/>
      <c r="Q2" s="1"/>
    </row>
    <row r="3" spans="1:17" ht="45.75" customHeight="1" x14ac:dyDescent="0.25">
      <c r="A3" s="1"/>
      <c r="B3" s="144"/>
      <c r="C3" s="144"/>
      <c r="D3" s="144"/>
      <c r="E3" s="144"/>
      <c r="F3" s="144"/>
      <c r="G3" s="144"/>
      <c r="H3" s="144"/>
      <c r="I3" s="144"/>
      <c r="J3" s="144"/>
      <c r="K3" s="144"/>
      <c r="L3" s="144"/>
      <c r="M3" s="144"/>
      <c r="N3" s="144"/>
      <c r="O3" s="144"/>
      <c r="P3" s="144"/>
      <c r="Q3" s="1"/>
    </row>
    <row r="4" spans="1:17" ht="36"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204" t="str">
        <f>[19]POA!$AA$26</f>
        <v>E Prestacion de Servicios Publico</v>
      </c>
      <c r="E8" s="147"/>
      <c r="F8" s="147"/>
      <c r="G8" s="147"/>
      <c r="H8" s="147"/>
      <c r="I8" s="148" t="s">
        <v>1</v>
      </c>
      <c r="J8" s="149" t="s">
        <v>47</v>
      </c>
      <c r="K8" s="149"/>
      <c r="L8" s="148" t="s">
        <v>2</v>
      </c>
      <c r="M8" s="204" t="str">
        <f>[20]POA!$C$19</f>
        <v>15. Responsabilidad verde; compromiso con la comunidad y el Cambio Climático</v>
      </c>
      <c r="N8" s="147"/>
      <c r="O8" s="148" t="s">
        <v>3</v>
      </c>
      <c r="P8" s="204" t="s">
        <v>136</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10" t="s">
        <v>4</v>
      </c>
      <c r="B11" s="210" t="s">
        <v>109</v>
      </c>
      <c r="C11" s="152"/>
      <c r="D11" s="152"/>
      <c r="E11" s="153"/>
      <c r="F11" s="10" t="s">
        <v>5</v>
      </c>
      <c r="G11" s="210" t="s">
        <v>110</v>
      </c>
      <c r="H11" s="152"/>
      <c r="I11" s="152"/>
      <c r="J11" s="152"/>
      <c r="K11" s="152"/>
      <c r="L11" s="153"/>
      <c r="M11" s="26" t="s">
        <v>6</v>
      </c>
      <c r="N11" s="210" t="str">
        <f>[19]POA!$AA$25</f>
        <v xml:space="preserve">2.1.6. Otros de Proteccion Animal </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04" t="str">
        <f>[20]POA!$C$17</f>
        <v>II. Desarrollo competitivo y sostenible para el progreso</v>
      </c>
      <c r="C13" s="147"/>
      <c r="D13" s="143" t="s">
        <v>8</v>
      </c>
      <c r="E13" s="211" t="str">
        <f>[20]POA!$C$18</f>
        <v>Contribuir en la preservación, cuidado y protección de los recursos naturales locales para disminuir, efectos adversos en materia del medio ambiente</v>
      </c>
      <c r="F13" s="147"/>
      <c r="G13" s="147"/>
      <c r="H13" s="143" t="s">
        <v>9</v>
      </c>
      <c r="I13" s="212" t="str">
        <f>[19]POA!$C$20</f>
        <v>Vincular mecanismos de colaboración interinstitucional para el desarrollo de infraestructura que impulsen la vocación productiva del Municipio, garantizando la protección y sostenibilidad del Medio Ambiente.</v>
      </c>
      <c r="J13" s="147"/>
      <c r="K13" s="147"/>
      <c r="L13" s="147"/>
      <c r="M13" s="148" t="s">
        <v>10</v>
      </c>
      <c r="N13" s="156" t="str">
        <f>[19]POA!$C$21</f>
        <v>1.- Impulsar programas preventivos y correctivos para la atención del medio ambiente, 2.- Realizar campañas de sensibilización enfocadas al cuidado, conservación y preservación del medio ambiente, 3.- Fomentar prácticas sostenibles de preservación de riesgos ante el cambio climático, en las actividades economicas como mercados, tianguis, instituciones educativas y población en general, 4.- Proteger las áreas naturales del Municipio, 5.- Difundir y fomentar la cultura del bienestar animal, mediante campañas, pláticas o talleres, 6.- Promover y vigilar el cumplimiento de la normatividad del medio ambiente y el bienestar animal, 7.- Fomentar una adecuada valorización, tratamiento y disposición de los residuos solidos, 8.- Impulsar mecanismos para la conservacion de los recursos hídricos, mediante la difusión de campañas a favor del cuidado del agua, 9.- Promover campañas de reforestación y cuidado de la naturaleza, 10.- Establecer convenios de colaboración con los tres niveles de Gobierno, para coordinar esfuerzos en el cuidado del medio ambiente.</v>
      </c>
      <c r="O13" s="147"/>
      <c r="P13" s="147"/>
      <c r="Q13" s="147"/>
    </row>
    <row r="14" spans="1:17" ht="228"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29" t="s">
        <v>150</v>
      </c>
      <c r="M18" s="29" t="s">
        <v>18</v>
      </c>
      <c r="N18" s="148"/>
      <c r="O18" s="148"/>
      <c r="P18" s="148"/>
      <c r="Q18" s="148"/>
    </row>
    <row r="19" spans="1:18" ht="127.5" customHeight="1" x14ac:dyDescent="0.25">
      <c r="A19" s="2" t="s">
        <v>28</v>
      </c>
      <c r="B19" s="147" t="str">
        <f>[19]MIR!$B$12</f>
        <v>Mitigación y adaptación al calentamiento global y cambio climático</v>
      </c>
      <c r="C19" s="147"/>
      <c r="D19" s="147"/>
      <c r="E19" s="160" t="str">
        <f>[19]MIR!$C$12</f>
        <v>100% de Áreas Naturales Protegidas.</v>
      </c>
      <c r="F19" s="161"/>
      <c r="G19" s="147" t="str">
        <f>[19]MIR!$D$12</f>
        <v>Porcentaje de Áreas Naturales Protegidas=(No. de Áreas Naturales Protegidas /No. Total de Áreas Naturales Programadas)* 100    PANP=(NANP/NTANP)*100</v>
      </c>
      <c r="H19" s="147"/>
      <c r="I19" s="157" t="str">
        <f>[19]MIR!$E$12</f>
        <v>Evidencia fotográfica, informes, reportes</v>
      </c>
      <c r="J19" s="147"/>
      <c r="K19" s="43" t="s">
        <v>150</v>
      </c>
      <c r="L19" s="11">
        <v>1</v>
      </c>
      <c r="M19" s="116" t="s">
        <v>220</v>
      </c>
      <c r="N19" s="117" t="s">
        <v>223</v>
      </c>
      <c r="O19" s="5">
        <v>0.25</v>
      </c>
      <c r="P19" s="157" t="s">
        <v>47</v>
      </c>
      <c r="Q19" s="147"/>
    </row>
    <row r="20" spans="1:18" ht="183" customHeight="1" x14ac:dyDescent="0.25">
      <c r="A20" s="2" t="s">
        <v>29</v>
      </c>
      <c r="B20" s="213" t="str">
        <f>[20]MIR!$B$13</f>
        <v>Adapación y mejoramiento ambiental mediante estrategias sostenibles y una buena gestión de los recursos naturales en el Municipio de Eduardo Neri.</v>
      </c>
      <c r="C20" s="147"/>
      <c r="D20" s="147"/>
      <c r="E20" s="147" t="str">
        <f>[19]MIR!$C$13</f>
        <v>100 % Jornadas de Concientización Ambiental</v>
      </c>
      <c r="F20" s="147"/>
      <c r="G20" s="147" t="str">
        <f>[19]MIR!$D$13</f>
        <v>Porcentaje de Jornadas de Concientización Ambiental=(No. de Jornadas de Concientiación Realizadas/No. de Jornadas de Cocientización Programadas)* 100 PJC=(NJCR/NJCP)*100</v>
      </c>
      <c r="H20" s="147"/>
      <c r="I20" s="157" t="str">
        <f>[19]MIR!$E$13</f>
        <v>Evidencia fotográfica, conferencias</v>
      </c>
      <c r="J20" s="147"/>
      <c r="K20" s="43" t="s">
        <v>150</v>
      </c>
      <c r="L20" s="106">
        <v>1</v>
      </c>
      <c r="M20" s="116" t="s">
        <v>220</v>
      </c>
      <c r="N20" s="117" t="s">
        <v>223</v>
      </c>
      <c r="O20" s="5">
        <v>0.25</v>
      </c>
      <c r="P20" s="157" t="s">
        <v>47</v>
      </c>
      <c r="Q20" s="147"/>
    </row>
    <row r="21" spans="1:18" ht="96" customHeight="1" x14ac:dyDescent="0.25">
      <c r="A21" s="2" t="s">
        <v>61</v>
      </c>
      <c r="B21" s="147" t="str">
        <f>[20]MIR!$B$14</f>
        <v>Disminución de GEI (Gases de Efecto Invernadero) y mitigación al cambio climático</v>
      </c>
      <c r="C21" s="147"/>
      <c r="D21" s="147"/>
      <c r="E21" s="147" t="str">
        <f>[19]MIR!$C$14</f>
        <v>Talleres o platicas a favor del medio ambiente</v>
      </c>
      <c r="F21" s="147"/>
      <c r="G21" s="147" t="str">
        <f>[20]MIR!$D$17</f>
        <v>Número de eventos realizados/número de eventos programados</v>
      </c>
      <c r="H21" s="147"/>
      <c r="I21" s="157" t="str">
        <f>[19]MIR!$E$14</f>
        <v>Evidencia fotográfica</v>
      </c>
      <c r="J21" s="147"/>
      <c r="K21" s="43" t="s">
        <v>150</v>
      </c>
      <c r="L21" s="106">
        <v>1</v>
      </c>
      <c r="M21" s="116" t="s">
        <v>220</v>
      </c>
      <c r="N21" s="117" t="s">
        <v>223</v>
      </c>
      <c r="O21" s="5">
        <v>0.25</v>
      </c>
      <c r="P21" s="157" t="s">
        <v>47</v>
      </c>
      <c r="Q21" s="147"/>
    </row>
    <row r="22" spans="1:18" ht="93" customHeight="1" x14ac:dyDescent="0.25">
      <c r="A22" s="2" t="s">
        <v>62</v>
      </c>
      <c r="B22" s="160" t="str">
        <f>[20]MIR!$B$17</f>
        <v>Manejo y tratamiento eficiente de los residuos sólidos</v>
      </c>
      <c r="C22" s="164"/>
      <c r="D22" s="161"/>
      <c r="E22" s="160" t="str">
        <f>[19]MIR!$C$17</f>
        <v>campañas a favor del medio ambiente</v>
      </c>
      <c r="F22" s="161"/>
      <c r="G22" s="160" t="str">
        <f>[20]MIR!$D$17</f>
        <v>Número de eventos realizados/número de eventos programados</v>
      </c>
      <c r="H22" s="161"/>
      <c r="I22" s="162" t="str">
        <f>[19]MIR!$E$17</f>
        <v>Evidencia fotográfica, informes, conferencias</v>
      </c>
      <c r="J22" s="163"/>
      <c r="K22" s="43" t="s">
        <v>150</v>
      </c>
      <c r="L22" s="106">
        <v>1</v>
      </c>
      <c r="M22" s="116" t="s">
        <v>220</v>
      </c>
      <c r="N22" s="117" t="s">
        <v>223</v>
      </c>
      <c r="O22" s="5">
        <v>0.25</v>
      </c>
      <c r="P22" s="157" t="s">
        <v>47</v>
      </c>
      <c r="Q22" s="147"/>
    </row>
    <row r="23" spans="1:18" ht="85.5" customHeight="1" x14ac:dyDescent="0.25">
      <c r="A23" s="2" t="s">
        <v>84</v>
      </c>
      <c r="B23" s="147" t="str">
        <f>[20]MIR!$B$20</f>
        <v>Campañas de reforestación y conservación de  la de la biodiversidad</v>
      </c>
      <c r="C23" s="147"/>
      <c r="D23" s="147"/>
      <c r="E23" s="147" t="str">
        <f>[19]MIR!$C$20</f>
        <v>Campañas a favor del medio ambiente</v>
      </c>
      <c r="F23" s="147"/>
      <c r="G23" s="147" t="str">
        <f>[20]MIR!$D$17</f>
        <v>Número de eventos realizados/número de eventos programados</v>
      </c>
      <c r="H23" s="147"/>
      <c r="I23" s="157" t="str">
        <f>[19]MIR!$E$20</f>
        <v>Evidencia fotográfica</v>
      </c>
      <c r="J23" s="147"/>
      <c r="K23" s="43" t="s">
        <v>150</v>
      </c>
      <c r="L23" s="106">
        <v>1</v>
      </c>
      <c r="M23" s="116" t="s">
        <v>220</v>
      </c>
      <c r="N23" s="117" t="s">
        <v>223</v>
      </c>
      <c r="O23" s="5">
        <v>0.25</v>
      </c>
      <c r="P23" s="157" t="s">
        <v>47</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37.25" customHeight="1" x14ac:dyDescent="0.25">
      <c r="A25" s="3" t="s">
        <v>68</v>
      </c>
      <c r="B25" s="147" t="str">
        <f>[19]MIR!$B$15</f>
        <v>Programa de educación ambiental y participacion ciudadana para la protección al medio ambiente en el Municipio.</v>
      </c>
      <c r="C25" s="147"/>
      <c r="D25" s="147"/>
      <c r="E25" s="147" t="str">
        <f>[19]MIR!$C$15</f>
        <v>Porcentaje de Campañas de Reciclaje</v>
      </c>
      <c r="F25" s="147"/>
      <c r="G25" s="147" t="str">
        <f>[19]MIR!$D$15</f>
        <v>Porcentaje de Campañas de Reciclaje=(No. De Campañas de Reciclaje Realizadas / No. De Campañas de Reciclaje Programadas) * 100  PCR=(NCRR/NCRP)*100</v>
      </c>
      <c r="H25" s="147"/>
      <c r="I25" s="157" t="str">
        <f>[19]MIR!$E$15</f>
        <v>Lista de Participantes, Reporte Informativo, Base Fotográfica</v>
      </c>
      <c r="J25" s="147"/>
      <c r="K25" s="50" t="s">
        <v>150</v>
      </c>
      <c r="L25" s="11">
        <v>4</v>
      </c>
      <c r="M25" s="107" t="s">
        <v>216</v>
      </c>
      <c r="N25" s="108" t="s">
        <v>217</v>
      </c>
      <c r="O25" s="5">
        <v>1</v>
      </c>
      <c r="P25" s="157" t="s">
        <v>47</v>
      </c>
      <c r="Q25" s="147"/>
    </row>
    <row r="26" spans="1:18" ht="87.75" customHeight="1" x14ac:dyDescent="0.25">
      <c r="A26" s="3" t="s">
        <v>64</v>
      </c>
      <c r="B26" s="147" t="str">
        <f>[19]MIR!$B$16</f>
        <v>Programa de educación y cultura Climática al sector educativo y comunidades, para la mitigacion al cambio climático</v>
      </c>
      <c r="C26" s="147"/>
      <c r="D26" s="147"/>
      <c r="E26" s="147" t="str">
        <f>[19]MIR!$C$16</f>
        <v>Campañas a favor del medio ambiente</v>
      </c>
      <c r="F26" s="147"/>
      <c r="G26" s="147" t="str">
        <f>[19]MIR!$D$16</f>
        <v>Número de eventos realizados/número de eventos programados</v>
      </c>
      <c r="H26" s="147"/>
      <c r="I26" s="157" t="str">
        <f>[19]MIR!$E$16</f>
        <v>Evidencia fotográfica, informes, reporte</v>
      </c>
      <c r="J26" s="147"/>
      <c r="K26" s="50" t="s">
        <v>150</v>
      </c>
      <c r="L26" s="106">
        <v>4</v>
      </c>
      <c r="M26" s="107" t="s">
        <v>216</v>
      </c>
      <c r="N26" s="108" t="s">
        <v>217</v>
      </c>
      <c r="O26" s="5">
        <v>1</v>
      </c>
      <c r="P26" s="157" t="s">
        <v>47</v>
      </c>
      <c r="Q26" s="147"/>
      <c r="R26" t="s">
        <v>33</v>
      </c>
    </row>
    <row r="27" spans="1:18" ht="85.5" customHeight="1" x14ac:dyDescent="0.25">
      <c r="A27" s="3" t="s">
        <v>67</v>
      </c>
      <c r="B27" s="160" t="str">
        <f>[19]MIR!$B$18</f>
        <v>Gestión integral de Residuos Sólidos a la ciudadanía y monitoreo de barrancas y áreas de uso público</v>
      </c>
      <c r="C27" s="164"/>
      <c r="D27" s="161"/>
      <c r="E27" s="160" t="str">
        <f>[19]MIR!$C$18</f>
        <v>Talleres o platicas a favor del medio ambiente</v>
      </c>
      <c r="F27" s="161"/>
      <c r="G27" s="160" t="str">
        <f>[19]MIR!$D$18</f>
        <v>Número de eventos realizados/número de eventos programados</v>
      </c>
      <c r="H27" s="161"/>
      <c r="I27" s="162" t="str">
        <f>[19]MIR!$E$18</f>
        <v>Evidencia fotográfica, conferencias</v>
      </c>
      <c r="J27" s="163"/>
      <c r="K27" s="50" t="s">
        <v>150</v>
      </c>
      <c r="L27" s="106">
        <v>4</v>
      </c>
      <c r="M27" s="107" t="s">
        <v>216</v>
      </c>
      <c r="N27" s="108" t="s">
        <v>217</v>
      </c>
      <c r="O27" s="5">
        <v>1</v>
      </c>
      <c r="P27" s="157" t="s">
        <v>47</v>
      </c>
      <c r="Q27" s="147"/>
    </row>
    <row r="28" spans="1:18" ht="91.5" customHeight="1" x14ac:dyDescent="0.25">
      <c r="A28" s="3" t="s">
        <v>77</v>
      </c>
      <c r="B28" s="160" t="str">
        <f>[19]MIR!$B$19</f>
        <v>Programa de manejo de Residuos Orgánicos a la ciudadania para disminuir la cantidad en los rellenos sanitarios</v>
      </c>
      <c r="C28" s="164"/>
      <c r="D28" s="161"/>
      <c r="E28" s="160" t="str">
        <f>[19]MIR!$C$19</f>
        <v>Campañas a favor del medio ambiente</v>
      </c>
      <c r="F28" s="161"/>
      <c r="G28" s="160" t="str">
        <f>[19]MIR!$D$19</f>
        <v>Número de eventos realizados/número de eventos programados</v>
      </c>
      <c r="H28" s="161"/>
      <c r="I28" s="162" t="str">
        <f>[19]MIR!$E$19</f>
        <v>Evidencia fotográfica, conferencias</v>
      </c>
      <c r="J28" s="163"/>
      <c r="K28" s="50" t="s">
        <v>150</v>
      </c>
      <c r="L28" s="106">
        <v>4</v>
      </c>
      <c r="M28" s="107" t="s">
        <v>216</v>
      </c>
      <c r="N28" s="108" t="s">
        <v>217</v>
      </c>
      <c r="O28" s="5">
        <v>1</v>
      </c>
      <c r="P28" s="157" t="s">
        <v>47</v>
      </c>
      <c r="Q28" s="147"/>
    </row>
    <row r="29" spans="1:18" ht="84" customHeight="1" x14ac:dyDescent="0.25">
      <c r="A29" s="3" t="s">
        <v>85</v>
      </c>
      <c r="B29" s="160" t="str">
        <f>[19]MIR!$B$21</f>
        <v>Campaña de Reforestación y restauración de suelos, con la participación del sector educativo y ciudadanía</v>
      </c>
      <c r="C29" s="164"/>
      <c r="D29" s="161"/>
      <c r="E29" s="160" t="str">
        <f>[19]MIR!$C$21</f>
        <v>Talleres o platicas a favor del medio ambiente</v>
      </c>
      <c r="F29" s="161"/>
      <c r="G29" s="160" t="str">
        <f>[19]MIR!$D$21</f>
        <v>Número de eventos realizados/número de eventos programados</v>
      </c>
      <c r="H29" s="161"/>
      <c r="I29" s="162" t="str">
        <f>[19]MIR!$E$21</f>
        <v>Evidencia fotográfica conferencias</v>
      </c>
      <c r="J29" s="163"/>
      <c r="K29" s="50" t="s">
        <v>150</v>
      </c>
      <c r="L29" s="106">
        <v>4</v>
      </c>
      <c r="M29" s="107" t="s">
        <v>216</v>
      </c>
      <c r="N29" s="108" t="s">
        <v>217</v>
      </c>
      <c r="O29" s="5">
        <v>1</v>
      </c>
      <c r="P29" s="157" t="s">
        <v>47</v>
      </c>
      <c r="Q29" s="147"/>
    </row>
    <row r="30" spans="1:18" ht="80.25" customHeight="1" x14ac:dyDescent="0.25">
      <c r="A30" s="3" t="s">
        <v>195</v>
      </c>
      <c r="B30" s="160" t="str">
        <f>[19]MIR!$B$22</f>
        <v>Programa de Protección de la Biodiversidad local, mediante conferencias a la ciudadanía</v>
      </c>
      <c r="C30" s="164"/>
      <c r="D30" s="161"/>
      <c r="E30" s="160" t="str">
        <f>[19]MIR!$C$22</f>
        <v>Campañas a favor del medio ambiente</v>
      </c>
      <c r="F30" s="161"/>
      <c r="G30" s="160" t="str">
        <f>[19]MIR!$D$22</f>
        <v>Número de eventos realizados/número de eventos programados</v>
      </c>
      <c r="H30" s="161"/>
      <c r="I30" s="162" t="str">
        <f t="shared" ref="I30:I32" si="0">$I$29</f>
        <v>Evidencia fotográfica conferencias</v>
      </c>
      <c r="J30" s="163"/>
      <c r="K30" s="50" t="s">
        <v>150</v>
      </c>
      <c r="L30" s="106">
        <v>4</v>
      </c>
      <c r="M30" s="107" t="s">
        <v>216</v>
      </c>
      <c r="N30" s="108" t="s">
        <v>217</v>
      </c>
      <c r="O30" s="5">
        <v>1</v>
      </c>
      <c r="P30" s="157" t="s">
        <v>47</v>
      </c>
      <c r="Q30" s="147"/>
    </row>
    <row r="31" spans="1:18" ht="86.25" customHeight="1" x14ac:dyDescent="0.25">
      <c r="A31" s="3" t="s">
        <v>198</v>
      </c>
      <c r="B31" s="160" t="str">
        <f>[19]MIR!$B$22</f>
        <v>Programa de Protección de la Biodiversidad local, mediante conferencias a la ciudadanía</v>
      </c>
      <c r="C31" s="164"/>
      <c r="D31" s="161"/>
      <c r="E31" s="160" t="str">
        <f>[19]MIR!$C$22</f>
        <v>Campañas a favor del medio ambiente</v>
      </c>
      <c r="F31" s="161"/>
      <c r="G31" s="160" t="str">
        <f>[19]MIR!$D$22</f>
        <v>Número de eventos realizados/número de eventos programados</v>
      </c>
      <c r="H31" s="161"/>
      <c r="I31" s="162" t="str">
        <f t="shared" si="0"/>
        <v>Evidencia fotográfica conferencias</v>
      </c>
      <c r="J31" s="163"/>
      <c r="K31" s="50" t="s">
        <v>150</v>
      </c>
      <c r="L31" s="113">
        <v>5</v>
      </c>
      <c r="M31" s="107" t="s">
        <v>226</v>
      </c>
      <c r="N31" s="108" t="s">
        <v>217</v>
      </c>
      <c r="O31" s="5">
        <v>2</v>
      </c>
      <c r="P31" s="157" t="s">
        <v>47</v>
      </c>
      <c r="Q31" s="147"/>
    </row>
    <row r="32" spans="1:18" ht="90" customHeight="1" x14ac:dyDescent="0.25">
      <c r="A32" s="3" t="s">
        <v>199</v>
      </c>
      <c r="B32" s="160" t="str">
        <f>[19]MIR!$B$22</f>
        <v>Programa de Protección de la Biodiversidad local, mediante conferencias a la ciudadanía</v>
      </c>
      <c r="C32" s="164"/>
      <c r="D32" s="161"/>
      <c r="E32" s="160" t="str">
        <f>[19]MIR!$C$22</f>
        <v>Campañas a favor del medio ambiente</v>
      </c>
      <c r="F32" s="161"/>
      <c r="G32" s="160" t="str">
        <f>[19]MIR!$D$22</f>
        <v>Número de eventos realizados/número de eventos programados</v>
      </c>
      <c r="H32" s="161"/>
      <c r="I32" s="162" t="str">
        <f t="shared" si="0"/>
        <v>Evidencia fotográfica conferencias</v>
      </c>
      <c r="J32" s="163"/>
      <c r="K32" s="50" t="s">
        <v>150</v>
      </c>
      <c r="L32" s="113">
        <v>6</v>
      </c>
      <c r="M32" s="107" t="s">
        <v>227</v>
      </c>
      <c r="N32" s="108" t="s">
        <v>217</v>
      </c>
      <c r="O32" s="5">
        <v>3</v>
      </c>
      <c r="P32" s="157" t="s">
        <v>47</v>
      </c>
      <c r="Q32" s="147"/>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F36" s="165"/>
      <c r="G36" s="165"/>
      <c r="H36" s="165"/>
      <c r="I36" s="1"/>
      <c r="J36" s="1"/>
      <c r="K36" s="1"/>
      <c r="L36" s="1"/>
      <c r="M36" s="1"/>
      <c r="N36" s="1"/>
      <c r="O36" s="1"/>
      <c r="P36" s="1"/>
      <c r="Q36" s="1"/>
    </row>
    <row r="37" spans="1:17" x14ac:dyDescent="0.25">
      <c r="A37" s="1"/>
      <c r="B37" s="1"/>
      <c r="C37" s="1"/>
      <c r="D37" s="1"/>
      <c r="E37" s="1"/>
      <c r="F37" s="165"/>
      <c r="G37" s="165"/>
      <c r="H37" s="165"/>
      <c r="I37" s="1"/>
      <c r="J37" s="1"/>
      <c r="K37" s="1"/>
      <c r="L37" s="1"/>
      <c r="M37" s="1"/>
      <c r="N37" s="1"/>
      <c r="O37" s="1"/>
      <c r="P37" s="1"/>
      <c r="Q37" s="1"/>
    </row>
    <row r="38" spans="1:17" s="1" customFormat="1" x14ac:dyDescent="0.25"/>
    <row r="39" spans="1:17" s="1" customFormat="1" x14ac:dyDescent="0.25">
      <c r="F39"/>
    </row>
    <row r="40" spans="1:17" s="1" customFormat="1" ht="66.75" customHeight="1" x14ac:dyDescent="0.25"/>
    <row r="41" spans="1:17" ht="182.25" customHeight="1" x14ac:dyDescent="0.25">
      <c r="A41" s="1"/>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sheetData>
  <mergeCells count="104">
    <mergeCell ref="F36:H37"/>
    <mergeCell ref="B26:D26"/>
    <mergeCell ref="E26:F26"/>
    <mergeCell ref="G26:H26"/>
    <mergeCell ref="I26:J26"/>
    <mergeCell ref="B27:D27"/>
    <mergeCell ref="G27:H27"/>
    <mergeCell ref="B28:D28"/>
    <mergeCell ref="B29:D29"/>
    <mergeCell ref="E27:F27"/>
    <mergeCell ref="E28:F28"/>
    <mergeCell ref="E29:F29"/>
    <mergeCell ref="B30:D30"/>
    <mergeCell ref="E30:F30"/>
    <mergeCell ref="G30:H30"/>
    <mergeCell ref="I30:J30"/>
    <mergeCell ref="I29:J29"/>
    <mergeCell ref="B32:D32"/>
    <mergeCell ref="E32:F32"/>
    <mergeCell ref="G32:H32"/>
    <mergeCell ref="I32:J32"/>
    <mergeCell ref="B25:D25"/>
    <mergeCell ref="E25:F25"/>
    <mergeCell ref="G25:H25"/>
    <mergeCell ref="I25:J25"/>
    <mergeCell ref="P25:Q25"/>
    <mergeCell ref="P30:Q30"/>
    <mergeCell ref="G28:H28"/>
    <mergeCell ref="G29:H29"/>
    <mergeCell ref="I27:J27"/>
    <mergeCell ref="I28:J28"/>
    <mergeCell ref="P26:Q26"/>
    <mergeCell ref="P27:Q27"/>
    <mergeCell ref="P32:Q32"/>
    <mergeCell ref="B31:D31"/>
    <mergeCell ref="E31:F31"/>
    <mergeCell ref="G31:H31"/>
    <mergeCell ref="I31:J31"/>
    <mergeCell ref="P31:Q31"/>
    <mergeCell ref="B21:D21"/>
    <mergeCell ref="E21:F21"/>
    <mergeCell ref="G21:H21"/>
    <mergeCell ref="I21:J21"/>
    <mergeCell ref="P21:Q21"/>
    <mergeCell ref="B23:D23"/>
    <mergeCell ref="E23:F23"/>
    <mergeCell ref="G23:H23"/>
    <mergeCell ref="I23:J23"/>
    <mergeCell ref="P23:Q23"/>
    <mergeCell ref="B22:D22"/>
    <mergeCell ref="E22:F22"/>
    <mergeCell ref="G22:H22"/>
    <mergeCell ref="I22:J22"/>
    <mergeCell ref="P22:Q22"/>
    <mergeCell ref="P28:Q28"/>
    <mergeCell ref="P29:Q29"/>
    <mergeCell ref="A24:Q24"/>
    <mergeCell ref="P19:Q19"/>
    <mergeCell ref="B20:D20"/>
    <mergeCell ref="E20:F20"/>
    <mergeCell ref="G20:H20"/>
    <mergeCell ref="I20:J20"/>
    <mergeCell ref="P20:Q20"/>
    <mergeCell ref="B19:D19"/>
    <mergeCell ref="E19:F19"/>
    <mergeCell ref="G19:H19"/>
    <mergeCell ref="I19:J19"/>
    <mergeCell ref="I17:J18"/>
    <mergeCell ref="K17:K18"/>
    <mergeCell ref="L17:M17"/>
    <mergeCell ref="N17:N18"/>
    <mergeCell ref="O17:O18"/>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s>
  <pageMargins left="0.7" right="0.7" top="0.75" bottom="0.75" header="0.3" footer="0.3"/>
  <pageSetup scale="53" orientation="landscape" horizont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71" zoomScaleNormal="71" zoomScaleSheetLayoutView="70" workbookViewId="0">
      <selection activeCell="B5" sqref="B5:P5"/>
    </sheetView>
  </sheetViews>
  <sheetFormatPr baseColWidth="10" defaultColWidth="10.875" defaultRowHeight="15.75" x14ac:dyDescent="0.25"/>
  <cols>
    <col min="1" max="1" width="13.75" customWidth="1"/>
    <col min="3" max="3" width="6.875" customWidth="1"/>
    <col min="4" max="4" width="22.5" customWidth="1"/>
    <col min="6" max="6" width="7.625" customWidth="1"/>
    <col min="8" max="8" width="9.75" customWidth="1"/>
    <col min="9" max="10" width="13.375" customWidth="1"/>
    <col min="11" max="11" width="12.125" customWidth="1"/>
    <col min="12" max="12" width="9.875" customWidth="1"/>
    <col min="13" max="13" width="12.25" customWidth="1"/>
    <col min="14" max="14" width="11.875" customWidth="1"/>
    <col min="15" max="15" width="11.625" customWidth="1"/>
  </cols>
  <sheetData>
    <row r="1" spans="1:17" x14ac:dyDescent="0.25">
      <c r="A1" s="1"/>
      <c r="B1" s="1"/>
      <c r="C1" s="1"/>
      <c r="D1" s="1"/>
      <c r="E1" s="1"/>
      <c r="F1" s="1"/>
      <c r="G1" s="1"/>
      <c r="H1" s="1"/>
      <c r="I1" s="1"/>
      <c r="J1" s="1"/>
      <c r="K1" s="1"/>
      <c r="L1" s="1"/>
      <c r="M1" s="1"/>
      <c r="N1" s="1"/>
      <c r="O1" s="1"/>
      <c r="P1" s="1"/>
      <c r="Q1" s="1"/>
    </row>
    <row r="2" spans="1:17" x14ac:dyDescent="0.25">
      <c r="A2" s="1"/>
      <c r="B2" s="144"/>
      <c r="C2" s="144"/>
      <c r="D2" s="144"/>
      <c r="E2" s="144"/>
      <c r="F2" s="144"/>
      <c r="G2" s="144"/>
      <c r="H2" s="144"/>
      <c r="I2" s="144"/>
      <c r="J2" s="144"/>
      <c r="K2" s="144"/>
      <c r="L2" s="144"/>
      <c r="M2" s="144"/>
      <c r="N2" s="144"/>
      <c r="O2" s="144"/>
      <c r="P2" s="144"/>
      <c r="Q2" s="1"/>
    </row>
    <row r="3" spans="1:17" ht="51.75" customHeight="1" x14ac:dyDescent="0.25">
      <c r="A3" s="1"/>
      <c r="B3" s="144"/>
      <c r="C3" s="144"/>
      <c r="D3" s="144"/>
      <c r="E3" s="144"/>
      <c r="F3" s="144"/>
      <c r="G3" s="144"/>
      <c r="H3" s="144"/>
      <c r="I3" s="144"/>
      <c r="J3" s="144"/>
      <c r="K3" s="144"/>
      <c r="L3" s="144"/>
      <c r="M3" s="144"/>
      <c r="N3" s="144"/>
      <c r="O3" s="144"/>
      <c r="P3" s="144"/>
      <c r="Q3" s="1"/>
    </row>
    <row r="4" spans="1:17" ht="34.5" customHeight="1" x14ac:dyDescent="0.25">
      <c r="A4" s="1"/>
      <c r="B4" s="144"/>
      <c r="C4" s="144"/>
      <c r="D4" s="144"/>
      <c r="E4" s="144"/>
      <c r="F4" s="144"/>
      <c r="G4" s="144"/>
      <c r="H4" s="144"/>
      <c r="I4" s="144"/>
      <c r="J4" s="144"/>
      <c r="K4" s="144"/>
      <c r="L4" s="144"/>
      <c r="M4" s="144"/>
      <c r="N4" s="144"/>
      <c r="O4" s="144"/>
      <c r="P4" s="144"/>
      <c r="Q4" s="1"/>
    </row>
    <row r="5" spans="1:17" ht="30" customHeight="1" x14ac:dyDescent="0.25">
      <c r="A5" s="1"/>
      <c r="B5" s="145" t="s">
        <v>219</v>
      </c>
      <c r="C5" s="145"/>
      <c r="D5" s="145"/>
      <c r="E5" s="145"/>
      <c r="F5" s="145"/>
      <c r="G5" s="145"/>
      <c r="H5" s="145"/>
      <c r="I5" s="145"/>
      <c r="J5" s="145"/>
      <c r="K5" s="145"/>
      <c r="L5" s="145"/>
      <c r="M5" s="145"/>
      <c r="N5" s="145"/>
      <c r="O5" s="145"/>
      <c r="P5" s="145"/>
      <c r="Q5" s="1"/>
    </row>
    <row r="6" spans="1:17" hidden="1" x14ac:dyDescent="0.25">
      <c r="A6" s="1"/>
      <c r="B6" s="1"/>
      <c r="C6" s="1"/>
      <c r="D6" s="1"/>
      <c r="E6" s="1"/>
      <c r="F6" s="1"/>
      <c r="G6" s="1"/>
      <c r="H6" s="1"/>
      <c r="I6" s="1"/>
      <c r="J6" s="1"/>
      <c r="K6" s="1"/>
      <c r="L6" s="1"/>
      <c r="M6" s="1"/>
      <c r="N6" s="1"/>
      <c r="O6" s="1"/>
      <c r="P6" s="1"/>
      <c r="Q6" s="1"/>
    </row>
    <row r="7" spans="1:17" x14ac:dyDescent="0.25">
      <c r="A7" s="143" t="s">
        <v>26</v>
      </c>
      <c r="B7" s="143"/>
      <c r="C7" s="143"/>
      <c r="D7" s="143"/>
      <c r="E7" s="143"/>
      <c r="F7" s="143"/>
      <c r="G7" s="143"/>
      <c r="H7" s="143"/>
      <c r="I7" s="143"/>
      <c r="J7" s="143"/>
      <c r="K7" s="143"/>
      <c r="L7" s="143"/>
      <c r="M7" s="143"/>
      <c r="N7" s="143"/>
      <c r="O7" s="143"/>
      <c r="P7" s="143"/>
      <c r="Q7" s="143"/>
    </row>
    <row r="8" spans="1:17" x14ac:dyDescent="0.25">
      <c r="A8" s="143" t="s">
        <v>0</v>
      </c>
      <c r="B8" s="143"/>
      <c r="C8" s="143"/>
      <c r="D8" s="146" t="str">
        <f>[21]POA!$AA$26</f>
        <v>Prestación de Servicios Públicos</v>
      </c>
      <c r="E8" s="147"/>
      <c r="F8" s="147"/>
      <c r="G8" s="147"/>
      <c r="H8" s="147"/>
      <c r="I8" s="148" t="s">
        <v>1</v>
      </c>
      <c r="J8" s="149" t="s">
        <v>50</v>
      </c>
      <c r="K8" s="149"/>
      <c r="L8" s="148" t="s">
        <v>2</v>
      </c>
      <c r="M8" s="150" t="str">
        <f>'[22]POA (7)'!$C$19</f>
        <v xml:space="preserve">Programa 26: Coordinación Eficaz para el Progreso Municipal </v>
      </c>
      <c r="N8" s="147"/>
      <c r="O8" s="148" t="s">
        <v>3</v>
      </c>
      <c r="P8" s="221" t="s">
        <v>161</v>
      </c>
      <c r="Q8" s="147"/>
    </row>
    <row r="9" spans="1:17" ht="61.5" customHeight="1" x14ac:dyDescent="0.25">
      <c r="A9" s="143"/>
      <c r="B9" s="143"/>
      <c r="C9" s="143"/>
      <c r="D9" s="147"/>
      <c r="E9" s="147"/>
      <c r="F9" s="147"/>
      <c r="G9" s="147"/>
      <c r="H9" s="147"/>
      <c r="I9" s="148"/>
      <c r="J9" s="149"/>
      <c r="K9" s="149"/>
      <c r="L9" s="148"/>
      <c r="M9" s="147"/>
      <c r="N9" s="147"/>
      <c r="O9" s="148"/>
      <c r="P9" s="147"/>
      <c r="Q9" s="147"/>
    </row>
    <row r="10" spans="1:17" x14ac:dyDescent="0.25">
      <c r="A10" s="143" t="s">
        <v>27</v>
      </c>
      <c r="B10" s="143"/>
      <c r="C10" s="143"/>
      <c r="D10" s="143"/>
      <c r="E10" s="143"/>
      <c r="F10" s="143"/>
      <c r="G10" s="143"/>
      <c r="H10" s="143"/>
      <c r="I10" s="143"/>
      <c r="J10" s="143"/>
      <c r="K10" s="143"/>
      <c r="L10" s="143"/>
      <c r="M10" s="143"/>
      <c r="N10" s="143"/>
      <c r="O10" s="143"/>
      <c r="P10" s="143"/>
      <c r="Q10" s="143"/>
    </row>
    <row r="11" spans="1:17" ht="29.1" customHeight="1" x14ac:dyDescent="0.25">
      <c r="A11" s="66" t="s">
        <v>4</v>
      </c>
      <c r="B11" s="222" t="s">
        <v>80</v>
      </c>
      <c r="C11" s="152"/>
      <c r="D11" s="152"/>
      <c r="E11" s="153"/>
      <c r="F11" s="66" t="s">
        <v>5</v>
      </c>
      <c r="G11" s="222" t="str">
        <f>'[22]POA (7)'!$AA$24</f>
        <v>1.8. Otros Servicios Generales</v>
      </c>
      <c r="H11" s="152"/>
      <c r="I11" s="152"/>
      <c r="J11" s="152"/>
      <c r="K11" s="152"/>
      <c r="L11" s="153"/>
      <c r="M11" s="26" t="s">
        <v>6</v>
      </c>
      <c r="N11" s="222" t="str">
        <f>'[23]POA '!$AA$26</f>
        <v>1.8.3. Servicios de comunicación  y medios</v>
      </c>
      <c r="O11" s="152"/>
      <c r="P11" s="152"/>
      <c r="Q11" s="153"/>
    </row>
    <row r="12" spans="1:17" x14ac:dyDescent="0.25">
      <c r="A12" s="143" t="s">
        <v>25</v>
      </c>
      <c r="B12" s="143"/>
      <c r="C12" s="143"/>
      <c r="D12" s="143"/>
      <c r="E12" s="143"/>
      <c r="F12" s="143"/>
      <c r="G12" s="143"/>
      <c r="H12" s="143"/>
      <c r="I12" s="143"/>
      <c r="J12" s="143"/>
      <c r="K12" s="143"/>
      <c r="L12" s="143"/>
      <c r="M12" s="143"/>
      <c r="N12" s="143"/>
      <c r="O12" s="143"/>
      <c r="P12" s="143"/>
      <c r="Q12" s="143"/>
    </row>
    <row r="13" spans="1:17" x14ac:dyDescent="0.25">
      <c r="A13" s="148" t="s">
        <v>7</v>
      </c>
      <c r="B13" s="220" t="str">
        <f>'[22]POA (7)'!$C$17</f>
        <v>EJE IV: Innovación y Eficacia en Movimiento: Transformando para Avanzar</v>
      </c>
      <c r="C13" s="147"/>
      <c r="D13" s="143" t="s">
        <v>8</v>
      </c>
      <c r="E13" s="156" t="str">
        <f>[21]POA!$C$18</f>
        <v xml:space="preserve">Garantizar un gobierno eficiente promoviendo la transformacion gubernamental con el uso de tecnologias innovadoras que contribuyan a la mejora de los servicios y atencion hacia la cuidadania. </v>
      </c>
      <c r="F13" s="147"/>
      <c r="G13" s="147"/>
      <c r="H13" s="143" t="s">
        <v>9</v>
      </c>
      <c r="I13" s="156" t="str">
        <f>[21]POA!$C$20</f>
        <v>Garantizar la transversalizacion de acciones que promuevan una colaboracion efectiva y una coordinacion solida entre las dependencias federales y estatales, consolidando un gobierno honesto y al servicio de la gente.</v>
      </c>
      <c r="J13" s="147"/>
      <c r="K13" s="147"/>
      <c r="L13" s="147"/>
      <c r="M13" s="148" t="s">
        <v>10</v>
      </c>
      <c r="N13" s="156" t="str">
        <f>[21]POA!$C$21</f>
        <v xml:space="preserve">26.7 Generar y difundir informacion institucional mediante los medios de comunicación, en todas las modalidades fortaleciendo la comunicación social 26.8 Informar a la cuidadania sobre los programas, tramites, servicios, programas o notas informativas del quehacer gubernamental 26.9 Implementar mecanismos de comunicacion para promover las acciones gubernamentales mediante un registro fotografico, gaceta informativa. 26.10 Formentar la participacion social de menera digital, para que se involucren activamente en las actividades gubernamentales. 26.11 Elaborar y distribuir comunicados, boletines de prensa, informes u otros materiales sobre las politicas, actividades y decisiones del gobierno. </v>
      </c>
      <c r="O13" s="147"/>
      <c r="P13" s="147"/>
      <c r="Q13" s="147"/>
    </row>
    <row r="14" spans="1:17" ht="202.5" customHeight="1" x14ac:dyDescent="0.25">
      <c r="A14" s="148"/>
      <c r="B14" s="147"/>
      <c r="C14" s="147"/>
      <c r="D14" s="143"/>
      <c r="E14" s="147"/>
      <c r="F14" s="147"/>
      <c r="G14" s="147"/>
      <c r="H14" s="143"/>
      <c r="I14" s="147"/>
      <c r="J14" s="147"/>
      <c r="K14" s="147"/>
      <c r="L14" s="147"/>
      <c r="M14" s="148"/>
      <c r="N14" s="147"/>
      <c r="O14" s="147"/>
      <c r="P14" s="147"/>
      <c r="Q14" s="147"/>
    </row>
    <row r="15" spans="1:17" x14ac:dyDescent="0.25">
      <c r="A15" s="155" t="s">
        <v>24</v>
      </c>
      <c r="B15" s="155"/>
      <c r="C15" s="155"/>
      <c r="D15" s="155"/>
      <c r="E15" s="155"/>
      <c r="F15" s="155"/>
      <c r="G15" s="155"/>
      <c r="H15" s="155"/>
      <c r="I15" s="155"/>
      <c r="J15" s="155"/>
      <c r="K15" s="155"/>
      <c r="L15" s="155"/>
      <c r="M15" s="155"/>
      <c r="N15" s="155"/>
      <c r="O15" s="155"/>
      <c r="P15" s="155"/>
      <c r="Q15" s="155"/>
    </row>
    <row r="16" spans="1:17" x14ac:dyDescent="0.25">
      <c r="A16" s="148" t="s">
        <v>11</v>
      </c>
      <c r="B16" s="143" t="s">
        <v>12</v>
      </c>
      <c r="C16" s="143"/>
      <c r="D16" s="143"/>
      <c r="E16" s="155" t="s">
        <v>22</v>
      </c>
      <c r="F16" s="155"/>
      <c r="G16" s="155"/>
      <c r="H16" s="155"/>
      <c r="I16" s="155"/>
      <c r="J16" s="155"/>
      <c r="K16" s="155"/>
      <c r="L16" s="155"/>
      <c r="M16" s="155"/>
      <c r="N16" s="148" t="s">
        <v>23</v>
      </c>
      <c r="O16" s="148"/>
      <c r="P16" s="148" t="s">
        <v>21</v>
      </c>
      <c r="Q16" s="148"/>
    </row>
    <row r="17" spans="1:18" ht="15.95" customHeight="1" x14ac:dyDescent="0.25">
      <c r="A17" s="148"/>
      <c r="B17" s="143"/>
      <c r="C17" s="143"/>
      <c r="D17" s="143"/>
      <c r="E17" s="143" t="s">
        <v>13</v>
      </c>
      <c r="F17" s="143"/>
      <c r="G17" s="143" t="s">
        <v>14</v>
      </c>
      <c r="H17" s="143"/>
      <c r="I17" s="143" t="s">
        <v>15</v>
      </c>
      <c r="J17" s="143"/>
      <c r="K17" s="148" t="s">
        <v>16</v>
      </c>
      <c r="L17" s="143" t="s">
        <v>17</v>
      </c>
      <c r="M17" s="143"/>
      <c r="N17" s="148" t="s">
        <v>19</v>
      </c>
      <c r="O17" s="148" t="s">
        <v>20</v>
      </c>
      <c r="P17" s="148"/>
      <c r="Q17" s="148"/>
    </row>
    <row r="18" spans="1:18" ht="63.75" customHeight="1" x14ac:dyDescent="0.25">
      <c r="A18" s="148"/>
      <c r="B18" s="143"/>
      <c r="C18" s="143"/>
      <c r="D18" s="143"/>
      <c r="E18" s="143"/>
      <c r="F18" s="143"/>
      <c r="G18" s="143"/>
      <c r="H18" s="143"/>
      <c r="I18" s="143"/>
      <c r="J18" s="143"/>
      <c r="K18" s="148"/>
      <c r="L18" s="67" t="s">
        <v>150</v>
      </c>
      <c r="M18" s="67" t="s">
        <v>18</v>
      </c>
      <c r="N18" s="148"/>
      <c r="O18" s="148"/>
      <c r="P18" s="148"/>
      <c r="Q18" s="148"/>
    </row>
    <row r="19" spans="1:18" ht="165.75" customHeight="1" x14ac:dyDescent="0.25">
      <c r="A19" s="2" t="s">
        <v>28</v>
      </c>
      <c r="B19" s="147" t="str">
        <f>[22]MIR!$B$12</f>
        <v>Las actividades del gobierno municipal se comunican oportunamente a través de medios de comunicación.</v>
      </c>
      <c r="C19" s="147"/>
      <c r="D19" s="147"/>
      <c r="E19" s="147" t="str">
        <f>[21]MIR!$C$12</f>
        <v>Programas gubernamentales difundidos.</v>
      </c>
      <c r="F19" s="147"/>
      <c r="G19" s="216" t="str">
        <f>[21]MIR!$D$12</f>
        <v xml:space="preserve"> Programas gubernamentales difundidos = (Número de programas gubernamentales difundidos / Número de programas gubernamentales programados) * 100   PGD=NPGD/NPGP*100</v>
      </c>
      <c r="H19" s="216"/>
      <c r="I19" s="157" t="str">
        <f>[21]MIR!$E$12</f>
        <v>Existen Archivos y reportes de Presidencía, la Secretaría General, la Dirección de Planeación, de Comunicación Social y la Coordinación de Eventos Cívicos y Culturales, así como de las demás Direcciones de la Administración Municipal.</v>
      </c>
      <c r="J19" s="147"/>
      <c r="K19" s="51" t="s">
        <v>150</v>
      </c>
      <c r="L19" s="68">
        <v>1</v>
      </c>
      <c r="M19" s="116" t="s">
        <v>220</v>
      </c>
      <c r="N19" s="117" t="s">
        <v>223</v>
      </c>
      <c r="O19" s="5">
        <v>0.25</v>
      </c>
      <c r="P19" s="157" t="s">
        <v>50</v>
      </c>
      <c r="Q19" s="147"/>
    </row>
    <row r="20" spans="1:18" ht="179.25" customHeight="1" x14ac:dyDescent="0.25">
      <c r="A20" s="2" t="s">
        <v>29</v>
      </c>
      <c r="B20" s="147" t="str">
        <f>[22]MIR!$B$13</f>
        <v>Correcta gestión de la comunicación en redes sociales en el municipio de Eduardo Neri.</v>
      </c>
      <c r="C20" s="147"/>
      <c r="D20" s="147"/>
      <c r="E20" s="147" t="str">
        <f>[21]MIR!$C$13</f>
        <v>Porcentaje de programas gubernamentales difundidos en medios digitales y electronicos.</v>
      </c>
      <c r="F20" s="147"/>
      <c r="G20" s="216" t="str">
        <f>[21]MIR!$D$13</f>
        <v>Porcentaje de programas gubernamentales difundidos en medios digitales y electronicos.= (Numero de programas difundidos en medios electronicos / numero de pogramas programados para difundir) *100 PGD=NPGD/NPGP*100</v>
      </c>
      <c r="H20" s="216"/>
      <c r="I20" s="157" t="str">
        <f>[21]MIR!$E$13</f>
        <v>Se realiza un monitoreo de las plataformas informativas y se lleva un registro,  existen Archivos y reportes de Presidencía, la Secretaría General, la Dirección de Planeación, de Comunicación Social y la Coordinación de Eventos Cívicos y Culturales, así como de las demás Direcciones de la Administración Municipal.</v>
      </c>
      <c r="J20" s="147"/>
      <c r="K20" s="51" t="s">
        <v>150</v>
      </c>
      <c r="L20" s="106">
        <v>1</v>
      </c>
      <c r="M20" s="116" t="s">
        <v>220</v>
      </c>
      <c r="N20" s="117" t="s">
        <v>223</v>
      </c>
      <c r="O20" s="5">
        <v>0.25</v>
      </c>
      <c r="P20" s="157" t="s">
        <v>50</v>
      </c>
      <c r="Q20" s="147"/>
    </row>
    <row r="21" spans="1:18" ht="159.75" customHeight="1" x14ac:dyDescent="0.25">
      <c r="A21" s="34" t="s">
        <v>61</v>
      </c>
      <c r="B21" s="147" t="str">
        <f>[22]MIR!$B$14</f>
        <v>Se cuenta con una estructura definida en las tareas de producción de la gaceta, lo que facilita la ejecución de las actividades gubernamentales.</v>
      </c>
      <c r="C21" s="147"/>
      <c r="D21" s="147"/>
      <c r="E21" s="147" t="str">
        <f>[22]MIR!$C$14</f>
        <v>Porcentaje de programas gubernamentales difundidos por Direcciones.</v>
      </c>
      <c r="F21" s="147"/>
      <c r="G21" s="219" t="str">
        <f>[21]MIR!$D$14</f>
        <v>Porcentaje de programas gubernamentales difundidos por Direcciones = (Numero de programas difundidos por direcciones / numero de direcciones del H ayuntamieno) * 100 PGD=NPGD/NPGP*100</v>
      </c>
      <c r="H21" s="219"/>
      <c r="I21" s="157" t="str">
        <f>[21]MIR!$E$14</f>
        <v>Se selecciona la información para una adecuada recepción,  existen Archivos y reportes de Presidencía, la Secretaría General, la Dirección de Planeación, de Comunicación Social y la Coordinación de Eventos Cívicos y Culturales, así como de las demás Direcciones de la Administración Municipal.</v>
      </c>
      <c r="J21" s="147"/>
      <c r="K21" s="51" t="s">
        <v>150</v>
      </c>
      <c r="L21" s="106">
        <v>1</v>
      </c>
      <c r="M21" s="116" t="s">
        <v>220</v>
      </c>
      <c r="N21" s="117" t="s">
        <v>223</v>
      </c>
      <c r="O21" s="5">
        <v>0.25</v>
      </c>
      <c r="P21" s="157" t="s">
        <v>50</v>
      </c>
      <c r="Q21" s="147"/>
    </row>
    <row r="22" spans="1:18" ht="173.25" customHeight="1" x14ac:dyDescent="0.25">
      <c r="A22" s="34" t="s">
        <v>62</v>
      </c>
      <c r="B22" s="160" t="str">
        <f>[22]MIR!$B$16</f>
        <v>Existe un boletín destinado a la difusión de información gubernamental.</v>
      </c>
      <c r="C22" s="164"/>
      <c r="D22" s="161"/>
      <c r="E22" s="160" t="str">
        <f>[22]MIR!$C$16</f>
        <v xml:space="preserve">Porcentaje de boletines difundidos </v>
      </c>
      <c r="F22" s="161"/>
      <c r="G22" s="214" t="str">
        <f>[22]MIR!$D$16</f>
        <v>Porcentaje  de boletines difundidos = (numero de boletines difundidos/numero de boletines programados)*100 *100 PGD=NPGD/NPGP*100</v>
      </c>
      <c r="H22" s="215"/>
      <c r="I22" s="162" t="str">
        <f>[22]MIR!$E$16</f>
        <v>Se selecciona la información para una adecuada informacion a la población,  existen Archivos y reportes de Presidencía, la Secretaría General, la Dirección de Planeación, de Comunicación Social y la Coordinación de Eventos Cívicos y Culturales, así como de las demás Direcciones de la Administración Municipal.</v>
      </c>
      <c r="J22" s="163"/>
      <c r="K22" s="51" t="s">
        <v>150</v>
      </c>
      <c r="L22" s="100">
        <v>1</v>
      </c>
      <c r="M22" s="116" t="s">
        <v>220</v>
      </c>
      <c r="N22" s="117" t="s">
        <v>223</v>
      </c>
      <c r="O22" s="5">
        <v>0.25</v>
      </c>
      <c r="P22" s="157" t="s">
        <v>50</v>
      </c>
      <c r="Q22" s="147"/>
    </row>
    <row r="23" spans="1:18" ht="174.75" customHeight="1" x14ac:dyDescent="0.25">
      <c r="A23" s="34" t="s">
        <v>84</v>
      </c>
      <c r="B23" s="147" t="str">
        <f>[22]MIR!$B$18</f>
        <v>Se mantiene actualizada la información para el conocimiento público sobre las actividades del gobierno.</v>
      </c>
      <c r="C23" s="147"/>
      <c r="D23" s="147"/>
      <c r="E23" s="147" t="str">
        <f>[22]MIR!$C$19</f>
        <v>porcentaje de evidencias de actividades gubernamentales</v>
      </c>
      <c r="F23" s="147"/>
      <c r="G23" s="216" t="str">
        <f>[22]MIR!$D$19</f>
        <v>porcentaje de evidencias de actividades gubernamentales= (Numero De actividades cubiertas / Numero de actividades realizadas)*100  PGD=NPGD/NPGP*100</v>
      </c>
      <c r="H23" s="216"/>
      <c r="I23" s="157" t="str">
        <f>[22]MIR!$E$19</f>
        <v>Existen Archivos y reportes de Presidencía, la Secretaría General, la Dirección de Planeación, de Comunicación Social y la Coordinación de Eventos Cívicos y Culturales, así como de las demás Direcciones de la Administración Municipal.</v>
      </c>
      <c r="J23" s="147"/>
      <c r="K23" s="51" t="s">
        <v>150</v>
      </c>
      <c r="L23" s="100">
        <v>1</v>
      </c>
      <c r="M23" s="116" t="s">
        <v>220</v>
      </c>
      <c r="N23" s="117" t="s">
        <v>223</v>
      </c>
      <c r="O23" s="5">
        <v>0.25</v>
      </c>
      <c r="P23" s="157" t="s">
        <v>50</v>
      </c>
      <c r="Q23" s="147"/>
    </row>
    <row r="24" spans="1:18" x14ac:dyDescent="0.25">
      <c r="A24" s="155" t="s">
        <v>30</v>
      </c>
      <c r="B24" s="155"/>
      <c r="C24" s="155"/>
      <c r="D24" s="155"/>
      <c r="E24" s="155"/>
      <c r="F24" s="155"/>
      <c r="G24" s="155"/>
      <c r="H24" s="155"/>
      <c r="I24" s="155"/>
      <c r="J24" s="155"/>
      <c r="K24" s="155"/>
      <c r="L24" s="155"/>
      <c r="M24" s="155"/>
      <c r="N24" s="155"/>
      <c r="O24" s="155"/>
      <c r="P24" s="155"/>
      <c r="Q24" s="155"/>
    </row>
    <row r="25" spans="1:18" ht="187.5" customHeight="1" x14ac:dyDescent="0.25">
      <c r="A25" s="3" t="s">
        <v>68</v>
      </c>
      <c r="B25" s="147" t="str">
        <f>[22]MIR!$B$15</f>
        <v>Elaboración de la Gaceta Informativa del H. Ayuntamiento Municipal 2024–2027.</v>
      </c>
      <c r="C25" s="147"/>
      <c r="D25" s="147"/>
      <c r="E25" s="147" t="str">
        <f>[22]MIR!$C$15</f>
        <v>Porcentaje de actualización de gaceta informativa</v>
      </c>
      <c r="F25" s="147"/>
      <c r="G25" s="216" t="str">
        <f>[22]MIR!$D$15</f>
        <v>Porcentaje de actualización de gaceta informativa = (numero de gacetas programados/numero de gacetas entregados)*100 *100 PGD=NPGD/NPGP*100</v>
      </c>
      <c r="H25" s="216"/>
      <c r="I25" s="157" t="str">
        <f>[21]MIR!$E$15</f>
        <v>Se selecciona la información para una adecuada informacion a la población,  existen Archivos y reportes de Presidencía, la Secretaría General, la Dirección de Planeación, de Comunicación Social y la Coordinación de Eventos Cívicos y Culturales, así como de las demás Direcciones de la Administración Municipal.</v>
      </c>
      <c r="J25" s="147"/>
      <c r="K25" s="51" t="s">
        <v>150</v>
      </c>
      <c r="L25" s="68">
        <v>1</v>
      </c>
      <c r="M25" s="116" t="s">
        <v>220</v>
      </c>
      <c r="N25" s="117" t="s">
        <v>223</v>
      </c>
      <c r="O25" s="5">
        <v>0.25</v>
      </c>
      <c r="P25" s="157" t="s">
        <v>50</v>
      </c>
      <c r="Q25" s="147"/>
    </row>
    <row r="26" spans="1:18" ht="175.5" customHeight="1" x14ac:dyDescent="0.25">
      <c r="A26" s="3" t="s">
        <v>67</v>
      </c>
      <c r="B26" s="147" t="str">
        <f>[22]MIR!$B$17</f>
        <v>Diseño y elaboración de boletines informativos, carteles y volantes.</v>
      </c>
      <c r="C26" s="147"/>
      <c r="D26" s="147"/>
      <c r="E26" s="147" t="str">
        <f>[22]MIR!$C$17</f>
        <v>Porcentaje de imagen grafica realizada</v>
      </c>
      <c r="F26" s="147"/>
      <c r="G26" s="216" t="str">
        <f>[22]MIR!$D$17</f>
        <v>Porcentaje  de boletines difundidos = (numero de boletines difundidos/numero de boletines programados)*100 *100 PGD=NPGD/NPGP*100</v>
      </c>
      <c r="H26" s="216"/>
      <c r="I26" s="157" t="str">
        <f>[22]MIR!$E$17</f>
        <v>Se selecciona la información para una adecuada informacion a la población,  existen Archivos y reportes de Presidencía, la Secretaría General, la Dirección de Planeación, de Comunicación Social y la Coordinación de Eventos Cívicos y Culturales, así como de las demás Direcciones de la Administración Municipal.</v>
      </c>
      <c r="J26" s="147"/>
      <c r="K26" s="51" t="s">
        <v>150</v>
      </c>
      <c r="L26" s="68">
        <v>1</v>
      </c>
      <c r="M26" s="116" t="s">
        <v>220</v>
      </c>
      <c r="N26" s="117" t="s">
        <v>223</v>
      </c>
      <c r="O26" s="5">
        <v>0.25</v>
      </c>
      <c r="P26" s="157" t="s">
        <v>50</v>
      </c>
      <c r="Q26" s="147"/>
      <c r="R26" t="s">
        <v>33</v>
      </c>
    </row>
    <row r="27" spans="1:18" ht="165" customHeight="1" x14ac:dyDescent="0.25">
      <c r="A27" s="3" t="s">
        <v>85</v>
      </c>
      <c r="B27" s="160" t="str">
        <f>[22]MIR!$B$19</f>
        <v>Registro fotográfico y videográfico de las sesiones de cabildo, así como de los programas gubernamentales y actividades de las distintas direcciones de la administración municipal.</v>
      </c>
      <c r="C27" s="164"/>
      <c r="D27" s="161"/>
      <c r="E27" s="160" t="str">
        <f>[22]MIR!$C$19</f>
        <v>porcentaje de evidencias de actividades gubernamentales</v>
      </c>
      <c r="F27" s="161"/>
      <c r="G27" s="217" t="str">
        <f>[22]MIR!$D$19</f>
        <v>porcentaje de evidencias de actividades gubernamentales= (Numero De actividades cubiertas / Numero de actividades realizadas)*100  PGD=NPGD/NPGP*100</v>
      </c>
      <c r="H27" s="218"/>
      <c r="I27" s="162" t="str">
        <f>[22]MIR!$E$19</f>
        <v>Existen Archivos y reportes de Presidencía, la Secretaría General, la Dirección de Planeación, de Comunicación Social y la Coordinación de Eventos Cívicos y Culturales, así como de las demás Direcciones de la Administración Municipal.</v>
      </c>
      <c r="J27" s="163"/>
      <c r="K27" s="51" t="s">
        <v>150</v>
      </c>
      <c r="L27" s="68">
        <v>1</v>
      </c>
      <c r="M27" s="116" t="s">
        <v>220</v>
      </c>
      <c r="N27" s="117" t="s">
        <v>223</v>
      </c>
      <c r="O27" s="5">
        <v>0.25</v>
      </c>
      <c r="P27" s="157" t="s">
        <v>50</v>
      </c>
      <c r="Q27" s="147"/>
    </row>
    <row r="28" spans="1:18" x14ac:dyDescent="0.25">
      <c r="A28" s="1"/>
      <c r="B28" s="1"/>
      <c r="C28" s="1"/>
      <c r="D28" s="1"/>
      <c r="E28" s="1"/>
      <c r="F28" s="1"/>
      <c r="G28" s="1"/>
      <c r="H28" s="1"/>
      <c r="I28" s="1"/>
      <c r="J28" s="1"/>
      <c r="K28" s="1"/>
      <c r="L28" s="1"/>
      <c r="M28" s="1"/>
      <c r="N28" s="1"/>
      <c r="O28" s="1"/>
      <c r="P28" s="1"/>
      <c r="Q28" s="1"/>
    </row>
    <row r="29" spans="1:18" x14ac:dyDescent="0.25">
      <c r="A29" s="1"/>
      <c r="B29" s="1"/>
      <c r="C29" s="1"/>
      <c r="D29" s="1"/>
      <c r="E29" s="1"/>
      <c r="F29" s="1"/>
      <c r="G29" s="1"/>
      <c r="H29" s="1"/>
      <c r="I29" s="1"/>
      <c r="J29" s="1"/>
      <c r="K29" s="1"/>
      <c r="L29" s="1"/>
      <c r="M29" s="1"/>
      <c r="N29" s="1"/>
      <c r="O29" s="1"/>
      <c r="P29" s="1"/>
      <c r="Q29" s="1"/>
    </row>
    <row r="30" spans="1:18" x14ac:dyDescent="0.25">
      <c r="A30" s="1"/>
      <c r="B30" s="1"/>
      <c r="C30" s="1"/>
      <c r="D30" s="1"/>
      <c r="E30" s="1"/>
      <c r="F30" s="1"/>
      <c r="G30" s="1"/>
      <c r="H30" s="1"/>
      <c r="I30" s="1"/>
      <c r="J30" s="1"/>
      <c r="K30" s="1"/>
      <c r="L30" s="1"/>
      <c r="M30" s="1"/>
      <c r="N30" s="1"/>
      <c r="O30" s="1"/>
      <c r="P30" s="1"/>
      <c r="Q30" s="1"/>
    </row>
    <row r="31" spans="1:18" x14ac:dyDescent="0.25">
      <c r="A31" s="1"/>
      <c r="B31" s="1"/>
      <c r="C31" s="1"/>
      <c r="D31" s="1"/>
      <c r="E31" s="1"/>
      <c r="F31" s="1"/>
      <c r="G31" s="1"/>
      <c r="H31" s="1"/>
      <c r="I31" s="1"/>
      <c r="J31" s="1"/>
      <c r="K31" s="1"/>
      <c r="L31" s="1"/>
      <c r="M31" s="1"/>
      <c r="N31" s="1"/>
      <c r="O31" s="1"/>
      <c r="P31" s="1"/>
      <c r="Q31" s="1"/>
    </row>
    <row r="32" spans="1:18"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65"/>
      <c r="G33" s="165"/>
      <c r="H33" s="165"/>
      <c r="I33" s="1"/>
      <c r="J33" s="1"/>
      <c r="K33" s="1"/>
      <c r="L33" s="1"/>
      <c r="M33" s="1"/>
      <c r="N33" s="1"/>
      <c r="O33" s="1"/>
      <c r="P33" s="1"/>
      <c r="Q33" s="1"/>
    </row>
    <row r="34" spans="1:17" x14ac:dyDescent="0.25">
      <c r="A34" s="1"/>
      <c r="B34" s="1"/>
      <c r="C34" s="1"/>
      <c r="D34" s="1"/>
      <c r="E34" s="1"/>
      <c r="F34" s="165"/>
      <c r="G34" s="165"/>
      <c r="H34" s="165"/>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G36" s="1"/>
      <c r="H36" s="1"/>
      <c r="I36" s="1"/>
      <c r="J36" s="1"/>
      <c r="K36" s="1"/>
      <c r="L36" s="1"/>
      <c r="M36" s="1"/>
      <c r="N36" s="1"/>
      <c r="O36" s="1"/>
      <c r="P36" s="1"/>
      <c r="Q36" s="1"/>
    </row>
    <row r="37" spans="1:17" s="1" customFormat="1" x14ac:dyDescent="0.25"/>
    <row r="38" spans="1:17" s="1" customFormat="1" x14ac:dyDescent="0.25"/>
    <row r="39" spans="1:17" s="1" customFormat="1" x14ac:dyDescent="0.25"/>
  </sheetData>
  <mergeCells count="79">
    <mergeCell ref="A12:Q12"/>
    <mergeCell ref="B2:P4"/>
    <mergeCell ref="B5:P5"/>
    <mergeCell ref="A7:Q7"/>
    <mergeCell ref="A8:C9"/>
    <mergeCell ref="D8:H9"/>
    <mergeCell ref="I8:I9"/>
    <mergeCell ref="J8:K9"/>
    <mergeCell ref="L8:L9"/>
    <mergeCell ref="M8:N9"/>
    <mergeCell ref="O8:O9"/>
    <mergeCell ref="P8:Q9"/>
    <mergeCell ref="A10:Q10"/>
    <mergeCell ref="B11:E11"/>
    <mergeCell ref="G11:L11"/>
    <mergeCell ref="N11:Q11"/>
    <mergeCell ref="M13:M14"/>
    <mergeCell ref="N13:Q14"/>
    <mergeCell ref="A15:Q15"/>
    <mergeCell ref="A16:A18"/>
    <mergeCell ref="B16:D18"/>
    <mergeCell ref="E16:M16"/>
    <mergeCell ref="N16:O16"/>
    <mergeCell ref="P16:Q18"/>
    <mergeCell ref="E17:F18"/>
    <mergeCell ref="G17:H18"/>
    <mergeCell ref="A13:A14"/>
    <mergeCell ref="B13:C14"/>
    <mergeCell ref="D13:D14"/>
    <mergeCell ref="E13:G14"/>
    <mergeCell ref="H13:H14"/>
    <mergeCell ref="I13:L14"/>
    <mergeCell ref="I17:J18"/>
    <mergeCell ref="K17:K18"/>
    <mergeCell ref="L17:M17"/>
    <mergeCell ref="N17:N18"/>
    <mergeCell ref="O17:O18"/>
    <mergeCell ref="P19:Q19"/>
    <mergeCell ref="B20:D20"/>
    <mergeCell ref="E20:F20"/>
    <mergeCell ref="G20:H20"/>
    <mergeCell ref="I20:J20"/>
    <mergeCell ref="P20:Q20"/>
    <mergeCell ref="B19:D19"/>
    <mergeCell ref="E19:F19"/>
    <mergeCell ref="G19:H19"/>
    <mergeCell ref="I19:J19"/>
    <mergeCell ref="B23:D23"/>
    <mergeCell ref="E23:F23"/>
    <mergeCell ref="G23:H23"/>
    <mergeCell ref="I23:J23"/>
    <mergeCell ref="P23:Q23"/>
    <mergeCell ref="B21:D21"/>
    <mergeCell ref="E21:F21"/>
    <mergeCell ref="G21:H21"/>
    <mergeCell ref="I21:J21"/>
    <mergeCell ref="P21:Q21"/>
    <mergeCell ref="A24:Q24"/>
    <mergeCell ref="B25:D25"/>
    <mergeCell ref="E25:F25"/>
    <mergeCell ref="G25:H25"/>
    <mergeCell ref="I25:J25"/>
    <mergeCell ref="P25:Q25"/>
    <mergeCell ref="P26:Q26"/>
    <mergeCell ref="B27:D27"/>
    <mergeCell ref="E27:F27"/>
    <mergeCell ref="G27:H27"/>
    <mergeCell ref="I27:J27"/>
    <mergeCell ref="P27:Q27"/>
    <mergeCell ref="F33:H34"/>
    <mergeCell ref="B26:D26"/>
    <mergeCell ref="E26:F26"/>
    <mergeCell ref="G26:H26"/>
    <mergeCell ref="I26:J26"/>
    <mergeCell ref="B22:D22"/>
    <mergeCell ref="E22:F22"/>
    <mergeCell ref="G22:H22"/>
    <mergeCell ref="I22:J22"/>
    <mergeCell ref="P22:Q22"/>
  </mergeCells>
  <pageMargins left="0.7" right="0.7" top="0.75" bottom="0.75" header="0.3" footer="0.3"/>
  <pageSetup scale="53" orientation="landscape" horizontalDpi="4294967292"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61</vt:i4>
      </vt:variant>
    </vt:vector>
  </HeadingPairs>
  <TitlesOfParts>
    <vt:vector size="122" baseType="lpstr">
      <vt:lpstr>61.-DIRECCIÓN DE CLUB DE LA 3ER</vt:lpstr>
      <vt:lpstr>60.- COORDINACION DE OFI. DE RE</vt:lpstr>
      <vt:lpstr>59.- DIRECCION DE ASIS. ALIMENT</vt:lpstr>
      <vt:lpstr>58.-DIRECCIÓN DE LA DIV. SEXUAL</vt:lpstr>
      <vt:lpstr>57.-DIRECCIÓN DE LA INSTANC </vt:lpstr>
      <vt:lpstr>56.-DIRECCIÓN DE DES. RURAL</vt:lpstr>
      <vt:lpstr>55.-DIRECCIÓN DE ATN. A COM.</vt:lpstr>
      <vt:lpstr>54.-DIRECCION DE ECOLOGIA</vt:lpstr>
      <vt:lpstr>53.-DIRECCIÓN DE COM. SOCIAL</vt:lpstr>
      <vt:lpstr>52.-DIRECCIÓN DE DES. ECONOMIC </vt:lpstr>
      <vt:lpstr>51.- DIRECCION DE DEPORTES </vt:lpstr>
      <vt:lpstr>50.-DIRECCIÓN DE PLANEACION PAR</vt:lpstr>
      <vt:lpstr>49.- DIRECCION DE SERVICIO MEDI</vt:lpstr>
      <vt:lpstr>48.- DIRECCION CASA DE LA CULTU</vt:lpstr>
      <vt:lpstr>47.- DIRECCION DE JUVENTUD </vt:lpstr>
      <vt:lpstr>46.- DIRECCION DE APOYO A INST.</vt:lpstr>
      <vt:lpstr>45.- DIRECCION DE PROGRAMAS SOC</vt:lpstr>
      <vt:lpstr>44.- DIRECCION DE PARQUES Y JAR</vt:lpstr>
      <vt:lpstr>43.-DIRECCION DE RASTRO</vt:lpstr>
      <vt:lpstr>42.-DIRECCION DE PANTEONES </vt:lpstr>
      <vt:lpstr>41.- DIRECCION DE MERCADO </vt:lpstr>
      <vt:lpstr>40.- DIRECCION DE LIMPIA </vt:lpstr>
      <vt:lpstr>39.- DIRECCION DE ALUMBRADO PUB</vt:lpstr>
      <vt:lpstr>38.- DIRECCION DE AGUA POTABLE </vt:lpstr>
      <vt:lpstr>37.-DIRECCION DE DES. URBANO</vt:lpstr>
      <vt:lpstr>36.-DIRECCION DE OBRAS PUBLICAS</vt:lpstr>
      <vt:lpstr>35.-DIRECCIÓN DE SERVICIOS GRAL</vt:lpstr>
      <vt:lpstr>34.-DIRECCIÓN DE CONTROL PATRIM</vt:lpstr>
      <vt:lpstr>33.-DIRECCIÓN DE CATAS</vt:lpstr>
      <vt:lpstr>32.-DIRECCIÓN DE CONTABILI</vt:lpstr>
      <vt:lpstr>31.-DIRECCIÓN DE CUENTA PÚBL</vt:lpstr>
      <vt:lpstr>30.-DIRECCIÓN DE RECURSOS HUMAN</vt:lpstr>
      <vt:lpstr>29.- DIRECCION DE MOVILIDAD </vt:lpstr>
      <vt:lpstr>28.-DIRECCIÓN DE PREVENCIÓN SOC</vt:lpstr>
      <vt:lpstr>27.-DIRECCIÓN DE ASUNTOS JURIDI</vt:lpstr>
      <vt:lpstr>26.-DIRECCIÓN DE PROTECCIÓN CIV</vt:lpstr>
      <vt:lpstr>25.-DIRECCIÓN DE REGLAMENTOS</vt:lpstr>
      <vt:lpstr>24.-DIRECCIÓN DE POLICIA VIAL</vt:lpstr>
      <vt:lpstr>23.-DIRECCIÓN DE SEGURIDAD PUBL</vt:lpstr>
      <vt:lpstr>22.-DIRECCIÓN GRAL. DEL DIF</vt:lpstr>
      <vt:lpstr>21.-DIRECCIÓN GRAL. DE SALUD</vt:lpstr>
      <vt:lpstr>20.-DIRECCIÓN GRAL. DE EDUCACIO</vt:lpstr>
      <vt:lpstr>19.-DIRECCIÓN GRAL. DESARROLLO </vt:lpstr>
      <vt:lpstr>18.-DIRECCIÓN GRAL. SER. PUBLI </vt:lpstr>
      <vt:lpstr>17.-DIRECCIÓN GENERAL DE OBRAS</vt:lpstr>
      <vt:lpstr>16.-DIRECCIÓN GENERAL DE SEGURI</vt:lpstr>
      <vt:lpstr>15.-ORGANO DE CONTROL INTE</vt:lpstr>
      <vt:lpstr>14.-DIRECCIÓN DE UNIDAD DE  TRA</vt:lpstr>
      <vt:lpstr>13.-DIRECCIÓN DE LA INSTANCIA</vt:lpstr>
      <vt:lpstr>12.-SECRETARIA GENERAL DE G</vt:lpstr>
      <vt:lpstr>11.- TESORERIA MUNICIPAL</vt:lpstr>
      <vt:lpstr>10.-SINDICATURA</vt:lpstr>
      <vt:lpstr>9.-REGIDURIA DE MEDIO AMBIENTE </vt:lpstr>
      <vt:lpstr>8.-REGIDURIA DE EDUCACIÓN Y GRU</vt:lpstr>
      <vt:lpstr>7.-REGIDURIA DE CULTURA, RECRE</vt:lpstr>
      <vt:lpstr>6..REGIDURIA DE DERECHO DE LAS </vt:lpstr>
      <vt:lpstr>5.-REGIDURIA DE COMERCIO Y ABAS</vt:lpstr>
      <vt:lpstr>4.-REGIDURIA DE SALUD Y JUV </vt:lpstr>
      <vt:lpstr>3.-REGIDURIA DE DESARROLLO RURA</vt:lpstr>
      <vt:lpstr>2.-REGIDURIA E DESARROLLO URBAN</vt:lpstr>
      <vt:lpstr>1.-PRESIDENCIA</vt:lpstr>
      <vt:lpstr>'1.-PRESIDENCIA'!Área_de_impresión</vt:lpstr>
      <vt:lpstr>'10.-SINDICATURA'!Área_de_impresión</vt:lpstr>
      <vt:lpstr>'11.- TESORERIA MUNICIPAL'!Área_de_impresión</vt:lpstr>
      <vt:lpstr>'12.-SECRETARIA GENERAL DE G'!Área_de_impresión</vt:lpstr>
      <vt:lpstr>'13.-DIRECCIÓN DE LA INSTANCIA'!Área_de_impresión</vt:lpstr>
      <vt:lpstr>'14.-DIRECCIÓN DE UNIDAD DE  TRA'!Área_de_impresión</vt:lpstr>
      <vt:lpstr>'15.-ORGANO DE CONTROL INTE'!Área_de_impresión</vt:lpstr>
      <vt:lpstr>'16.-DIRECCIÓN GENERAL DE SEGURI'!Área_de_impresión</vt:lpstr>
      <vt:lpstr>'17.-DIRECCIÓN GENERAL DE OBRAS'!Área_de_impresión</vt:lpstr>
      <vt:lpstr>'18.-DIRECCIÓN GRAL. SER. PUBLI '!Área_de_impresión</vt:lpstr>
      <vt:lpstr>'19.-DIRECCIÓN GRAL. DESARROLLO '!Área_de_impresión</vt:lpstr>
      <vt:lpstr>'2.-REGIDURIA E DESARROLLO URBAN'!Área_de_impresión</vt:lpstr>
      <vt:lpstr>'20.-DIRECCIÓN GRAL. DE EDUCACIO'!Área_de_impresión</vt:lpstr>
      <vt:lpstr>'21.-DIRECCIÓN GRAL. DE SALUD'!Área_de_impresión</vt:lpstr>
      <vt:lpstr>'22.-DIRECCIÓN GRAL. DEL DIF'!Área_de_impresión</vt:lpstr>
      <vt:lpstr>'23.-DIRECCIÓN DE SEGURIDAD PUBL'!Área_de_impresión</vt:lpstr>
      <vt:lpstr>'24.-DIRECCIÓN DE POLICIA VIAL'!Área_de_impresión</vt:lpstr>
      <vt:lpstr>'25.-DIRECCIÓN DE REGLAMENTOS'!Área_de_impresión</vt:lpstr>
      <vt:lpstr>'26.-DIRECCIÓN DE PROTECCIÓN CIV'!Área_de_impresión</vt:lpstr>
      <vt:lpstr>'27.-DIRECCIÓN DE ASUNTOS JURIDI'!Área_de_impresión</vt:lpstr>
      <vt:lpstr>'28.-DIRECCIÓN DE PREVENCIÓN SOC'!Área_de_impresión</vt:lpstr>
      <vt:lpstr>'29.- DIRECCION DE MOVILIDAD '!Área_de_impresión</vt:lpstr>
      <vt:lpstr>'3.-REGIDURIA DE DESARROLLO RURA'!Área_de_impresión</vt:lpstr>
      <vt:lpstr>'30.-DIRECCIÓN DE RECURSOS HUMAN'!Área_de_impresión</vt:lpstr>
      <vt:lpstr>'31.-DIRECCIÓN DE CUENTA PÚBL'!Área_de_impresión</vt:lpstr>
      <vt:lpstr>'32.-DIRECCIÓN DE CONTABILI'!Área_de_impresión</vt:lpstr>
      <vt:lpstr>'33.-DIRECCIÓN DE CATAS'!Área_de_impresión</vt:lpstr>
      <vt:lpstr>'34.-DIRECCIÓN DE CONTROL PATRIM'!Área_de_impresión</vt:lpstr>
      <vt:lpstr>'35.-DIRECCIÓN DE SERVICIOS GRAL'!Área_de_impresión</vt:lpstr>
      <vt:lpstr>'36.-DIRECCION DE OBRAS PUBLICAS'!Área_de_impresión</vt:lpstr>
      <vt:lpstr>'37.-DIRECCION DE DES. URBANO'!Área_de_impresión</vt:lpstr>
      <vt:lpstr>'38.- DIRECCION DE AGUA POTABLE '!Área_de_impresión</vt:lpstr>
      <vt:lpstr>'39.- DIRECCION DE ALUMBRADO PUB'!Área_de_impresión</vt:lpstr>
      <vt:lpstr>'4.-REGIDURIA DE SALUD Y JUV '!Área_de_impresión</vt:lpstr>
      <vt:lpstr>'40.- DIRECCION DE LIMPIA '!Área_de_impresión</vt:lpstr>
      <vt:lpstr>'41.- DIRECCION DE MERCADO '!Área_de_impresión</vt:lpstr>
      <vt:lpstr>'42.-DIRECCION DE PANTEONES '!Área_de_impresión</vt:lpstr>
      <vt:lpstr>'43.-DIRECCION DE RASTRO'!Área_de_impresión</vt:lpstr>
      <vt:lpstr>'44.- DIRECCION DE PARQUES Y JAR'!Área_de_impresión</vt:lpstr>
      <vt:lpstr>'45.- DIRECCION DE PROGRAMAS SOC'!Área_de_impresión</vt:lpstr>
      <vt:lpstr>'46.- DIRECCION DE APOYO A INST.'!Área_de_impresión</vt:lpstr>
      <vt:lpstr>'47.- DIRECCION DE JUVENTUD '!Área_de_impresión</vt:lpstr>
      <vt:lpstr>'48.- DIRECCION CASA DE LA CULTU'!Área_de_impresión</vt:lpstr>
      <vt:lpstr>'49.- DIRECCION DE SERVICIO MEDI'!Área_de_impresión</vt:lpstr>
      <vt:lpstr>'5.-REGIDURIA DE COMERCIO Y ABAS'!Área_de_impresión</vt:lpstr>
      <vt:lpstr>'50.-DIRECCIÓN DE PLANEACION PAR'!Área_de_impresión</vt:lpstr>
      <vt:lpstr>'51.- DIRECCION DE DEPORTES '!Área_de_impresión</vt:lpstr>
      <vt:lpstr>'52.-DIRECCIÓN DE DES. ECONOMIC '!Área_de_impresión</vt:lpstr>
      <vt:lpstr>'53.-DIRECCIÓN DE COM. SOCIAL'!Área_de_impresión</vt:lpstr>
      <vt:lpstr>'54.-DIRECCION DE ECOLOGIA'!Área_de_impresión</vt:lpstr>
      <vt:lpstr>'55.-DIRECCIÓN DE ATN. A COM.'!Área_de_impresión</vt:lpstr>
      <vt:lpstr>'56.-DIRECCIÓN DE DES. RURAL'!Área_de_impresión</vt:lpstr>
      <vt:lpstr>'57.-DIRECCIÓN DE LA INSTANC '!Área_de_impresión</vt:lpstr>
      <vt:lpstr>'58.-DIRECCIÓN DE LA DIV. SEXUAL'!Área_de_impresión</vt:lpstr>
      <vt:lpstr>'59.- DIRECCION DE ASIS. ALIMENT'!Área_de_impresión</vt:lpstr>
      <vt:lpstr>'6..REGIDURIA DE DERECHO DE LAS '!Área_de_impresión</vt:lpstr>
      <vt:lpstr>'60.- COORDINACION DE OFI. DE RE'!Área_de_impresión</vt:lpstr>
      <vt:lpstr>'61.-DIRECCIÓN DE CLUB DE LA 3ER'!Área_de_impresión</vt:lpstr>
      <vt:lpstr>'7.-REGIDURIA DE CULTURA, RECRE'!Área_de_impresión</vt:lpstr>
      <vt:lpstr>'8.-REGIDURIA DE EDUCACIÓN Y GRU'!Área_de_impresión</vt:lpstr>
      <vt:lpstr>'9.-REGIDURIA DE MEDIO AMBIENTE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PC-ALFONSO</cp:lastModifiedBy>
  <cp:lastPrinted>2026-05-11T16:22:45Z</cp:lastPrinted>
  <dcterms:created xsi:type="dcterms:W3CDTF">2022-03-25T18:01:57Z</dcterms:created>
  <dcterms:modified xsi:type="dcterms:W3CDTF">2026-05-25T18:39:39Z</dcterms:modified>
</cp:coreProperties>
</file>