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
    </mc:Choice>
  </mc:AlternateContent>
  <bookViews>
    <workbookView xWindow="-120" yWindow="-120" windowWidth="19440" windowHeight="11760" firstSheet="53" activeTab="53"/>
  </bookViews>
  <sheets>
    <sheet name="62.-DIRECCIÓN DE CLUB DE LA 3ER" sheetId="51" r:id="rId1"/>
    <sheet name="61.- COORDINACION DE OFI. DE RE" sheetId="50" r:id="rId2"/>
    <sheet name="60.- DIRECCION DE ASIS. ALIMENT" sheetId="127" r:id="rId3"/>
    <sheet name="59.-DIRECCIÓN DE LA DIV. SEXUAL" sheetId="126" r:id="rId4"/>
    <sheet name="58.-DIRECCIÓN DE LA INSTANC " sheetId="125" r:id="rId5"/>
    <sheet name="57.-DIRECCIÓN DE DES. RURAL" sheetId="124" r:id="rId6"/>
    <sheet name="56.-DIRECCIÓN DE ATN. A COM." sheetId="123" r:id="rId7"/>
    <sheet name="55.-DIRECCION DE ECOLOGIA" sheetId="43" r:id="rId8"/>
    <sheet name="54.-DIRECCIÓN DE COM. SOCIAL" sheetId="122" r:id="rId9"/>
    <sheet name="53.-DIRECCIÓN DE DES. TURISTICO" sheetId="121" r:id="rId10"/>
    <sheet name="52.-DIRECCIÓN DE DES. ECONOMIC " sheetId="120" r:id="rId11"/>
    <sheet name="51.- DIRECCION DE DEPORTES " sheetId="119" r:id="rId12"/>
    <sheet name="50.-DIRECCIÓN DE PLANEACION PAR" sheetId="118" r:id="rId13"/>
    <sheet name="49.- DIRECCION DE SERVICIO MEDI" sheetId="117" r:id="rId14"/>
    <sheet name="48.- DIRECCION CASA DE LA CULTU" sheetId="116" r:id="rId15"/>
    <sheet name="47.- DIRECCION DE JUVENTUD " sheetId="115" r:id="rId16"/>
    <sheet name="46.- DIRECCION DE APOYO A INST." sheetId="114" r:id="rId17"/>
    <sheet name="45.- DIRECCION DE PROGRAMAS SOC" sheetId="112" r:id="rId18"/>
    <sheet name="44.- DIRECCION DE PARQUES Y JAR" sheetId="111" r:id="rId19"/>
    <sheet name="43.-DIRECCION DE RASTRO" sheetId="110" r:id="rId20"/>
    <sheet name="42.-DIRECCION DE PANTEONES " sheetId="109" r:id="rId21"/>
    <sheet name="41.- DIRECCION DE MERCADO " sheetId="108" r:id="rId22"/>
    <sheet name="40.- DIRECCION DE LIMPIA " sheetId="107" r:id="rId23"/>
    <sheet name="39.- DIRECCION DE ALUMBRADO PUB" sheetId="106" r:id="rId24"/>
    <sheet name="38.- DIRECCION DE AGUA POTABLE " sheetId="105" r:id="rId25"/>
    <sheet name="37.-DIRECCION DE DES. URBANO" sheetId="104" r:id="rId26"/>
    <sheet name="36.-DIRECCION DE OBRAS PUBLICAS" sheetId="103" r:id="rId27"/>
    <sheet name="35.-DIRECCIÓN DE SERVICIOS GRAL" sheetId="102" r:id="rId28"/>
    <sheet name="34.-DIRECCIÓN DE CONTROL PATRIM" sheetId="41" r:id="rId29"/>
    <sheet name="33.-DIRECCIÓN DE CATAS" sheetId="40" r:id="rId30"/>
    <sheet name="32.-DIRECCIÓN DE CONTABILI" sheetId="39" r:id="rId31"/>
    <sheet name="31.-DIRECCIÓN DE CUENTA PÚBL" sheetId="38" r:id="rId32"/>
    <sheet name="30.-DIRECCIÓN DE RECURSOS HUMAN" sheetId="37" r:id="rId33"/>
    <sheet name="29.- DIRECCION DE MOVILIDAD " sheetId="101" r:id="rId34"/>
    <sheet name="28.-DIRECCIÓN DE PREVENCIÓN SOC" sheetId="100" r:id="rId35"/>
    <sheet name="27.-DIRECCIÓN DE ASUNTOS JURIDI" sheetId="99" r:id="rId36"/>
    <sheet name="26.-DIRECCIÓN DE PROTECCIÓN CIV" sheetId="98" r:id="rId37"/>
    <sheet name="25.-DIRECCIÓN DE REGLAMENTOS" sheetId="97" r:id="rId38"/>
    <sheet name="24.-DIRECCIÓN DE POLICIA VIAL" sheetId="96" r:id="rId39"/>
    <sheet name="23.-DIRECCIÓN DE SEGURIDAD PUBL" sheetId="95" r:id="rId40"/>
    <sheet name="22.-DIRECCIÓN GRAL. DEL DIF" sheetId="94" r:id="rId41"/>
    <sheet name="21.-DIRECCIÓN GRAL. DE SALUD" sheetId="93" r:id="rId42"/>
    <sheet name="20.-DIRECCIÓN GRAL. DE EDUCACIO" sheetId="92" r:id="rId43"/>
    <sheet name="19.-DIRECCIÓN GRAL. DESARROLLO " sheetId="91" r:id="rId44"/>
    <sheet name="18.-DIRECCIÓN GRAL. SER. PUBLI " sheetId="90" r:id="rId45"/>
    <sheet name="17.-DIRECCIÓN GENERAL DE OBRAS" sheetId="89" r:id="rId46"/>
    <sheet name="16.-DIRECCIÓN GENERAL DE SEGURI" sheetId="88" r:id="rId47"/>
    <sheet name="15.-ORGANO DE CONTROL INTE" sheetId="34" r:id="rId48"/>
    <sheet name="14.-DIRECCIÓN DE UNIDAD DE  TRA" sheetId="87" r:id="rId49"/>
    <sheet name="13.-DIRECCIÓN DE LA INSTANCIA" sheetId="86" r:id="rId50"/>
    <sheet name="12.-SECRETARIA GENERAL DE G" sheetId="85" r:id="rId51"/>
    <sheet name="11.- TESORERIA MUNICIPAL" sheetId="84" r:id="rId52"/>
    <sheet name="10.-SINDICATURA" sheetId="33" r:id="rId53"/>
    <sheet name="9.-REGIDURIA DE MEDIO AMBIENTE " sheetId="31" r:id="rId54"/>
    <sheet name="8.-REGIDURIA DE EDUCACIÓN Y GRU" sheetId="27" r:id="rId55"/>
    <sheet name="7.-REGIDURIA DE CULTURA, RECRE" sheetId="32" r:id="rId56"/>
    <sheet name="6..REGIDURIA DE DERECHO DE LAS " sheetId="29" r:id="rId57"/>
    <sheet name="5.-REGIDURIA DE COMERCIO Y ABAS" sheetId="28" r:id="rId58"/>
    <sheet name="4.-REGIDURIA DE SALUD Y JUV " sheetId="128" r:id="rId59"/>
    <sheet name="3.-REGIDURIA DE DESARROLLO RURA" sheetId="26" r:id="rId60"/>
    <sheet name="2.-REGIDURIA E DESARROLLO URBAN" sheetId="25" r:id="rId61"/>
    <sheet name="1.-PRESIDENCIA" sheetId="1" r:id="rId62"/>
  </sheets>
  <externalReferences>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s>
  <definedNames>
    <definedName name="_xlnm.Print_Area" localSheetId="61">'1.-PRESIDENCIA'!$A$1:$Q$36</definedName>
    <definedName name="_xlnm.Print_Area" localSheetId="52">'10.-SINDICATURA'!$A$1:$Q$37</definedName>
    <definedName name="_xlnm.Print_Area" localSheetId="51">'11.- TESORERIA MUNICIPAL'!$A$1:$Q$37</definedName>
    <definedName name="_xlnm.Print_Area" localSheetId="50">'12.-SECRETARIA GENERAL DE G'!$A$1:$Q$41</definedName>
    <definedName name="_xlnm.Print_Area" localSheetId="49">'13.-DIRECCIÓN DE LA INSTANCIA'!$A$1:$Q$37</definedName>
    <definedName name="_xlnm.Print_Area" localSheetId="48">'14.-DIRECCIÓN DE UNIDAD DE  TRA'!$A$1:$Q$47</definedName>
    <definedName name="_xlnm.Print_Area" localSheetId="47">'15.-ORGANO DE CONTROL INTE'!$A$1:$Q$40</definedName>
    <definedName name="_xlnm.Print_Area" localSheetId="46">'16.-DIRECCIÓN GENERAL DE SEGURI'!$A$1:$Q$38</definedName>
    <definedName name="_xlnm.Print_Area" localSheetId="45">'17.-DIRECCIÓN GENERAL DE OBRAS'!$A$1:$Q$39</definedName>
    <definedName name="_xlnm.Print_Area" localSheetId="44">'18.-DIRECCIÓN GRAL. SER. PUBLI '!$A$1:$Q$39</definedName>
    <definedName name="_xlnm.Print_Area" localSheetId="43">'19.-DIRECCIÓN GRAL. DESARROLLO '!$A$1:$Q$39</definedName>
    <definedName name="_xlnm.Print_Area" localSheetId="60">'2.-REGIDURIA E DESARROLLO URBAN'!$A$1:$Q$38</definedName>
    <definedName name="_xlnm.Print_Area" localSheetId="42">'20.-DIRECCIÓN GRAL. DE EDUCACIO'!$A$1:$Q$42</definedName>
    <definedName name="_xlnm.Print_Area" localSheetId="41">'21.-DIRECCIÓN GRAL. DE SALUD'!$A$1:$Q$38</definedName>
    <definedName name="_xlnm.Print_Area" localSheetId="40">'22.-DIRECCIÓN GRAL. DEL DIF'!$A$1:$Q$42</definedName>
    <definedName name="_xlnm.Print_Area" localSheetId="39">'23.-DIRECCIÓN DE SEGURIDAD PUBL'!$A$1:$Q$37</definedName>
    <definedName name="_xlnm.Print_Area" localSheetId="38">'24.-DIRECCIÓN DE POLICIA VIAL'!$A$1:$Q$42</definedName>
    <definedName name="_xlnm.Print_Area" localSheetId="37">'25.-DIRECCIÓN DE REGLAMENTOS'!$A$1:$Q$37</definedName>
    <definedName name="_xlnm.Print_Area" localSheetId="36">'26.-DIRECCIÓN DE PROTECCIÓN CIV'!$A$1:$Q$49</definedName>
    <definedName name="_xlnm.Print_Area" localSheetId="35">'27.-DIRECCIÓN DE ASUNTOS JURIDI'!$A$1:$Q$39</definedName>
    <definedName name="_xlnm.Print_Area" localSheetId="34">'28.-DIRECCIÓN DE PREVENCIÓN SOC'!$A$1:$Q$37</definedName>
    <definedName name="_xlnm.Print_Area" localSheetId="33">'29.- DIRECCION DE MOVILIDAD '!$A$1:$Q$38</definedName>
    <definedName name="_xlnm.Print_Area" localSheetId="59">'3.-REGIDURIA DE DESARROLLO RURA'!$A$1:$Q$38</definedName>
    <definedName name="_xlnm.Print_Area" localSheetId="32">'30.-DIRECCIÓN DE RECURSOS HUMAN'!$A$1:$Q$37</definedName>
    <definedName name="_xlnm.Print_Area" localSheetId="31">'31.-DIRECCIÓN DE CUENTA PÚBL'!$A$1:$Q$37</definedName>
    <definedName name="_xlnm.Print_Area" localSheetId="30">'32.-DIRECCIÓN DE CONTABILI'!$A$1:$Q$38</definedName>
    <definedName name="_xlnm.Print_Area" localSheetId="29">'33.-DIRECCIÓN DE CATAS'!$A$1:$Q$35</definedName>
    <definedName name="_xlnm.Print_Area" localSheetId="28">'34.-DIRECCIÓN DE CONTROL PATRIM'!$A$1:$Q$37</definedName>
    <definedName name="_xlnm.Print_Area" localSheetId="27">'35.-DIRECCIÓN DE SERVICIOS GRAL'!$A$1:$Q$39</definedName>
    <definedName name="_xlnm.Print_Area" localSheetId="26">'36.-DIRECCION DE OBRAS PUBLICAS'!$A$1:$Q$37</definedName>
    <definedName name="_xlnm.Print_Area" localSheetId="25">'37.-DIRECCION DE DES. URBANO'!$A$1:$Q$40</definedName>
    <definedName name="_xlnm.Print_Area" localSheetId="24">'38.- DIRECCION DE AGUA POTABLE '!$A$1:$Q$38</definedName>
    <definedName name="_xlnm.Print_Area" localSheetId="23">'39.- DIRECCION DE ALUMBRADO PUB'!$A$1:$Q$37</definedName>
    <definedName name="_xlnm.Print_Area" localSheetId="58">'4.-REGIDURIA DE SALUD Y JUV '!$A$1:$Q$38</definedName>
    <definedName name="_xlnm.Print_Area" localSheetId="22">'40.- DIRECCION DE LIMPIA '!$A$1:$Q$38</definedName>
    <definedName name="_xlnm.Print_Area" localSheetId="21">'41.- DIRECCION DE MERCADO '!$A$1:$Q$37</definedName>
    <definedName name="_xlnm.Print_Area" localSheetId="20">'42.-DIRECCION DE PANTEONES '!$A$1:$Q$37</definedName>
    <definedName name="_xlnm.Print_Area" localSheetId="19">'43.-DIRECCION DE RASTRO'!$A$1:$Q$37</definedName>
    <definedName name="_xlnm.Print_Area" localSheetId="18">'44.- DIRECCION DE PARQUES Y JAR'!$A$1:$Q$37</definedName>
    <definedName name="_xlnm.Print_Area" localSheetId="17">'45.- DIRECCION DE PROGRAMAS SOC'!$A$1:$Q$37</definedName>
    <definedName name="_xlnm.Print_Area" localSheetId="16">'46.- DIRECCION DE APOYO A INST.'!$A$1:$Q$36</definedName>
    <definedName name="_xlnm.Print_Area" localSheetId="15">'47.- DIRECCION DE JUVENTUD '!$A$1:$Q$38</definedName>
    <definedName name="_xlnm.Print_Area" localSheetId="14">'48.- DIRECCION CASA DE LA CULTU'!$A$1:$Q$43</definedName>
    <definedName name="_xlnm.Print_Area" localSheetId="13">'49.- DIRECCION DE SERVICIO MEDI'!$A$1:$Q$38</definedName>
    <definedName name="_xlnm.Print_Area" localSheetId="57">'5.-REGIDURIA DE COMERCIO Y ABAS'!$A$1:$Q$38</definedName>
    <definedName name="_xlnm.Print_Area" localSheetId="12">'50.-DIRECCIÓN DE PLANEACION PAR'!$A$1:$Q$40</definedName>
    <definedName name="_xlnm.Print_Area" localSheetId="11">'51.- DIRECCION DE DEPORTES '!$A$1:$Q$37</definedName>
    <definedName name="_xlnm.Print_Area" localSheetId="10">'52.-DIRECCIÓN DE DES. ECONOMIC '!$A$1:$Q$38</definedName>
    <definedName name="_xlnm.Print_Area" localSheetId="9">'53.-DIRECCIÓN DE DES. TURISTICO'!$A$1:$Q$38</definedName>
    <definedName name="_xlnm.Print_Area" localSheetId="8">'54.-DIRECCIÓN DE COM. SOCIAL'!$A$1:$Q$37</definedName>
    <definedName name="_xlnm.Print_Area" localSheetId="7">'55.-DIRECCION DE ECOLOGIA'!$A$1:$Q$40</definedName>
    <definedName name="_xlnm.Print_Area" localSheetId="6">'56.-DIRECCIÓN DE ATN. A COM.'!$A$1:$Q$40</definedName>
    <definedName name="_xlnm.Print_Area" localSheetId="5">'57.-DIRECCIÓN DE DES. RURAL'!$A$1:$Q$41</definedName>
    <definedName name="_xlnm.Print_Area" localSheetId="4">'58.-DIRECCIÓN DE LA INSTANC '!$A$1:$Q$38</definedName>
    <definedName name="_xlnm.Print_Area" localSheetId="3">'59.-DIRECCIÓN DE LA DIV. SEXUAL'!$A$1:$Q$38</definedName>
    <definedName name="_xlnm.Print_Area" localSheetId="56">'6..REGIDURIA DE DERECHO DE LAS '!$A$1:$Q$37</definedName>
    <definedName name="_xlnm.Print_Area" localSheetId="2">'60.- DIRECCION DE ASIS. ALIMENT'!$A$1:$Q$38</definedName>
    <definedName name="_xlnm.Print_Area" localSheetId="1">'61.- COORDINACION DE OFI. DE RE'!$A$1:$Q$38</definedName>
    <definedName name="_xlnm.Print_Area" localSheetId="0">'62.-DIRECCIÓN DE CLUB DE LA 3ER'!$A$1:$Q$37</definedName>
    <definedName name="_xlnm.Print_Area" localSheetId="55">'7.-REGIDURIA DE CULTURA, RECRE'!$A$1:$Q$39</definedName>
    <definedName name="_xlnm.Print_Area" localSheetId="54">'8.-REGIDURIA DE EDUCACIÓN Y GRU'!$A$1:$Q$39</definedName>
    <definedName name="_xlnm.Print_Area" localSheetId="53">'9.-REGIDURIA DE MEDIO AMBIENTE '!$A$1:$Q$37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6" i="121" l="1"/>
  <c r="P27" i="121"/>
  <c r="P28" i="121"/>
  <c r="P29" i="121"/>
  <c r="P30" i="121"/>
  <c r="P25" i="121"/>
  <c r="P20" i="121"/>
  <c r="P21" i="121"/>
  <c r="P22" i="121"/>
  <c r="P23" i="121"/>
  <c r="P19" i="121"/>
  <c r="P21" i="114" l="1"/>
  <c r="P29" i="104" l="1"/>
  <c r="P30" i="104"/>
  <c r="P25" i="104"/>
  <c r="P26" i="104"/>
  <c r="P27" i="104"/>
  <c r="P28" i="104"/>
  <c r="P24" i="104"/>
  <c r="P26" i="103"/>
  <c r="P22" i="103"/>
  <c r="P27" i="103" s="1"/>
  <c r="P20" i="103"/>
  <c r="P21" i="103"/>
  <c r="P19" i="103"/>
  <c r="A8" i="103"/>
  <c r="D8" i="103"/>
  <c r="I8" i="103"/>
  <c r="L8" i="103"/>
  <c r="M8" i="103"/>
  <c r="O8" i="103"/>
  <c r="P8" i="103"/>
  <c r="P25" i="103" l="1"/>
  <c r="P24" i="103"/>
  <c r="E30" i="104"/>
  <c r="B22" i="51" l="1"/>
  <c r="E19" i="51"/>
  <c r="B21" i="51"/>
  <c r="B20" i="51"/>
  <c r="B19" i="51"/>
  <c r="D8" i="51"/>
  <c r="N11" i="51"/>
  <c r="G11" i="51"/>
  <c r="N13" i="51"/>
  <c r="I13" i="51"/>
  <c r="M8" i="51"/>
  <c r="E13" i="51"/>
  <c r="B13" i="51"/>
  <c r="I28" i="50" l="1"/>
  <c r="I27" i="50"/>
  <c r="G28" i="50"/>
  <c r="G27" i="50"/>
  <c r="E28" i="50"/>
  <c r="E27" i="50"/>
  <c r="B27" i="50"/>
  <c r="B28" i="50"/>
  <c r="I26" i="50"/>
  <c r="G26" i="50"/>
  <c r="E26" i="50"/>
  <c r="B26" i="50"/>
  <c r="I25" i="50"/>
  <c r="G25" i="50"/>
  <c r="E25" i="50"/>
  <c r="B25" i="50"/>
  <c r="G23" i="50"/>
  <c r="E23" i="50"/>
  <c r="B23" i="50"/>
  <c r="I22" i="50"/>
  <c r="G22" i="50"/>
  <c r="E22" i="50"/>
  <c r="B22" i="50"/>
  <c r="E20" i="50"/>
  <c r="E19" i="50"/>
  <c r="B21" i="50"/>
  <c r="B20" i="50"/>
  <c r="B19" i="50"/>
  <c r="N13" i="50"/>
  <c r="I13" i="50"/>
  <c r="M8" i="50"/>
  <c r="E13" i="50"/>
  <c r="B13" i="50"/>
  <c r="I31" i="127" l="1"/>
  <c r="G31" i="127"/>
  <c r="E31" i="127"/>
  <c r="B31" i="127"/>
  <c r="I30" i="127"/>
  <c r="G30" i="127"/>
  <c r="E30" i="127"/>
  <c r="B30" i="127"/>
  <c r="I29" i="127"/>
  <c r="G29" i="127"/>
  <c r="E29" i="127"/>
  <c r="E28" i="127"/>
  <c r="B29" i="127"/>
  <c r="B28" i="127"/>
  <c r="I27" i="127"/>
  <c r="G27" i="127"/>
  <c r="E27" i="127"/>
  <c r="B27" i="127"/>
  <c r="I26" i="127"/>
  <c r="I25" i="127"/>
  <c r="G26" i="127"/>
  <c r="G25" i="127"/>
  <c r="E26" i="127"/>
  <c r="E25" i="127"/>
  <c r="B26" i="127"/>
  <c r="B25" i="127"/>
  <c r="I23" i="127"/>
  <c r="G23" i="127"/>
  <c r="E23" i="127"/>
  <c r="B23" i="127"/>
  <c r="I21" i="127"/>
  <c r="G21" i="127"/>
  <c r="E21" i="127"/>
  <c r="I22" i="127"/>
  <c r="G22" i="127"/>
  <c r="E22" i="127"/>
  <c r="B22" i="127"/>
  <c r="B21" i="127"/>
  <c r="P22" i="127"/>
  <c r="I20" i="127"/>
  <c r="I19" i="127"/>
  <c r="G20" i="127"/>
  <c r="G19" i="127"/>
  <c r="E20" i="127"/>
  <c r="E19" i="127"/>
  <c r="B20" i="127"/>
  <c r="B19" i="127"/>
  <c r="N11" i="127"/>
  <c r="G11" i="127"/>
  <c r="B11" i="127"/>
  <c r="D8" i="127"/>
  <c r="N13" i="127"/>
  <c r="I13" i="127"/>
  <c r="M8" i="127"/>
  <c r="E13" i="127"/>
  <c r="B13" i="127"/>
  <c r="I33" i="126" l="1"/>
  <c r="I32" i="126"/>
  <c r="I31" i="126"/>
  <c r="G33" i="126"/>
  <c r="G32" i="126"/>
  <c r="G31" i="126"/>
  <c r="E33" i="126"/>
  <c r="E32" i="126"/>
  <c r="E31" i="126"/>
  <c r="B33" i="126"/>
  <c r="B32" i="126"/>
  <c r="B31" i="126"/>
  <c r="I30" i="126"/>
  <c r="I29" i="126"/>
  <c r="G30" i="126"/>
  <c r="G29" i="126"/>
  <c r="E30" i="126"/>
  <c r="E29" i="126"/>
  <c r="B30" i="126"/>
  <c r="B29" i="126"/>
  <c r="I28" i="126"/>
  <c r="I27" i="126"/>
  <c r="G28" i="126"/>
  <c r="G27" i="126"/>
  <c r="E28" i="126"/>
  <c r="E27" i="126"/>
  <c r="B28" i="126"/>
  <c r="B27" i="126"/>
  <c r="I26" i="126"/>
  <c r="I25" i="126"/>
  <c r="G26" i="126"/>
  <c r="G25" i="126"/>
  <c r="E26" i="126"/>
  <c r="E25" i="126"/>
  <c r="B26" i="126"/>
  <c r="B25" i="126"/>
  <c r="I23" i="126"/>
  <c r="G23" i="126"/>
  <c r="E23" i="126"/>
  <c r="B23" i="126"/>
  <c r="I22" i="126"/>
  <c r="G22" i="126"/>
  <c r="E22" i="126"/>
  <c r="B22" i="126"/>
  <c r="I21" i="126"/>
  <c r="I20" i="126"/>
  <c r="I19" i="126"/>
  <c r="G21" i="126"/>
  <c r="G20" i="126"/>
  <c r="G19" i="126"/>
  <c r="E21" i="126"/>
  <c r="E20" i="126"/>
  <c r="E19" i="126"/>
  <c r="B21" i="126"/>
  <c r="B20" i="126"/>
  <c r="B19" i="126"/>
  <c r="D8" i="126"/>
  <c r="G11" i="126"/>
  <c r="N13" i="126"/>
  <c r="I13" i="126"/>
  <c r="M8" i="126"/>
  <c r="E13" i="126"/>
  <c r="B13" i="126"/>
  <c r="I33" i="125" l="1"/>
  <c r="I32" i="125"/>
  <c r="I31" i="125"/>
  <c r="G33" i="125"/>
  <c r="G32" i="125"/>
  <c r="G31" i="125"/>
  <c r="E33" i="125"/>
  <c r="E32" i="125"/>
  <c r="E31" i="125"/>
  <c r="B33" i="125"/>
  <c r="B32" i="125"/>
  <c r="B31" i="125"/>
  <c r="I30" i="125"/>
  <c r="I29" i="125"/>
  <c r="G30" i="125"/>
  <c r="G29" i="125"/>
  <c r="E30" i="125"/>
  <c r="E29" i="125"/>
  <c r="B30" i="125"/>
  <c r="B29" i="125"/>
  <c r="I28" i="125"/>
  <c r="G28" i="125"/>
  <c r="E28" i="125"/>
  <c r="B28" i="125"/>
  <c r="I27" i="125"/>
  <c r="G27" i="125"/>
  <c r="E27" i="125"/>
  <c r="B27" i="125"/>
  <c r="I26" i="125"/>
  <c r="G26" i="125"/>
  <c r="E26" i="125"/>
  <c r="B26" i="125"/>
  <c r="I25" i="125"/>
  <c r="G25" i="125"/>
  <c r="E25" i="125"/>
  <c r="B25" i="125"/>
  <c r="A24" i="125"/>
  <c r="I23" i="125"/>
  <c r="G23" i="125"/>
  <c r="E23" i="125"/>
  <c r="B23" i="125"/>
  <c r="I22" i="125"/>
  <c r="G22" i="125"/>
  <c r="E22" i="125"/>
  <c r="B22" i="125"/>
  <c r="I21" i="125"/>
  <c r="I20" i="125"/>
  <c r="I19" i="125"/>
  <c r="G21" i="125"/>
  <c r="G20" i="125"/>
  <c r="G19" i="125"/>
  <c r="E21" i="125"/>
  <c r="E20" i="125"/>
  <c r="E19" i="125"/>
  <c r="B21" i="125"/>
  <c r="B20" i="125"/>
  <c r="B19" i="125"/>
  <c r="D8" i="125"/>
  <c r="G11" i="125"/>
  <c r="N13" i="125"/>
  <c r="I13" i="125"/>
  <c r="M8" i="125"/>
  <c r="E13" i="125"/>
  <c r="B13" i="125"/>
  <c r="I28" i="124" l="1"/>
  <c r="I27" i="124"/>
  <c r="G28" i="124"/>
  <c r="G27" i="124"/>
  <c r="E28" i="124"/>
  <c r="E27" i="124"/>
  <c r="B28" i="124"/>
  <c r="B27" i="124"/>
  <c r="I26" i="124"/>
  <c r="I25" i="124"/>
  <c r="I24" i="124"/>
  <c r="G26" i="124"/>
  <c r="G25" i="124"/>
  <c r="G24" i="124"/>
  <c r="E26" i="124"/>
  <c r="E25" i="124"/>
  <c r="E24" i="124"/>
  <c r="B26" i="124"/>
  <c r="B25" i="124"/>
  <c r="B24" i="124"/>
  <c r="I22" i="124"/>
  <c r="G22" i="124"/>
  <c r="E22" i="124"/>
  <c r="B22" i="124"/>
  <c r="G21" i="124"/>
  <c r="G20" i="124"/>
  <c r="G19" i="124"/>
  <c r="E21" i="124"/>
  <c r="E20" i="124"/>
  <c r="E19" i="124"/>
  <c r="I20" i="124"/>
  <c r="I21" i="124"/>
  <c r="I19" i="124"/>
  <c r="B19" i="124"/>
  <c r="N11" i="124"/>
  <c r="D8" i="124"/>
  <c r="G11" i="124"/>
  <c r="N13" i="124"/>
  <c r="I13" i="124"/>
  <c r="M8" i="124"/>
  <c r="E13" i="124"/>
  <c r="B13" i="124"/>
  <c r="I34" i="123" l="1"/>
  <c r="I33" i="123"/>
  <c r="I35" i="123"/>
  <c r="G35" i="123"/>
  <c r="G34" i="123"/>
  <c r="G33" i="123"/>
  <c r="E35" i="123"/>
  <c r="E34" i="123"/>
  <c r="E33" i="123"/>
  <c r="B35" i="123"/>
  <c r="B34" i="123"/>
  <c r="B33" i="123"/>
  <c r="I32" i="123"/>
  <c r="I31" i="123"/>
  <c r="I30" i="123"/>
  <c r="I29" i="123"/>
  <c r="G32" i="123"/>
  <c r="G31" i="123"/>
  <c r="G30" i="123"/>
  <c r="G29" i="123"/>
  <c r="E32" i="123"/>
  <c r="E31" i="123"/>
  <c r="E30" i="123"/>
  <c r="E29" i="123"/>
  <c r="B32" i="123"/>
  <c r="B31" i="123"/>
  <c r="B30" i="123"/>
  <c r="B29" i="123"/>
  <c r="I28" i="123"/>
  <c r="I27" i="123"/>
  <c r="I26" i="123"/>
  <c r="I25" i="123"/>
  <c r="G28" i="123"/>
  <c r="G27" i="123"/>
  <c r="G26" i="123"/>
  <c r="G25" i="123"/>
  <c r="E28" i="123"/>
  <c r="E27" i="123"/>
  <c r="E26" i="123"/>
  <c r="E25" i="123"/>
  <c r="B28" i="123"/>
  <c r="B27" i="123"/>
  <c r="B26" i="123"/>
  <c r="B25" i="123"/>
  <c r="I23" i="123" l="1"/>
  <c r="G23" i="123"/>
  <c r="E23" i="123"/>
  <c r="B23" i="123"/>
  <c r="I22" i="123"/>
  <c r="G22" i="123"/>
  <c r="E22" i="123"/>
  <c r="B22" i="123"/>
  <c r="I21" i="123"/>
  <c r="G21" i="123"/>
  <c r="E21" i="123"/>
  <c r="B21" i="123"/>
  <c r="I20" i="123"/>
  <c r="I19" i="123"/>
  <c r="G20" i="123"/>
  <c r="G19" i="123"/>
  <c r="E20" i="123"/>
  <c r="E19" i="123"/>
  <c r="B20" i="123"/>
  <c r="B19" i="123"/>
  <c r="N11" i="123"/>
  <c r="G11" i="123"/>
  <c r="D8" i="123"/>
  <c r="N13" i="123"/>
  <c r="I13" i="123"/>
  <c r="M8" i="123"/>
  <c r="E13" i="123"/>
  <c r="B13" i="123"/>
  <c r="I29" i="43" l="1"/>
  <c r="G30" i="43"/>
  <c r="G29" i="43"/>
  <c r="E30" i="43"/>
  <c r="E29" i="43"/>
  <c r="B30" i="43"/>
  <c r="B29" i="43"/>
  <c r="I28" i="43"/>
  <c r="I27" i="43"/>
  <c r="G28" i="43"/>
  <c r="G27" i="43"/>
  <c r="E28" i="43"/>
  <c r="E27" i="43"/>
  <c r="B28" i="43"/>
  <c r="B27" i="43"/>
  <c r="I26" i="43"/>
  <c r="I25" i="43"/>
  <c r="G26" i="43"/>
  <c r="G25" i="43"/>
  <c r="E26" i="43"/>
  <c r="E25" i="43"/>
  <c r="B26" i="43"/>
  <c r="B25" i="43"/>
  <c r="I23" i="43"/>
  <c r="G23" i="43"/>
  <c r="E23" i="43"/>
  <c r="B23" i="43"/>
  <c r="I22" i="43"/>
  <c r="I21" i="43"/>
  <c r="G22" i="43"/>
  <c r="G21" i="43"/>
  <c r="E22" i="43"/>
  <c r="E21" i="43"/>
  <c r="B22" i="43"/>
  <c r="B21" i="43"/>
  <c r="I20" i="43"/>
  <c r="I19" i="43"/>
  <c r="G20" i="43"/>
  <c r="G19" i="43"/>
  <c r="E20" i="43"/>
  <c r="E19" i="43"/>
  <c r="B20" i="43"/>
  <c r="B19" i="43"/>
  <c r="E13" i="43"/>
  <c r="B13" i="43"/>
  <c r="D8" i="43" l="1"/>
  <c r="N11" i="43"/>
  <c r="N13" i="43"/>
  <c r="I13" i="43"/>
  <c r="M8" i="43"/>
  <c r="G26" i="122" l="1"/>
  <c r="I27" i="122"/>
  <c r="I26" i="122"/>
  <c r="G27" i="122"/>
  <c r="E27" i="122"/>
  <c r="E26" i="122"/>
  <c r="B27" i="122"/>
  <c r="B26" i="122"/>
  <c r="I25" i="122"/>
  <c r="G25" i="122"/>
  <c r="E25" i="122"/>
  <c r="B25" i="122"/>
  <c r="I23" i="122"/>
  <c r="G23" i="122"/>
  <c r="E23" i="122"/>
  <c r="B23" i="122"/>
  <c r="I22" i="122"/>
  <c r="I21" i="122"/>
  <c r="G22" i="122"/>
  <c r="G21" i="122"/>
  <c r="E22" i="122"/>
  <c r="E21" i="122"/>
  <c r="B22" i="122"/>
  <c r="B21" i="122"/>
  <c r="I20" i="122"/>
  <c r="I19" i="122"/>
  <c r="G20" i="122"/>
  <c r="G19" i="122"/>
  <c r="E20" i="122"/>
  <c r="E19" i="122"/>
  <c r="B20" i="122"/>
  <c r="B19" i="122"/>
  <c r="M8" i="122"/>
  <c r="D8" i="122"/>
  <c r="G11" i="122"/>
  <c r="N13" i="122"/>
  <c r="I13" i="122"/>
  <c r="E13" i="122"/>
  <c r="B13" i="122"/>
  <c r="I30" i="121" l="1"/>
  <c r="I29" i="121"/>
  <c r="G30" i="121"/>
  <c r="G29" i="121"/>
  <c r="E30" i="121"/>
  <c r="E29" i="121"/>
  <c r="B29" i="121"/>
  <c r="B30" i="121"/>
  <c r="I28" i="121"/>
  <c r="I27" i="121"/>
  <c r="I26" i="121"/>
  <c r="I25" i="121"/>
  <c r="G28" i="121"/>
  <c r="G27" i="121"/>
  <c r="G26" i="121"/>
  <c r="G25" i="121"/>
  <c r="E28" i="121"/>
  <c r="E27" i="121"/>
  <c r="E26" i="121"/>
  <c r="E25" i="121"/>
  <c r="B28" i="121"/>
  <c r="B27" i="121"/>
  <c r="B26" i="121"/>
  <c r="B25" i="121"/>
  <c r="I23" i="121"/>
  <c r="I22" i="121"/>
  <c r="G23" i="121"/>
  <c r="G22" i="121"/>
  <c r="E23" i="121"/>
  <c r="E22" i="121"/>
  <c r="B23" i="121"/>
  <c r="B22" i="121"/>
  <c r="I20" i="121"/>
  <c r="I19" i="121"/>
  <c r="G20" i="121"/>
  <c r="G19" i="121"/>
  <c r="E19" i="121"/>
  <c r="E20" i="121"/>
  <c r="I21" i="121"/>
  <c r="G21" i="121"/>
  <c r="E21" i="121"/>
  <c r="B21" i="121"/>
  <c r="B20" i="121"/>
  <c r="B19" i="121"/>
  <c r="D8" i="121"/>
  <c r="N11" i="121"/>
  <c r="G11" i="121"/>
  <c r="B11" i="121"/>
  <c r="N13" i="121"/>
  <c r="I13" i="121"/>
  <c r="M8" i="121"/>
  <c r="E13" i="121"/>
  <c r="B13" i="121"/>
  <c r="B31" i="120" l="1"/>
  <c r="D8" i="120"/>
  <c r="G11" i="120"/>
  <c r="B11" i="120"/>
  <c r="N13" i="120"/>
  <c r="I13" i="120"/>
  <c r="M8" i="120"/>
  <c r="E13" i="120"/>
  <c r="B13" i="120"/>
  <c r="I32" i="120" l="1"/>
  <c r="I31" i="120"/>
  <c r="I30" i="120"/>
  <c r="G32" i="120"/>
  <c r="G31" i="120"/>
  <c r="G30" i="120"/>
  <c r="E32" i="120"/>
  <c r="E31" i="120"/>
  <c r="E30" i="120"/>
  <c r="B32" i="120"/>
  <c r="B30" i="120"/>
  <c r="I29" i="120"/>
  <c r="I28" i="120"/>
  <c r="G29" i="120"/>
  <c r="G28" i="120"/>
  <c r="E29" i="120"/>
  <c r="E28" i="120"/>
  <c r="B29" i="120"/>
  <c r="B28" i="120"/>
  <c r="I27" i="120"/>
  <c r="I26" i="120"/>
  <c r="I25" i="120"/>
  <c r="G27" i="120"/>
  <c r="G26" i="120"/>
  <c r="G25" i="120"/>
  <c r="E27" i="120"/>
  <c r="E26" i="120"/>
  <c r="E25" i="120"/>
  <c r="B27" i="120"/>
  <c r="B26" i="120"/>
  <c r="B25" i="120"/>
  <c r="I21" i="120"/>
  <c r="G21" i="120"/>
  <c r="I22" i="120"/>
  <c r="G22" i="120"/>
  <c r="E22" i="120"/>
  <c r="E21" i="120"/>
  <c r="B21" i="120"/>
  <c r="B22" i="120"/>
  <c r="I23" i="120"/>
  <c r="G23" i="120"/>
  <c r="E23" i="120"/>
  <c r="B23" i="120"/>
  <c r="I20" i="120"/>
  <c r="I19" i="120"/>
  <c r="G20" i="120"/>
  <c r="G19" i="120"/>
  <c r="E20" i="120"/>
  <c r="E19" i="120"/>
  <c r="B20" i="120"/>
  <c r="B19" i="120"/>
  <c r="N11" i="120"/>
  <c r="I27" i="119" l="1"/>
  <c r="I28" i="119"/>
  <c r="I26" i="119"/>
  <c r="G28" i="119"/>
  <c r="G27" i="119"/>
  <c r="G26" i="119"/>
  <c r="E28" i="119"/>
  <c r="E27" i="119"/>
  <c r="E26" i="119"/>
  <c r="B28" i="119"/>
  <c r="B27" i="119"/>
  <c r="B26" i="119"/>
  <c r="G25" i="119"/>
  <c r="G24" i="119"/>
  <c r="E25" i="119"/>
  <c r="E24" i="119"/>
  <c r="B25" i="119"/>
  <c r="B24" i="119"/>
  <c r="I22" i="119"/>
  <c r="I21" i="119"/>
  <c r="G22" i="119"/>
  <c r="G21" i="119"/>
  <c r="E22" i="119"/>
  <c r="E21" i="119"/>
  <c r="B22" i="119"/>
  <c r="B21" i="119"/>
  <c r="I20" i="119"/>
  <c r="I19" i="119"/>
  <c r="G20" i="119"/>
  <c r="G19" i="119"/>
  <c r="E20" i="119"/>
  <c r="E19" i="119"/>
  <c r="B20" i="119"/>
  <c r="B19" i="119"/>
  <c r="D8" i="119"/>
  <c r="N11" i="119"/>
  <c r="G11" i="119"/>
  <c r="N13" i="119"/>
  <c r="I13" i="119"/>
  <c r="M8" i="119"/>
  <c r="E13" i="119"/>
  <c r="B13" i="119"/>
  <c r="I33" i="118" l="1"/>
  <c r="I32" i="118"/>
  <c r="G33" i="118"/>
  <c r="G32" i="118"/>
  <c r="E33" i="118"/>
  <c r="E32" i="118"/>
  <c r="B33" i="118"/>
  <c r="B32" i="118"/>
  <c r="I27" i="118"/>
  <c r="G28" i="118"/>
  <c r="G27" i="118"/>
  <c r="E27" i="118"/>
  <c r="E28" i="118"/>
  <c r="I29" i="118"/>
  <c r="I30" i="118"/>
  <c r="I31" i="118"/>
  <c r="G31" i="118"/>
  <c r="G30" i="118"/>
  <c r="G29" i="118"/>
  <c r="E29" i="118"/>
  <c r="E30" i="118"/>
  <c r="E31" i="118"/>
  <c r="B31" i="118"/>
  <c r="B30" i="118"/>
  <c r="B29" i="118"/>
  <c r="B28" i="118"/>
  <c r="B27" i="118"/>
  <c r="I26" i="118"/>
  <c r="I25" i="118"/>
  <c r="G26" i="118"/>
  <c r="G25" i="118"/>
  <c r="E25" i="118"/>
  <c r="E26" i="118"/>
  <c r="B26" i="118"/>
  <c r="B25" i="118"/>
  <c r="I23" i="118"/>
  <c r="G23" i="118"/>
  <c r="E23" i="118"/>
  <c r="B23" i="118"/>
  <c r="I22" i="118"/>
  <c r="G22" i="118"/>
  <c r="E22" i="118"/>
  <c r="B22" i="118"/>
  <c r="I21" i="118"/>
  <c r="G21" i="118"/>
  <c r="E21" i="118"/>
  <c r="B21" i="118"/>
  <c r="I20" i="118"/>
  <c r="I19" i="118"/>
  <c r="G20" i="118"/>
  <c r="G19" i="118"/>
  <c r="E20" i="118"/>
  <c r="E19" i="118"/>
  <c r="B20" i="118"/>
  <c r="B19" i="118"/>
  <c r="D8" i="118"/>
  <c r="G11" i="118"/>
  <c r="N13" i="118"/>
  <c r="I13" i="118"/>
  <c r="E13" i="118"/>
  <c r="B13" i="118"/>
  <c r="I29" i="117" l="1"/>
  <c r="I28" i="117"/>
  <c r="G29" i="117"/>
  <c r="G28" i="117"/>
  <c r="E29" i="117"/>
  <c r="E28" i="117"/>
  <c r="B29" i="117"/>
  <c r="B28" i="117"/>
  <c r="I27" i="117"/>
  <c r="I26" i="117"/>
  <c r="I25" i="117"/>
  <c r="G27" i="117"/>
  <c r="G26" i="117"/>
  <c r="G25" i="117"/>
  <c r="E27" i="117"/>
  <c r="E25" i="117"/>
  <c r="B27" i="117"/>
  <c r="B26" i="117"/>
  <c r="B25" i="117"/>
  <c r="I23" i="117"/>
  <c r="G23" i="117"/>
  <c r="E23" i="117"/>
  <c r="B23" i="117"/>
  <c r="I22" i="117"/>
  <c r="I21" i="117"/>
  <c r="G22" i="117"/>
  <c r="G21" i="117"/>
  <c r="E22" i="117"/>
  <c r="E21" i="117"/>
  <c r="B22" i="117"/>
  <c r="B21" i="117"/>
  <c r="I20" i="117"/>
  <c r="I19" i="117"/>
  <c r="G20" i="117"/>
  <c r="G19" i="117"/>
  <c r="E20" i="117"/>
  <c r="E19" i="117"/>
  <c r="B20" i="117"/>
  <c r="B19" i="117"/>
  <c r="D8" i="117"/>
  <c r="N11" i="117"/>
  <c r="N13" i="117"/>
  <c r="I13" i="117"/>
  <c r="M8" i="117"/>
  <c r="E13" i="117"/>
  <c r="B13" i="117"/>
  <c r="I38" i="116" l="1"/>
  <c r="I37" i="116"/>
  <c r="I36" i="116"/>
  <c r="I35" i="116"/>
  <c r="G38" i="116"/>
  <c r="G37" i="116"/>
  <c r="G36" i="116"/>
  <c r="G35" i="116"/>
  <c r="E38" i="116"/>
  <c r="E37" i="116"/>
  <c r="E36" i="116"/>
  <c r="E35" i="116"/>
  <c r="B38" i="116"/>
  <c r="B37" i="116"/>
  <c r="B36" i="116"/>
  <c r="B35" i="116"/>
  <c r="I34" i="116"/>
  <c r="I33" i="116"/>
  <c r="G34" i="116"/>
  <c r="G33" i="116"/>
  <c r="E33" i="116"/>
  <c r="I32" i="116"/>
  <c r="I31" i="116"/>
  <c r="G32" i="116"/>
  <c r="G31" i="116"/>
  <c r="E34" i="116"/>
  <c r="E32" i="116"/>
  <c r="E31" i="116"/>
  <c r="B34" i="116"/>
  <c r="B33" i="116"/>
  <c r="B32" i="116"/>
  <c r="B31" i="116"/>
  <c r="I30" i="116"/>
  <c r="I29" i="116"/>
  <c r="I28" i="116"/>
  <c r="G30" i="116"/>
  <c r="G29" i="116"/>
  <c r="G28" i="116"/>
  <c r="E30" i="116"/>
  <c r="E29" i="116"/>
  <c r="E28" i="116"/>
  <c r="B30" i="116"/>
  <c r="B29" i="116"/>
  <c r="B28" i="116"/>
  <c r="I27" i="116"/>
  <c r="I26" i="116"/>
  <c r="I25" i="116"/>
  <c r="G27" i="116"/>
  <c r="G26" i="116"/>
  <c r="G25" i="116"/>
  <c r="E27" i="116"/>
  <c r="E26" i="116"/>
  <c r="E25" i="116"/>
  <c r="B27" i="116"/>
  <c r="B26" i="116"/>
  <c r="B25" i="116"/>
  <c r="I21" i="116"/>
  <c r="G21" i="116"/>
  <c r="E21" i="116"/>
  <c r="I22" i="116"/>
  <c r="G22" i="116"/>
  <c r="E22" i="116"/>
  <c r="I23" i="116"/>
  <c r="G23" i="116"/>
  <c r="E23" i="116"/>
  <c r="B23" i="116"/>
  <c r="B22" i="116"/>
  <c r="B21" i="116"/>
  <c r="I20" i="116"/>
  <c r="I19" i="116"/>
  <c r="G20" i="116"/>
  <c r="G19" i="116"/>
  <c r="E20" i="116"/>
  <c r="E19" i="116"/>
  <c r="B20" i="116"/>
  <c r="B19" i="116"/>
  <c r="N11" i="116"/>
  <c r="G11" i="116"/>
  <c r="D8" i="116"/>
  <c r="N13" i="116"/>
  <c r="I13" i="116"/>
  <c r="M8" i="116"/>
  <c r="E13" i="116"/>
  <c r="B13" i="116"/>
  <c r="I28" i="115" l="1"/>
  <c r="I27" i="115"/>
  <c r="G28" i="115"/>
  <c r="G27" i="115"/>
  <c r="E28" i="115"/>
  <c r="E27" i="115"/>
  <c r="B28" i="115"/>
  <c r="B27" i="115"/>
  <c r="I26" i="115"/>
  <c r="I25" i="115"/>
  <c r="G26" i="115"/>
  <c r="G25" i="115"/>
  <c r="E26" i="115"/>
  <c r="E25" i="115"/>
  <c r="B26" i="115"/>
  <c r="B25" i="115"/>
  <c r="I21" i="115"/>
  <c r="G21" i="115"/>
  <c r="E21" i="115"/>
  <c r="I22" i="115"/>
  <c r="G22" i="115"/>
  <c r="E22" i="115"/>
  <c r="I23" i="115"/>
  <c r="G23" i="115"/>
  <c r="E23" i="115"/>
  <c r="B23" i="115"/>
  <c r="B22" i="115"/>
  <c r="B21" i="115"/>
  <c r="I20" i="115"/>
  <c r="I19" i="115"/>
  <c r="G20" i="115"/>
  <c r="G19" i="115"/>
  <c r="E20" i="115"/>
  <c r="E19" i="115"/>
  <c r="B20" i="115"/>
  <c r="B19" i="115"/>
  <c r="D8" i="115"/>
  <c r="N11" i="115"/>
  <c r="G11" i="115"/>
  <c r="N13" i="115"/>
  <c r="I13" i="115"/>
  <c r="M8" i="115"/>
  <c r="E13" i="115"/>
  <c r="B13" i="115"/>
  <c r="B28" i="114" l="1"/>
  <c r="E28" i="114"/>
  <c r="G28" i="114"/>
  <c r="I28" i="114"/>
  <c r="P28" i="114"/>
  <c r="I27" i="114"/>
  <c r="I26" i="114"/>
  <c r="G27" i="114"/>
  <c r="G26" i="114"/>
  <c r="E27" i="114"/>
  <c r="B27" i="114"/>
  <c r="B26" i="114"/>
  <c r="I25" i="114"/>
  <c r="I24" i="114"/>
  <c r="G25" i="114"/>
  <c r="G24" i="114"/>
  <c r="E25" i="114"/>
  <c r="E24" i="114"/>
  <c r="B25" i="114"/>
  <c r="B24" i="114"/>
  <c r="I22" i="114"/>
  <c r="I21" i="114"/>
  <c r="G22" i="114"/>
  <c r="G21" i="114"/>
  <c r="E22" i="114"/>
  <c r="E21" i="114"/>
  <c r="B22" i="114"/>
  <c r="B21" i="114"/>
  <c r="I20" i="114"/>
  <c r="I19" i="114"/>
  <c r="G20" i="114"/>
  <c r="G19" i="114"/>
  <c r="E20" i="114"/>
  <c r="E19" i="114"/>
  <c r="B20" i="114"/>
  <c r="B19" i="114"/>
  <c r="D8" i="114"/>
  <c r="G11" i="114"/>
  <c r="N11" i="114"/>
  <c r="N13" i="114"/>
  <c r="I13" i="114"/>
  <c r="M8" i="114"/>
  <c r="E13" i="114"/>
  <c r="B13" i="114"/>
  <c r="I28" i="112" l="1"/>
  <c r="I27" i="112"/>
  <c r="G28" i="112"/>
  <c r="G27" i="112"/>
  <c r="E28" i="112"/>
  <c r="E27" i="112"/>
  <c r="B28" i="112"/>
  <c r="B27" i="112"/>
  <c r="I26" i="112"/>
  <c r="I25" i="112"/>
  <c r="I24" i="112"/>
  <c r="G26" i="112"/>
  <c r="G25" i="112"/>
  <c r="G24" i="112"/>
  <c r="E26" i="112"/>
  <c r="E25" i="112"/>
  <c r="E24" i="112"/>
  <c r="B26" i="112"/>
  <c r="B25" i="112"/>
  <c r="B24" i="112"/>
  <c r="I22" i="112"/>
  <c r="G22" i="112"/>
  <c r="E22" i="112"/>
  <c r="B22" i="112"/>
  <c r="I21" i="112"/>
  <c r="I20" i="112"/>
  <c r="I19" i="112"/>
  <c r="G21" i="112"/>
  <c r="G20" i="112"/>
  <c r="G19" i="112"/>
  <c r="E21" i="112"/>
  <c r="E20" i="112"/>
  <c r="E19" i="112"/>
  <c r="B21" i="112"/>
  <c r="B20" i="112"/>
  <c r="B19" i="112"/>
  <c r="D8" i="112"/>
  <c r="N11" i="112"/>
  <c r="G11" i="112"/>
  <c r="N13" i="112"/>
  <c r="I13" i="112"/>
  <c r="M8" i="112"/>
  <c r="E13" i="112"/>
  <c r="B13" i="112"/>
  <c r="I27" i="111" l="1"/>
  <c r="G27" i="111"/>
  <c r="E27" i="111"/>
  <c r="B27" i="111"/>
  <c r="I26" i="111"/>
  <c r="I25" i="111"/>
  <c r="G26" i="111"/>
  <c r="G25" i="111"/>
  <c r="E26" i="111"/>
  <c r="E25" i="111"/>
  <c r="B26" i="111"/>
  <c r="B25" i="111"/>
  <c r="I23" i="111"/>
  <c r="I22" i="111"/>
  <c r="G23" i="111"/>
  <c r="G22" i="111"/>
  <c r="E23" i="111"/>
  <c r="E22" i="111"/>
  <c r="B23" i="111"/>
  <c r="B22" i="111"/>
  <c r="I21" i="111"/>
  <c r="I20" i="111"/>
  <c r="I19" i="111"/>
  <c r="G21" i="111"/>
  <c r="G20" i="111"/>
  <c r="G19" i="111"/>
  <c r="E21" i="111"/>
  <c r="E20" i="111"/>
  <c r="E19" i="111"/>
  <c r="B21" i="111"/>
  <c r="B20" i="111"/>
  <c r="B19" i="111"/>
  <c r="P22" i="111"/>
  <c r="D8" i="111"/>
  <c r="N11" i="111"/>
  <c r="G11" i="111"/>
  <c r="N13" i="111"/>
  <c r="I13" i="111"/>
  <c r="M8" i="111"/>
  <c r="E13" i="111"/>
  <c r="B13" i="111"/>
  <c r="I27" i="110" l="1"/>
  <c r="G27" i="110"/>
  <c r="E27" i="110"/>
  <c r="B27" i="110"/>
  <c r="I26" i="110"/>
  <c r="G26" i="110"/>
  <c r="E26" i="110"/>
  <c r="B26" i="110"/>
  <c r="I25" i="110"/>
  <c r="G25" i="110"/>
  <c r="E25" i="110"/>
  <c r="B25" i="110"/>
  <c r="I23" i="110"/>
  <c r="G23" i="110"/>
  <c r="E23" i="110"/>
  <c r="B23" i="110"/>
  <c r="I22" i="110"/>
  <c r="G22" i="110"/>
  <c r="E22" i="110"/>
  <c r="B22" i="110"/>
  <c r="I21" i="110"/>
  <c r="G21" i="110"/>
  <c r="E21" i="110"/>
  <c r="B21" i="110"/>
  <c r="I20" i="110"/>
  <c r="I19" i="110"/>
  <c r="G20" i="110"/>
  <c r="G19" i="110"/>
  <c r="E20" i="110"/>
  <c r="E19" i="110"/>
  <c r="B20" i="110"/>
  <c r="B19" i="110"/>
  <c r="L22" i="110"/>
  <c r="P22" i="110"/>
  <c r="D8" i="110"/>
  <c r="N11" i="110"/>
  <c r="G11" i="110"/>
  <c r="N13" i="110"/>
  <c r="I13" i="110"/>
  <c r="M8" i="110"/>
  <c r="E13" i="110"/>
  <c r="B13" i="110"/>
  <c r="I30" i="109" l="1"/>
  <c r="I29" i="109"/>
  <c r="I28" i="109"/>
  <c r="G30" i="109"/>
  <c r="G29" i="109"/>
  <c r="G28" i="109"/>
  <c r="E30" i="109"/>
  <c r="E29" i="109"/>
  <c r="E28" i="109"/>
  <c r="B30" i="109"/>
  <c r="B29" i="109"/>
  <c r="B28" i="109"/>
  <c r="I27" i="109"/>
  <c r="I26" i="109"/>
  <c r="I25" i="109"/>
  <c r="G27" i="109"/>
  <c r="G26" i="109"/>
  <c r="G25" i="109"/>
  <c r="E27" i="109"/>
  <c r="E26" i="109"/>
  <c r="E25" i="109"/>
  <c r="B27" i="109"/>
  <c r="B26" i="109"/>
  <c r="B25" i="109"/>
  <c r="G23" i="109"/>
  <c r="E23" i="109"/>
  <c r="B23" i="109"/>
  <c r="I22" i="109"/>
  <c r="I23" i="109" s="1"/>
  <c r="I21" i="109"/>
  <c r="G22" i="109"/>
  <c r="G21" i="109"/>
  <c r="E22" i="109"/>
  <c r="E21" i="109"/>
  <c r="B22" i="109"/>
  <c r="B21" i="109"/>
  <c r="I20" i="109"/>
  <c r="I19" i="109"/>
  <c r="G20" i="109"/>
  <c r="G19" i="109"/>
  <c r="E20" i="109"/>
  <c r="E19" i="109"/>
  <c r="B20" i="109"/>
  <c r="B19" i="109"/>
  <c r="D8" i="109"/>
  <c r="N11" i="109"/>
  <c r="G11" i="109"/>
  <c r="B11" i="109"/>
  <c r="N13" i="109"/>
  <c r="I13" i="109"/>
  <c r="M8" i="109"/>
  <c r="E13" i="109"/>
  <c r="B13" i="109"/>
  <c r="I27" i="108" l="1"/>
  <c r="G27" i="108"/>
  <c r="E27" i="108"/>
  <c r="B27" i="108"/>
  <c r="I26" i="108"/>
  <c r="I25" i="108"/>
  <c r="I24" i="108"/>
  <c r="G26" i="108"/>
  <c r="G25" i="108"/>
  <c r="G24" i="108"/>
  <c r="E26" i="108"/>
  <c r="E25" i="108"/>
  <c r="E24" i="108"/>
  <c r="B26" i="108"/>
  <c r="B25" i="108"/>
  <c r="B24" i="108"/>
  <c r="I21" i="108"/>
  <c r="I20" i="108"/>
  <c r="I19" i="108"/>
  <c r="G21" i="108"/>
  <c r="G20" i="108"/>
  <c r="G19" i="108"/>
  <c r="E21" i="108"/>
  <c r="E20" i="108"/>
  <c r="E19" i="108"/>
  <c r="I22" i="108"/>
  <c r="G22" i="108"/>
  <c r="E22" i="108"/>
  <c r="B22" i="108"/>
  <c r="B21" i="108"/>
  <c r="B20" i="108"/>
  <c r="B19" i="108"/>
  <c r="D8" i="108"/>
  <c r="N11" i="108"/>
  <c r="G11" i="108"/>
  <c r="B11" i="108"/>
  <c r="N13" i="108"/>
  <c r="I13" i="108"/>
  <c r="M8" i="108"/>
  <c r="E13" i="108"/>
  <c r="B13" i="108"/>
  <c r="I28" i="107" l="1"/>
  <c r="I27" i="107"/>
  <c r="I26" i="107"/>
  <c r="G28" i="107"/>
  <c r="G27" i="107"/>
  <c r="G26" i="107"/>
  <c r="E28" i="107"/>
  <c r="E27" i="107"/>
  <c r="E26" i="107"/>
  <c r="B28" i="107"/>
  <c r="B27" i="107"/>
  <c r="B26" i="107"/>
  <c r="E25" i="107"/>
  <c r="I25" i="107"/>
  <c r="G25" i="107"/>
  <c r="B25" i="107"/>
  <c r="I22" i="107"/>
  <c r="I23" i="107"/>
  <c r="G23" i="107"/>
  <c r="G22" i="107"/>
  <c r="E22" i="107"/>
  <c r="E23" i="107"/>
  <c r="B23" i="107"/>
  <c r="B22" i="107"/>
  <c r="I21" i="107"/>
  <c r="G21" i="107"/>
  <c r="E21" i="107"/>
  <c r="B21" i="107"/>
  <c r="I20" i="107"/>
  <c r="G20" i="107"/>
  <c r="E20" i="107"/>
  <c r="B20" i="107"/>
  <c r="I19" i="107"/>
  <c r="G19" i="107"/>
  <c r="E19" i="107"/>
  <c r="P22" i="107"/>
  <c r="B19" i="107"/>
  <c r="D8" i="107"/>
  <c r="N11" i="107"/>
  <c r="G11" i="107"/>
  <c r="N13" i="107"/>
  <c r="I13" i="107"/>
  <c r="M8" i="107"/>
  <c r="E13" i="107"/>
  <c r="B13" i="107"/>
  <c r="I29" i="106" l="1"/>
  <c r="G29" i="106"/>
  <c r="E29" i="106"/>
  <c r="B29" i="106"/>
  <c r="I28" i="106"/>
  <c r="I27" i="106"/>
  <c r="G28" i="106"/>
  <c r="G27" i="106"/>
  <c r="E28" i="106"/>
  <c r="E27" i="106"/>
  <c r="B28" i="106"/>
  <c r="B27" i="106"/>
  <c r="I26" i="106"/>
  <c r="I25" i="106"/>
  <c r="G26" i="106"/>
  <c r="G25" i="106"/>
  <c r="E25" i="106"/>
  <c r="E26" i="106"/>
  <c r="B26" i="106"/>
  <c r="B25" i="106"/>
  <c r="E21" i="106"/>
  <c r="I23" i="106"/>
  <c r="I22" i="106"/>
  <c r="G23" i="106"/>
  <c r="G22" i="106"/>
  <c r="E23" i="106"/>
  <c r="E22" i="106"/>
  <c r="B23" i="106"/>
  <c r="B22" i="106"/>
  <c r="I21" i="106"/>
  <c r="G21" i="106"/>
  <c r="B21" i="106"/>
  <c r="I20" i="106"/>
  <c r="I19" i="106"/>
  <c r="G20" i="106"/>
  <c r="G19" i="106"/>
  <c r="E20" i="106"/>
  <c r="E19" i="106"/>
  <c r="B20" i="106"/>
  <c r="B19" i="106"/>
  <c r="D8" i="106"/>
  <c r="N11" i="106"/>
  <c r="G11" i="106"/>
  <c r="B11" i="106"/>
  <c r="N13" i="106"/>
  <c r="I13" i="106"/>
  <c r="M8" i="106"/>
  <c r="E13" i="106"/>
  <c r="B13" i="106"/>
  <c r="I29" i="105" l="1"/>
  <c r="I28" i="105"/>
  <c r="G29" i="105"/>
  <c r="G28" i="105"/>
  <c r="E29" i="105"/>
  <c r="E28" i="105"/>
  <c r="B29" i="105"/>
  <c r="B28" i="105"/>
  <c r="I27" i="105"/>
  <c r="I26" i="105"/>
  <c r="G27" i="105"/>
  <c r="G26" i="105"/>
  <c r="E27" i="105"/>
  <c r="E26" i="105"/>
  <c r="B27" i="105"/>
  <c r="B26" i="105"/>
  <c r="I25" i="105"/>
  <c r="G25" i="105"/>
  <c r="E25" i="105"/>
  <c r="B25" i="105"/>
  <c r="I23" i="105"/>
  <c r="G23" i="105"/>
  <c r="E23" i="105"/>
  <c r="B23" i="105"/>
  <c r="I22" i="105"/>
  <c r="I21" i="105"/>
  <c r="G22" i="105"/>
  <c r="G21" i="105"/>
  <c r="E22" i="105"/>
  <c r="E21" i="105"/>
  <c r="B22" i="105"/>
  <c r="B21" i="105"/>
  <c r="P22" i="105"/>
  <c r="I20" i="105"/>
  <c r="I19" i="105"/>
  <c r="G20" i="105"/>
  <c r="G19" i="105"/>
  <c r="E20" i="105"/>
  <c r="E19" i="105"/>
  <c r="B20" i="105"/>
  <c r="B19" i="105"/>
  <c r="P23" i="105"/>
  <c r="P29" i="105" s="1"/>
  <c r="P20" i="105"/>
  <c r="P21" i="105"/>
  <c r="P19" i="105"/>
  <c r="D8" i="105"/>
  <c r="B11" i="105"/>
  <c r="N13" i="105"/>
  <c r="I13" i="105"/>
  <c r="M8" i="105"/>
  <c r="E13" i="105"/>
  <c r="B13" i="105"/>
  <c r="P26" i="105" l="1"/>
  <c r="P28" i="105"/>
  <c r="P25" i="105"/>
  <c r="P27" i="105"/>
  <c r="I30" i="104"/>
  <c r="G30" i="104"/>
  <c r="B30" i="104"/>
  <c r="I29" i="104"/>
  <c r="G29" i="104"/>
  <c r="E29" i="104"/>
  <c r="B29" i="104"/>
  <c r="I28" i="104"/>
  <c r="G28" i="104"/>
  <c r="E28" i="104"/>
  <c r="B28" i="104"/>
  <c r="I27" i="104" l="1"/>
  <c r="I26" i="104"/>
  <c r="G27" i="104"/>
  <c r="G26" i="104"/>
  <c r="E27" i="104"/>
  <c r="E26" i="104"/>
  <c r="B27" i="104"/>
  <c r="B26" i="104"/>
  <c r="I25" i="104"/>
  <c r="G25" i="104"/>
  <c r="E25" i="104"/>
  <c r="B25" i="104"/>
  <c r="I24" i="104"/>
  <c r="G24" i="104"/>
  <c r="E24" i="104"/>
  <c r="B24" i="104"/>
  <c r="I22" i="104"/>
  <c r="G22" i="104"/>
  <c r="E22" i="104"/>
  <c r="B22" i="104"/>
  <c r="I21" i="104"/>
  <c r="G21" i="104"/>
  <c r="E21" i="104"/>
  <c r="B21" i="104"/>
  <c r="I20" i="104"/>
  <c r="G20" i="104"/>
  <c r="E20" i="104"/>
  <c r="B20" i="104"/>
  <c r="I19" i="104"/>
  <c r="G19" i="104"/>
  <c r="E19" i="104"/>
  <c r="B19" i="104"/>
  <c r="A23" i="104"/>
  <c r="D8" i="104"/>
  <c r="N11" i="104"/>
  <c r="G11" i="104"/>
  <c r="N13" i="104"/>
  <c r="I13" i="104"/>
  <c r="M8" i="104"/>
  <c r="E13" i="104"/>
  <c r="B13" i="104"/>
  <c r="I27" i="103" l="1"/>
  <c r="I26" i="103"/>
  <c r="G27" i="103"/>
  <c r="G26" i="103"/>
  <c r="E27" i="103"/>
  <c r="E26" i="103"/>
  <c r="B27" i="103"/>
  <c r="B26" i="103"/>
  <c r="I25" i="103"/>
  <c r="G25" i="103"/>
  <c r="E25" i="103"/>
  <c r="B25" i="103"/>
  <c r="I24" i="103"/>
  <c r="G24" i="103"/>
  <c r="E24" i="103"/>
  <c r="B24" i="103"/>
  <c r="A23" i="103"/>
  <c r="A24" i="103"/>
  <c r="K24" i="103"/>
  <c r="A25" i="103"/>
  <c r="K25" i="103"/>
  <c r="I22" i="103"/>
  <c r="I21" i="103" s="1"/>
  <c r="G22" i="103"/>
  <c r="G21" i="103"/>
  <c r="E22" i="103"/>
  <c r="E21" i="103"/>
  <c r="B22" i="103"/>
  <c r="B21" i="103"/>
  <c r="I20" i="103"/>
  <c r="G20" i="103"/>
  <c r="E20" i="103"/>
  <c r="B20" i="103"/>
  <c r="I19" i="103"/>
  <c r="G19" i="103"/>
  <c r="E19" i="103"/>
  <c r="B19" i="103"/>
  <c r="N11" i="103"/>
  <c r="G11" i="103"/>
  <c r="N13" i="103"/>
  <c r="I13" i="103"/>
  <c r="E13" i="103"/>
  <c r="B13" i="103"/>
  <c r="I29" i="102" l="1"/>
  <c r="I28" i="102"/>
  <c r="I27" i="102"/>
  <c r="G29" i="102"/>
  <c r="G28" i="102"/>
  <c r="G27" i="102"/>
  <c r="E27" i="102"/>
  <c r="E29" i="102"/>
  <c r="E28" i="102"/>
  <c r="B29" i="102"/>
  <c r="B28" i="102"/>
  <c r="B27" i="102"/>
  <c r="I26" i="102"/>
  <c r="I25" i="102"/>
  <c r="G26" i="102"/>
  <c r="G25" i="102"/>
  <c r="E26" i="102"/>
  <c r="E25" i="102"/>
  <c r="B26" i="102"/>
  <c r="B25" i="102"/>
  <c r="I23" i="102"/>
  <c r="I22" i="102"/>
  <c r="I21" i="102"/>
  <c r="G22" i="102"/>
  <c r="G23" i="102"/>
  <c r="E22" i="102"/>
  <c r="E21" i="102"/>
  <c r="B23" i="102"/>
  <c r="B22" i="102"/>
  <c r="B21" i="102"/>
  <c r="G20" i="102"/>
  <c r="G19" i="102"/>
  <c r="E20" i="102"/>
  <c r="E19" i="102"/>
  <c r="B20" i="102"/>
  <c r="B19" i="102"/>
  <c r="I20" i="102"/>
  <c r="I19" i="102"/>
  <c r="M8" i="102"/>
  <c r="D8" i="102"/>
  <c r="G11" i="102"/>
  <c r="I13" i="102"/>
  <c r="N13" i="102"/>
  <c r="E13" i="102"/>
  <c r="B13" i="102"/>
  <c r="I27" i="41" l="1"/>
  <c r="I26" i="41"/>
  <c r="I25" i="41"/>
  <c r="I24" i="41"/>
  <c r="G27" i="41"/>
  <c r="G26" i="41"/>
  <c r="G25" i="41"/>
  <c r="G24" i="41"/>
  <c r="E27" i="41"/>
  <c r="E26" i="41"/>
  <c r="E25" i="41"/>
  <c r="E24" i="41"/>
  <c r="B27" i="41"/>
  <c r="B26" i="41"/>
  <c r="B25" i="41"/>
  <c r="B24" i="41"/>
  <c r="I22" i="41"/>
  <c r="I21" i="41"/>
  <c r="G22" i="41"/>
  <c r="G21" i="41"/>
  <c r="E22" i="41"/>
  <c r="E21" i="41"/>
  <c r="B22" i="41"/>
  <c r="B21" i="41"/>
  <c r="I20" i="41"/>
  <c r="I19" i="41"/>
  <c r="G20" i="41"/>
  <c r="G19" i="41"/>
  <c r="E20" i="41"/>
  <c r="E19" i="41"/>
  <c r="B20" i="41"/>
  <c r="B19" i="41"/>
  <c r="D8" i="41"/>
  <c r="N11" i="41"/>
  <c r="B11" i="41"/>
  <c r="N13" i="41"/>
  <c r="I13" i="41"/>
  <c r="M8" i="41"/>
  <c r="E13" i="41"/>
  <c r="B13" i="41"/>
  <c r="I25" i="40" l="1"/>
  <c r="I24" i="40"/>
  <c r="I23" i="40"/>
  <c r="G25" i="40"/>
  <c r="G24" i="40"/>
  <c r="G23" i="40"/>
  <c r="E25" i="40"/>
  <c r="E24" i="40"/>
  <c r="E23" i="40"/>
  <c r="B23" i="40"/>
  <c r="I21" i="40"/>
  <c r="G21" i="40"/>
  <c r="E21" i="40"/>
  <c r="B21" i="40"/>
  <c r="I20" i="40"/>
  <c r="G20" i="40"/>
  <c r="E20" i="40"/>
  <c r="B20" i="40"/>
  <c r="I19" i="40"/>
  <c r="G19" i="40"/>
  <c r="E19" i="40"/>
  <c r="B19" i="40"/>
  <c r="D8" i="40"/>
  <c r="N11" i="40"/>
  <c r="G11" i="40"/>
  <c r="B11" i="40"/>
  <c r="N13" i="40"/>
  <c r="I13" i="40"/>
  <c r="M8" i="40"/>
  <c r="E13" i="40"/>
  <c r="B13" i="40"/>
  <c r="I28" i="39" l="1"/>
  <c r="I27" i="39"/>
  <c r="G28" i="39"/>
  <c r="G27" i="39"/>
  <c r="E28" i="39"/>
  <c r="E27" i="39"/>
  <c r="B28" i="39"/>
  <c r="B27" i="39"/>
  <c r="I26" i="39"/>
  <c r="G26" i="39"/>
  <c r="E26" i="39"/>
  <c r="B26" i="39"/>
  <c r="I25" i="39"/>
  <c r="G25" i="39"/>
  <c r="E25" i="39"/>
  <c r="B25" i="39"/>
  <c r="I23" i="39"/>
  <c r="I22" i="39"/>
  <c r="I21" i="39"/>
  <c r="G23" i="39"/>
  <c r="G22" i="39"/>
  <c r="G21" i="39"/>
  <c r="E23" i="39"/>
  <c r="B23" i="39"/>
  <c r="E22" i="39"/>
  <c r="E21" i="39"/>
  <c r="B22" i="39"/>
  <c r="B21" i="39"/>
  <c r="P22" i="39"/>
  <c r="I20" i="39"/>
  <c r="G20" i="39"/>
  <c r="E20" i="39"/>
  <c r="B20" i="39"/>
  <c r="I19" i="39"/>
  <c r="G19" i="39"/>
  <c r="E19" i="39"/>
  <c r="B19" i="39"/>
  <c r="D8" i="39"/>
  <c r="N11" i="39"/>
  <c r="G11" i="39"/>
  <c r="N13" i="39"/>
  <c r="I13" i="39"/>
  <c r="M8" i="39"/>
  <c r="E13" i="39"/>
  <c r="B13" i="39"/>
  <c r="E22" i="38" l="1"/>
  <c r="B22" i="38"/>
  <c r="B21" i="38"/>
  <c r="I20" i="38"/>
  <c r="I19" i="38"/>
  <c r="G20" i="38"/>
  <c r="G19" i="38"/>
  <c r="E20" i="38"/>
  <c r="E19" i="38"/>
  <c r="B20" i="38"/>
  <c r="B19" i="38"/>
  <c r="D8" i="38"/>
  <c r="G11" i="38"/>
  <c r="N13" i="38"/>
  <c r="I13" i="38"/>
  <c r="M8" i="38"/>
  <c r="E13" i="38"/>
  <c r="B13" i="38"/>
  <c r="I27" i="37" l="1"/>
  <c r="I26" i="37"/>
  <c r="G27" i="37"/>
  <c r="G26" i="37"/>
  <c r="E27" i="37"/>
  <c r="E26" i="37"/>
  <c r="B27" i="37"/>
  <c r="B26" i="37"/>
  <c r="I25" i="37"/>
  <c r="G25" i="37"/>
  <c r="E25" i="37"/>
  <c r="B25" i="37"/>
  <c r="I24" i="37"/>
  <c r="G24" i="37"/>
  <c r="E24" i="37"/>
  <c r="B24" i="37"/>
  <c r="I22" i="37"/>
  <c r="G22" i="37"/>
  <c r="E22" i="37"/>
  <c r="B22" i="37"/>
  <c r="I21" i="37"/>
  <c r="G21" i="37"/>
  <c r="E21" i="37"/>
  <c r="B21" i="37"/>
  <c r="I20" i="37"/>
  <c r="I19" i="37"/>
  <c r="G20" i="37"/>
  <c r="G19" i="37"/>
  <c r="E20" i="37"/>
  <c r="E19" i="37"/>
  <c r="B20" i="37"/>
  <c r="B19" i="37"/>
  <c r="D8" i="37"/>
  <c r="G11" i="37"/>
  <c r="B11" i="37"/>
  <c r="N13" i="37"/>
  <c r="I13" i="37"/>
  <c r="M8" i="37"/>
  <c r="E13" i="37"/>
  <c r="B13" i="37"/>
  <c r="I29" i="101" l="1"/>
  <c r="G29" i="101"/>
  <c r="E29" i="101"/>
  <c r="B29" i="101"/>
  <c r="I28" i="101"/>
  <c r="G28" i="101"/>
  <c r="E28" i="101"/>
  <c r="B28" i="101"/>
  <c r="I27" i="101"/>
  <c r="G27" i="101"/>
  <c r="E27" i="101"/>
  <c r="B27" i="101"/>
  <c r="I26" i="101"/>
  <c r="G26" i="101"/>
  <c r="E26" i="101"/>
  <c r="B26" i="101"/>
  <c r="I25" i="101"/>
  <c r="G25" i="101"/>
  <c r="E25" i="101"/>
  <c r="B25" i="101"/>
  <c r="B23" i="101"/>
  <c r="P22" i="101"/>
  <c r="I23" i="101"/>
  <c r="I22" i="101"/>
  <c r="G23" i="101"/>
  <c r="G22" i="101"/>
  <c r="E23" i="101"/>
  <c r="E22" i="101"/>
  <c r="B22" i="101"/>
  <c r="I21" i="101"/>
  <c r="G21" i="101"/>
  <c r="E21" i="101"/>
  <c r="B21" i="101"/>
  <c r="I20" i="101"/>
  <c r="I19" i="101"/>
  <c r="G20" i="101"/>
  <c r="G19" i="101"/>
  <c r="E20" i="101"/>
  <c r="E19" i="101"/>
  <c r="B20" i="101"/>
  <c r="B19" i="101"/>
  <c r="D8" i="101"/>
  <c r="N11" i="101"/>
  <c r="G11" i="101"/>
  <c r="B11" i="101"/>
  <c r="N13" i="101"/>
  <c r="I13" i="101"/>
  <c r="M8" i="101"/>
  <c r="E13" i="101"/>
  <c r="B13" i="101"/>
  <c r="I28" i="100" l="1"/>
  <c r="I27" i="100"/>
  <c r="G28" i="100"/>
  <c r="G27" i="100"/>
  <c r="E28" i="100"/>
  <c r="E27" i="100"/>
  <c r="B28" i="100"/>
  <c r="B27" i="100"/>
  <c r="I26" i="100"/>
  <c r="G26" i="100"/>
  <c r="E26" i="100"/>
  <c r="B26" i="100"/>
  <c r="I25" i="100"/>
  <c r="G25" i="100"/>
  <c r="E25" i="100"/>
  <c r="B25" i="100"/>
  <c r="I24" i="100"/>
  <c r="G24" i="100"/>
  <c r="E24" i="100"/>
  <c r="B24" i="100"/>
  <c r="I22" i="100"/>
  <c r="G22" i="100"/>
  <c r="E22" i="100"/>
  <c r="B22" i="100"/>
  <c r="I21" i="100" l="1"/>
  <c r="G21" i="100"/>
  <c r="E21" i="100"/>
  <c r="B21" i="100"/>
  <c r="I20" i="100"/>
  <c r="I19" i="100"/>
  <c r="G20" i="100"/>
  <c r="G19" i="100"/>
  <c r="E20" i="100"/>
  <c r="E19" i="100"/>
  <c r="B20" i="100"/>
  <c r="B19" i="100"/>
  <c r="D8" i="100"/>
  <c r="N11" i="100"/>
  <c r="G11" i="100"/>
  <c r="B11" i="100"/>
  <c r="N13" i="100"/>
  <c r="I13" i="100"/>
  <c r="M8" i="100"/>
  <c r="E13" i="100"/>
  <c r="B13" i="100"/>
  <c r="I28" i="99" l="1"/>
  <c r="I29" i="99"/>
  <c r="G29" i="99"/>
  <c r="E29" i="99"/>
  <c r="B29" i="99"/>
  <c r="G28" i="99"/>
  <c r="E28" i="99"/>
  <c r="B28" i="99"/>
  <c r="I27" i="99"/>
  <c r="G27" i="99"/>
  <c r="E27" i="99"/>
  <c r="B27" i="99"/>
  <c r="I26" i="99"/>
  <c r="G26" i="99"/>
  <c r="E26" i="99"/>
  <c r="B26" i="99"/>
  <c r="I25" i="99"/>
  <c r="G25" i="99"/>
  <c r="E25" i="99"/>
  <c r="B25" i="99"/>
  <c r="I21" i="99" l="1"/>
  <c r="G21" i="99"/>
  <c r="E21" i="99"/>
  <c r="I22" i="99"/>
  <c r="G22" i="99"/>
  <c r="E22" i="99"/>
  <c r="I23" i="99"/>
  <c r="G23" i="99"/>
  <c r="E23" i="99"/>
  <c r="B23" i="99"/>
  <c r="B22" i="99"/>
  <c r="B21" i="99"/>
  <c r="B20" i="99"/>
  <c r="B19" i="99"/>
  <c r="P22" i="99"/>
  <c r="D8" i="99"/>
  <c r="G11" i="99"/>
  <c r="N13" i="99"/>
  <c r="I13" i="99"/>
  <c r="M8" i="99"/>
  <c r="E13" i="99"/>
  <c r="B13" i="99"/>
  <c r="I40" i="98" l="1"/>
  <c r="G40" i="98"/>
  <c r="G39" i="98"/>
  <c r="E40" i="98"/>
  <c r="E39" i="98"/>
  <c r="B40" i="98"/>
  <c r="B39" i="98"/>
  <c r="I38" i="98"/>
  <c r="I37" i="98"/>
  <c r="I36" i="98"/>
  <c r="G38" i="98"/>
  <c r="G37" i="98"/>
  <c r="G36" i="98"/>
  <c r="E38" i="98"/>
  <c r="E37" i="98"/>
  <c r="E36" i="98"/>
  <c r="B38" i="98"/>
  <c r="B37" i="98"/>
  <c r="B36" i="98"/>
  <c r="I35" i="98"/>
  <c r="I34" i="98"/>
  <c r="I33" i="98"/>
  <c r="G35" i="98"/>
  <c r="G34" i="98"/>
  <c r="G33" i="98"/>
  <c r="E35" i="98"/>
  <c r="E34" i="98"/>
  <c r="E33" i="98"/>
  <c r="B35" i="98"/>
  <c r="B34" i="98"/>
  <c r="B33" i="98"/>
  <c r="I32" i="98"/>
  <c r="I31" i="98"/>
  <c r="I30" i="98"/>
  <c r="G32" i="98"/>
  <c r="G31" i="98"/>
  <c r="G30" i="98"/>
  <c r="E32" i="98"/>
  <c r="E31" i="98"/>
  <c r="E30" i="98"/>
  <c r="B32" i="98"/>
  <c r="B31" i="98"/>
  <c r="B30" i="98"/>
  <c r="I29" i="98"/>
  <c r="I28" i="98"/>
  <c r="G29" i="98"/>
  <c r="G28" i="98"/>
  <c r="E29" i="98"/>
  <c r="E28" i="98"/>
  <c r="B29" i="98"/>
  <c r="B28" i="98"/>
  <c r="I27" i="98"/>
  <c r="G27" i="98"/>
  <c r="E27" i="98"/>
  <c r="B27" i="98"/>
  <c r="I26" i="98"/>
  <c r="G26" i="98"/>
  <c r="E26" i="98"/>
  <c r="B26" i="98"/>
  <c r="I25" i="98"/>
  <c r="G25" i="98"/>
  <c r="E25" i="98"/>
  <c r="B25" i="98"/>
  <c r="I24" i="98"/>
  <c r="G24" i="98"/>
  <c r="E24" i="98"/>
  <c r="B24" i="98"/>
  <c r="I22" i="98"/>
  <c r="G22" i="98"/>
  <c r="E22" i="98"/>
  <c r="B22" i="98"/>
  <c r="I21" i="98"/>
  <c r="G21" i="98"/>
  <c r="E21" i="98"/>
  <c r="B21" i="98"/>
  <c r="I20" i="98"/>
  <c r="I19" i="98"/>
  <c r="G20" i="98"/>
  <c r="G19" i="98"/>
  <c r="E20" i="98"/>
  <c r="E19" i="98"/>
  <c r="B20" i="98"/>
  <c r="B19" i="98"/>
  <c r="N13" i="98"/>
  <c r="I13" i="98"/>
  <c r="N11" i="98"/>
  <c r="G11" i="98"/>
  <c r="D8" i="98"/>
  <c r="M8" i="98"/>
  <c r="E13" i="98"/>
  <c r="B13" i="98"/>
  <c r="I27" i="97" l="1"/>
  <c r="G30" i="97"/>
  <c r="G29" i="97"/>
  <c r="G28" i="97"/>
  <c r="G27" i="97"/>
  <c r="E30" i="97"/>
  <c r="E29" i="97"/>
  <c r="E28" i="97"/>
  <c r="E27" i="97"/>
  <c r="B30" i="97"/>
  <c r="B29" i="97"/>
  <c r="B28" i="97"/>
  <c r="B27" i="97"/>
  <c r="I26" i="97"/>
  <c r="I25" i="97"/>
  <c r="I24" i="97"/>
  <c r="G26" i="97"/>
  <c r="G25" i="97"/>
  <c r="G24" i="97"/>
  <c r="E26" i="97"/>
  <c r="E25" i="97"/>
  <c r="E24" i="97"/>
  <c r="B26" i="97"/>
  <c r="B25" i="97"/>
  <c r="B24" i="97"/>
  <c r="I29" i="97"/>
  <c r="I30" i="97"/>
  <c r="I28" i="97"/>
  <c r="I22" i="97"/>
  <c r="I21" i="97"/>
  <c r="G22" i="97"/>
  <c r="G21" i="97"/>
  <c r="E22" i="97"/>
  <c r="E21" i="97"/>
  <c r="B22" i="97"/>
  <c r="B21" i="97"/>
  <c r="I20" i="97"/>
  <c r="G20" i="97"/>
  <c r="E20" i="97"/>
  <c r="B20" i="97"/>
  <c r="I19" i="97"/>
  <c r="G19" i="97"/>
  <c r="E19" i="97"/>
  <c r="B19" i="97"/>
  <c r="D8" i="97"/>
  <c r="N13" i="97"/>
  <c r="I13" i="97"/>
  <c r="M8" i="97"/>
  <c r="E13" i="97"/>
  <c r="B13" i="97"/>
  <c r="I32" i="96" l="1"/>
  <c r="I31" i="96"/>
  <c r="G33" i="96"/>
  <c r="G31" i="96"/>
  <c r="G32" i="96"/>
  <c r="E33" i="96"/>
  <c r="E32" i="96"/>
  <c r="E31" i="96"/>
  <c r="B33" i="96"/>
  <c r="B32" i="96"/>
  <c r="B31" i="96"/>
  <c r="I30" i="96"/>
  <c r="I29" i="96"/>
  <c r="G30" i="96"/>
  <c r="G29" i="96"/>
  <c r="E30" i="96"/>
  <c r="E29" i="96"/>
  <c r="B30" i="96"/>
  <c r="B29" i="96"/>
  <c r="I28" i="96"/>
  <c r="G28" i="96"/>
  <c r="E28" i="96"/>
  <c r="B28" i="96"/>
  <c r="I27" i="96"/>
  <c r="I26" i="96"/>
  <c r="I25" i="96"/>
  <c r="G27" i="96"/>
  <c r="G26" i="96"/>
  <c r="G25" i="96"/>
  <c r="E27" i="96"/>
  <c r="E26" i="96"/>
  <c r="E25" i="96"/>
  <c r="B27" i="96"/>
  <c r="B26" i="96"/>
  <c r="B25" i="96"/>
  <c r="I22" i="96"/>
  <c r="G23" i="96"/>
  <c r="G22" i="96"/>
  <c r="E23" i="96"/>
  <c r="E22" i="96"/>
  <c r="B23" i="96"/>
  <c r="B22" i="96"/>
  <c r="I21" i="96"/>
  <c r="G21" i="96"/>
  <c r="E21" i="96"/>
  <c r="B21" i="96"/>
  <c r="I33" i="96"/>
  <c r="P22" i="96"/>
  <c r="I20" i="96"/>
  <c r="G20" i="96"/>
  <c r="E20" i="96"/>
  <c r="B20" i="96"/>
  <c r="I19" i="96"/>
  <c r="G19" i="96"/>
  <c r="E19" i="96"/>
  <c r="B19" i="96"/>
  <c r="D8" i="96"/>
  <c r="N11" i="96"/>
  <c r="G11" i="96"/>
  <c r="B11" i="96"/>
  <c r="N13" i="96"/>
  <c r="I13" i="96"/>
  <c r="P8" i="96"/>
  <c r="M8" i="96"/>
  <c r="E13" i="96"/>
  <c r="B13" i="96"/>
  <c r="I29" i="95" l="1"/>
  <c r="I28" i="95"/>
  <c r="G29" i="95"/>
  <c r="G28" i="95"/>
  <c r="E29" i="95"/>
  <c r="E28" i="95"/>
  <c r="B29" i="95"/>
  <c r="B28" i="95"/>
  <c r="I27" i="95"/>
  <c r="G27" i="95"/>
  <c r="E27" i="95"/>
  <c r="B27" i="95"/>
  <c r="I26" i="95"/>
  <c r="G26" i="95"/>
  <c r="E26" i="95"/>
  <c r="B26" i="95"/>
  <c r="I25" i="95"/>
  <c r="G25" i="95"/>
  <c r="E25" i="95"/>
  <c r="B25" i="95"/>
  <c r="I24" i="95"/>
  <c r="G24" i="95"/>
  <c r="E24" i="95"/>
  <c r="B24" i="95"/>
  <c r="I22" i="95"/>
  <c r="G22" i="95"/>
  <c r="E22" i="95"/>
  <c r="B22" i="95"/>
  <c r="I21" i="95"/>
  <c r="G21" i="95"/>
  <c r="E21" i="95"/>
  <c r="B21" i="95"/>
  <c r="I20" i="95"/>
  <c r="G20" i="95"/>
  <c r="E20" i="95"/>
  <c r="B20" i="95"/>
  <c r="I19" i="95"/>
  <c r="G19" i="95"/>
  <c r="E19" i="95"/>
  <c r="B19" i="95"/>
  <c r="D8" i="95"/>
  <c r="N13" i="95"/>
  <c r="I13" i="95"/>
  <c r="P8" i="95"/>
  <c r="M8" i="95" s="1"/>
  <c r="E13" i="95"/>
  <c r="B13" i="95"/>
  <c r="I33" i="94" l="1"/>
  <c r="I32" i="94"/>
  <c r="G33" i="94"/>
  <c r="G32" i="94"/>
  <c r="E33" i="94"/>
  <c r="E32" i="94"/>
  <c r="B33" i="94"/>
  <c r="B32" i="94"/>
  <c r="I31" i="94"/>
  <c r="G31" i="94"/>
  <c r="E31" i="94"/>
  <c r="B31" i="94"/>
  <c r="G30" i="94"/>
  <c r="E30" i="94"/>
  <c r="B30" i="94"/>
  <c r="I29" i="94"/>
  <c r="G29" i="94"/>
  <c r="E29" i="94"/>
  <c r="B29" i="94"/>
  <c r="G28" i="94"/>
  <c r="E28" i="94"/>
  <c r="B28" i="94"/>
  <c r="G27" i="94"/>
  <c r="E27" i="94"/>
  <c r="B27" i="94"/>
  <c r="G26" i="94"/>
  <c r="E26" i="94"/>
  <c r="B26" i="94"/>
  <c r="G25" i="94"/>
  <c r="I25" i="94"/>
  <c r="I26" i="94" s="1"/>
  <c r="I27" i="94" s="1"/>
  <c r="I28" i="94" s="1"/>
  <c r="I30" i="94" s="1"/>
  <c r="E25" i="94"/>
  <c r="B25" i="94"/>
  <c r="B23" i="94"/>
  <c r="G22" i="94"/>
  <c r="E23" i="94"/>
  <c r="I22" i="94" l="1"/>
  <c r="I23" i="94" s="1"/>
  <c r="E22" i="94"/>
  <c r="B22" i="94"/>
  <c r="I21" i="94"/>
  <c r="G21" i="94"/>
  <c r="E21" i="94"/>
  <c r="B21" i="94"/>
  <c r="G20" i="94"/>
  <c r="E20" i="94"/>
  <c r="B20" i="94"/>
  <c r="I19" i="94"/>
  <c r="G19" i="94"/>
  <c r="E19" i="94"/>
  <c r="B19" i="94"/>
  <c r="I20" i="94"/>
  <c r="M8" i="94"/>
  <c r="D8" i="94"/>
  <c r="N13" i="94"/>
  <c r="I13" i="94"/>
  <c r="P8" i="94"/>
  <c r="E13" i="94"/>
  <c r="B13" i="94"/>
  <c r="I21" i="93" l="1"/>
  <c r="G21" i="93"/>
  <c r="E21" i="93"/>
  <c r="B21" i="93"/>
  <c r="I22" i="93"/>
  <c r="G22" i="93"/>
  <c r="E22" i="93"/>
  <c r="B22" i="93"/>
  <c r="I23" i="93"/>
  <c r="G23" i="93"/>
  <c r="E23" i="93"/>
  <c r="B23" i="93"/>
  <c r="I31" i="93"/>
  <c r="I30" i="93"/>
  <c r="G31" i="93"/>
  <c r="G30" i="93"/>
  <c r="E31" i="93"/>
  <c r="E30" i="93"/>
  <c r="B31" i="93"/>
  <c r="B30" i="93"/>
  <c r="I29" i="93"/>
  <c r="I28" i="93"/>
  <c r="G29" i="93"/>
  <c r="G28" i="93"/>
  <c r="E29" i="93"/>
  <c r="E28" i="93"/>
  <c r="B29" i="93"/>
  <c r="B28" i="93"/>
  <c r="I27" i="93"/>
  <c r="I26" i="93"/>
  <c r="I25" i="93"/>
  <c r="G27" i="93"/>
  <c r="G26" i="93"/>
  <c r="G25" i="93"/>
  <c r="E27" i="93"/>
  <c r="E26" i="93"/>
  <c r="E25" i="93"/>
  <c r="B27" i="93"/>
  <c r="B26" i="93"/>
  <c r="B25" i="93"/>
  <c r="M8" i="93"/>
  <c r="D8" i="93"/>
  <c r="N13" i="93"/>
  <c r="I13" i="93"/>
  <c r="P8" i="93"/>
  <c r="E13" i="93"/>
  <c r="B13" i="93"/>
  <c r="I40" i="92" l="1"/>
  <c r="I39" i="92"/>
  <c r="I38" i="92"/>
  <c r="G40" i="92"/>
  <c r="G39" i="92"/>
  <c r="G38" i="92"/>
  <c r="E40" i="92"/>
  <c r="E39" i="92"/>
  <c r="E38" i="92"/>
  <c r="B40" i="92"/>
  <c r="B39" i="92"/>
  <c r="B38" i="92"/>
  <c r="I37" i="92"/>
  <c r="I36" i="92"/>
  <c r="G37" i="92"/>
  <c r="G36" i="92"/>
  <c r="E37" i="92"/>
  <c r="E36" i="92"/>
  <c r="B37" i="92"/>
  <c r="B36" i="92"/>
  <c r="I35" i="92"/>
  <c r="I34" i="92"/>
  <c r="G35" i="92"/>
  <c r="G34" i="92"/>
  <c r="E35" i="92"/>
  <c r="E34" i="92"/>
  <c r="B35" i="92"/>
  <c r="B34" i="92"/>
  <c r="I33" i="92"/>
  <c r="G33" i="92"/>
  <c r="E33" i="92"/>
  <c r="B33" i="92"/>
  <c r="I32" i="92"/>
  <c r="G32" i="92"/>
  <c r="E32" i="92"/>
  <c r="B32" i="92"/>
  <c r="I31" i="92"/>
  <c r="G31" i="92"/>
  <c r="E31" i="92"/>
  <c r="B31" i="92"/>
  <c r="I30" i="92"/>
  <c r="G30" i="92"/>
  <c r="E30" i="92"/>
  <c r="B30" i="92"/>
  <c r="I29" i="92"/>
  <c r="G29" i="92"/>
  <c r="E29" i="92"/>
  <c r="B29" i="92"/>
  <c r="I28" i="92"/>
  <c r="G28" i="92"/>
  <c r="E28" i="92"/>
  <c r="B28" i="92"/>
  <c r="I27" i="92"/>
  <c r="G27" i="92"/>
  <c r="E27" i="92"/>
  <c r="B27" i="92"/>
  <c r="I26" i="92"/>
  <c r="G26" i="92"/>
  <c r="E26" i="92"/>
  <c r="B26" i="92"/>
  <c r="I25" i="92"/>
  <c r="G25" i="92"/>
  <c r="E25" i="92"/>
  <c r="B25" i="92"/>
  <c r="I21" i="92"/>
  <c r="G21" i="92"/>
  <c r="E21" i="92"/>
  <c r="B21" i="92"/>
  <c r="I22" i="92"/>
  <c r="G22" i="92"/>
  <c r="E22" i="92"/>
  <c r="B22" i="92"/>
  <c r="I23" i="92"/>
  <c r="G23" i="92"/>
  <c r="E23" i="92"/>
  <c r="B23" i="92"/>
  <c r="I20" i="92"/>
  <c r="G20" i="92"/>
  <c r="E20" i="92"/>
  <c r="B20" i="92"/>
  <c r="I19" i="92"/>
  <c r="G19" i="92"/>
  <c r="E19" i="92"/>
  <c r="B19" i="92"/>
  <c r="M8" i="92"/>
  <c r="D8" i="92"/>
  <c r="N11" i="92"/>
  <c r="G11" i="92"/>
  <c r="B11" i="92"/>
  <c r="N13" i="92"/>
  <c r="I13" i="92"/>
  <c r="P8" i="92"/>
  <c r="E13" i="92"/>
  <c r="B13" i="92"/>
  <c r="P22" i="92"/>
  <c r="P23" i="92"/>
  <c r="P36" i="92" s="1"/>
  <c r="P20" i="92"/>
  <c r="P21" i="92"/>
  <c r="P19" i="92"/>
  <c r="P37" i="92" l="1"/>
  <c r="P39" i="92"/>
  <c r="P38" i="92"/>
  <c r="P40" i="92"/>
  <c r="P27" i="92"/>
  <c r="P28" i="92"/>
  <c r="P32" i="92"/>
  <c r="P33" i="92"/>
  <c r="P34" i="92"/>
  <c r="P25" i="92"/>
  <c r="P26" i="92"/>
  <c r="P29" i="92"/>
  <c r="P30" i="92"/>
  <c r="P31" i="92"/>
  <c r="P35" i="92"/>
  <c r="I29" i="91" l="1"/>
  <c r="I28" i="91"/>
  <c r="G29" i="91"/>
  <c r="G28" i="91"/>
  <c r="E29" i="91"/>
  <c r="E28" i="91"/>
  <c r="B29" i="91"/>
  <c r="B28" i="91"/>
  <c r="I27" i="91"/>
  <c r="G27" i="91"/>
  <c r="E27" i="91"/>
  <c r="B27" i="91"/>
  <c r="G26" i="91"/>
  <c r="E26" i="91"/>
  <c r="B26" i="91"/>
  <c r="I25" i="91"/>
  <c r="G25" i="91"/>
  <c r="E25" i="91"/>
  <c r="B25" i="91"/>
  <c r="I23" i="91"/>
  <c r="G23" i="91"/>
  <c r="E23" i="91"/>
  <c r="B23" i="91"/>
  <c r="I22" i="91"/>
  <c r="I21" i="91"/>
  <c r="G22" i="91"/>
  <c r="G21" i="91"/>
  <c r="E22" i="91"/>
  <c r="E21" i="91"/>
  <c r="B22" i="91"/>
  <c r="B21" i="91"/>
  <c r="I20" i="91"/>
  <c r="G20" i="91"/>
  <c r="E20" i="91"/>
  <c r="B20" i="91"/>
  <c r="G19" i="91"/>
  <c r="E19" i="91"/>
  <c r="B19" i="91"/>
  <c r="M8" i="91"/>
  <c r="D8" i="91"/>
  <c r="B11" i="91"/>
  <c r="N13" i="91"/>
  <c r="I13" i="91"/>
  <c r="P8" i="91"/>
  <c r="E13" i="91"/>
  <c r="B13" i="91"/>
  <c r="I30" i="90" l="1"/>
  <c r="I29" i="90"/>
  <c r="G30" i="90"/>
  <c r="G29" i="90"/>
  <c r="E30" i="90"/>
  <c r="E29" i="90"/>
  <c r="B30" i="90"/>
  <c r="B29" i="90"/>
  <c r="I27" i="90"/>
  <c r="G28" i="90"/>
  <c r="G27" i="90"/>
  <c r="E28" i="90"/>
  <c r="E27" i="90"/>
  <c r="B28" i="90"/>
  <c r="B27" i="90"/>
  <c r="I26" i="90"/>
  <c r="I28" i="90" s="1"/>
  <c r="G26" i="90"/>
  <c r="E26" i="90"/>
  <c r="B26" i="90"/>
  <c r="I25" i="90"/>
  <c r="G25" i="90"/>
  <c r="E25" i="90"/>
  <c r="B25" i="90"/>
  <c r="I23" i="90"/>
  <c r="I22" i="90"/>
  <c r="G23" i="90"/>
  <c r="G22" i="90"/>
  <c r="E23" i="90"/>
  <c r="E22" i="90"/>
  <c r="B23" i="90"/>
  <c r="B22" i="90"/>
  <c r="P22" i="90"/>
  <c r="I21" i="90"/>
  <c r="G21" i="90"/>
  <c r="E21" i="90"/>
  <c r="B21" i="90"/>
  <c r="I20" i="90"/>
  <c r="G20" i="90"/>
  <c r="E20" i="90"/>
  <c r="B20" i="90"/>
  <c r="I19" i="90"/>
  <c r="G19" i="90"/>
  <c r="E19" i="90"/>
  <c r="B19" i="90"/>
  <c r="M8" i="90"/>
  <c r="D8" i="90"/>
  <c r="N11" i="90"/>
  <c r="G11" i="90"/>
  <c r="B11" i="90"/>
  <c r="N13" i="90"/>
  <c r="I13" i="90"/>
  <c r="P8" i="90"/>
  <c r="E13" i="90"/>
  <c r="B13" i="90"/>
  <c r="P20" i="90"/>
  <c r="P21" i="90"/>
  <c r="P23" i="90"/>
  <c r="P26" i="90" s="1"/>
  <c r="P19" i="90"/>
  <c r="P30" i="90" l="1"/>
  <c r="P29" i="90"/>
  <c r="P27" i="90"/>
  <c r="P25" i="90"/>
  <c r="P28" i="90"/>
  <c r="I29" i="89"/>
  <c r="G29" i="89"/>
  <c r="E29" i="89"/>
  <c r="B29" i="89"/>
  <c r="I28" i="89"/>
  <c r="G28" i="89"/>
  <c r="E28" i="89"/>
  <c r="B28" i="89"/>
  <c r="I27" i="89"/>
  <c r="G27" i="89"/>
  <c r="E27" i="89"/>
  <c r="B27" i="89"/>
  <c r="I26" i="89"/>
  <c r="G26" i="89"/>
  <c r="E26" i="89"/>
  <c r="B26" i="89"/>
  <c r="I24" i="89"/>
  <c r="G24" i="89"/>
  <c r="E24" i="89"/>
  <c r="B24" i="89"/>
  <c r="I23" i="89"/>
  <c r="G23" i="89"/>
  <c r="E23" i="89"/>
  <c r="B23" i="89"/>
  <c r="I22" i="89"/>
  <c r="G22" i="89"/>
  <c r="E22" i="89"/>
  <c r="B22" i="89"/>
  <c r="I21" i="89"/>
  <c r="G21" i="89"/>
  <c r="E21" i="89"/>
  <c r="B21" i="89"/>
  <c r="I20" i="89"/>
  <c r="G20" i="89"/>
  <c r="E20" i="89"/>
  <c r="B20" i="89"/>
  <c r="I19" i="89"/>
  <c r="G19" i="89"/>
  <c r="E19" i="89"/>
  <c r="B19" i="89"/>
  <c r="D8" i="89"/>
  <c r="M8" i="89"/>
  <c r="N11" i="89"/>
  <c r="N13" i="89"/>
  <c r="I13" i="89"/>
  <c r="P8" i="89"/>
  <c r="E13" i="89"/>
  <c r="B13" i="89"/>
  <c r="B13" i="88" l="1"/>
  <c r="I31" i="88" l="1"/>
  <c r="G31" i="88"/>
  <c r="E31" i="88"/>
  <c r="B31" i="88"/>
  <c r="I30" i="88"/>
  <c r="G30" i="88"/>
  <c r="E30" i="88"/>
  <c r="B30" i="88"/>
  <c r="I29" i="88"/>
  <c r="G29" i="88"/>
  <c r="E29" i="88"/>
  <c r="B29" i="88"/>
  <c r="I28" i="88"/>
  <c r="G28" i="88"/>
  <c r="E28" i="88"/>
  <c r="B28" i="88"/>
  <c r="I27" i="88"/>
  <c r="G27" i="88"/>
  <c r="E27" i="88"/>
  <c r="B27" i="88"/>
  <c r="I26" i="88"/>
  <c r="G26" i="88"/>
  <c r="E26" i="88"/>
  <c r="B26" i="88"/>
  <c r="I25" i="88"/>
  <c r="G25" i="88"/>
  <c r="E25" i="88"/>
  <c r="B25" i="88"/>
  <c r="P31" i="88"/>
  <c r="P30" i="88"/>
  <c r="P29" i="88"/>
  <c r="I23" i="88"/>
  <c r="G23" i="88"/>
  <c r="E23" i="88"/>
  <c r="B23" i="88"/>
  <c r="I22" i="88"/>
  <c r="G22" i="88"/>
  <c r="E22" i="88"/>
  <c r="B22" i="88"/>
  <c r="E21" i="88"/>
  <c r="B21" i="88"/>
  <c r="I21" i="88"/>
  <c r="G21" i="88"/>
  <c r="I20" i="88"/>
  <c r="G20" i="88"/>
  <c r="E20" i="88"/>
  <c r="B20" i="88"/>
  <c r="I19" i="88"/>
  <c r="G19" i="88"/>
  <c r="E19" i="88"/>
  <c r="B19" i="88"/>
  <c r="M8" i="88"/>
  <c r="D8" i="88"/>
  <c r="G11" i="88"/>
  <c r="B11" i="88"/>
  <c r="N13" i="88"/>
  <c r="I13" i="88"/>
  <c r="P8" i="88"/>
  <c r="E13" i="88"/>
  <c r="G30" i="34" l="1"/>
  <c r="E30" i="34"/>
  <c r="B30" i="34"/>
  <c r="I30" i="34"/>
  <c r="I29" i="34"/>
  <c r="G29" i="34"/>
  <c r="E29" i="34"/>
  <c r="B29" i="34"/>
  <c r="I28" i="34"/>
  <c r="G28" i="34"/>
  <c r="E28" i="34"/>
  <c r="B28" i="34"/>
  <c r="I27" i="34"/>
  <c r="G27" i="34"/>
  <c r="E27" i="34"/>
  <c r="B27" i="34"/>
  <c r="P27" i="34"/>
  <c r="P28" i="34"/>
  <c r="P29" i="34"/>
  <c r="I26" i="34"/>
  <c r="G26" i="34"/>
  <c r="E26" i="34"/>
  <c r="B26" i="34"/>
  <c r="I25" i="34"/>
  <c r="G25" i="34"/>
  <c r="E25" i="34"/>
  <c r="B25" i="34"/>
  <c r="I24" i="34"/>
  <c r="G24" i="34"/>
  <c r="E24" i="34"/>
  <c r="B24" i="34"/>
  <c r="B22" i="34"/>
  <c r="B21" i="34"/>
  <c r="G20" i="34"/>
  <c r="E20" i="34"/>
  <c r="B20" i="34"/>
  <c r="G19" i="34"/>
  <c r="E19" i="34"/>
  <c r="B19" i="34"/>
  <c r="M8" i="34"/>
  <c r="D8" i="34"/>
  <c r="N11" i="34"/>
  <c r="G11" i="34"/>
  <c r="B11" i="34"/>
  <c r="N13" i="34"/>
  <c r="I13" i="34"/>
  <c r="P8" i="34"/>
  <c r="E13" i="34"/>
  <c r="B13" i="34"/>
  <c r="I37" i="87" l="1"/>
  <c r="G37" i="87"/>
  <c r="E37" i="87"/>
  <c r="I36" i="87"/>
  <c r="G36" i="87"/>
  <c r="E36" i="87"/>
  <c r="B36" i="87"/>
  <c r="I35" i="87"/>
  <c r="G35" i="87"/>
  <c r="E35" i="87"/>
  <c r="B35" i="87"/>
  <c r="I34" i="87"/>
  <c r="G34" i="87"/>
  <c r="E34" i="87"/>
  <c r="B34" i="87"/>
  <c r="I33" i="87"/>
  <c r="G33" i="87"/>
  <c r="E33" i="87"/>
  <c r="B33" i="87"/>
  <c r="I32" i="87"/>
  <c r="G32" i="87"/>
  <c r="E32" i="87"/>
  <c r="B32" i="87"/>
  <c r="I31" i="87"/>
  <c r="G31" i="87"/>
  <c r="E31" i="87"/>
  <c r="B31" i="87"/>
  <c r="I30" i="87"/>
  <c r="G30" i="87"/>
  <c r="E30" i="87"/>
  <c r="B30" i="87"/>
  <c r="I29" i="87"/>
  <c r="G29" i="87"/>
  <c r="E29" i="87"/>
  <c r="B29" i="87"/>
  <c r="I28" i="87"/>
  <c r="G28" i="87"/>
  <c r="E28" i="87"/>
  <c r="B28" i="87"/>
  <c r="I27" i="87"/>
  <c r="G27" i="87"/>
  <c r="E27" i="87"/>
  <c r="B27" i="87"/>
  <c r="I26" i="87"/>
  <c r="G26" i="87"/>
  <c r="E26" i="87"/>
  <c r="B26" i="87"/>
  <c r="I25" i="87"/>
  <c r="G25" i="87"/>
  <c r="E25" i="87"/>
  <c r="B25" i="87"/>
  <c r="I23" i="87"/>
  <c r="G23" i="87"/>
  <c r="E23" i="87"/>
  <c r="B23" i="87"/>
  <c r="I22" i="87"/>
  <c r="G22" i="87"/>
  <c r="E22" i="87"/>
  <c r="B22" i="87"/>
  <c r="I21" i="87"/>
  <c r="G21" i="87"/>
  <c r="E21" i="87"/>
  <c r="B21" i="87"/>
  <c r="I20" i="87"/>
  <c r="G20" i="87"/>
  <c r="E20" i="87"/>
  <c r="B20" i="87"/>
  <c r="I19" i="87"/>
  <c r="G19" i="87"/>
  <c r="E19" i="87"/>
  <c r="B19" i="87"/>
  <c r="M8" i="87"/>
  <c r="D8" i="87"/>
  <c r="N11" i="87"/>
  <c r="G11" i="87"/>
  <c r="B11" i="87"/>
  <c r="N13" i="87"/>
  <c r="P8" i="87"/>
  <c r="I13" i="87"/>
  <c r="E13" i="87"/>
  <c r="B13" i="87"/>
  <c r="I27" i="86" l="1"/>
  <c r="I26" i="86"/>
  <c r="G27" i="86"/>
  <c r="G26" i="86"/>
  <c r="E27" i="86"/>
  <c r="E26" i="86"/>
  <c r="B27" i="86"/>
  <c r="B26" i="86"/>
  <c r="I25" i="86"/>
  <c r="G25" i="86"/>
  <c r="E25" i="86"/>
  <c r="B25" i="86"/>
  <c r="I24" i="86"/>
  <c r="G24" i="86"/>
  <c r="E24" i="86"/>
  <c r="B24" i="86"/>
  <c r="I22" i="86"/>
  <c r="I21" i="86"/>
  <c r="G22" i="86"/>
  <c r="G21" i="86"/>
  <c r="E22" i="86"/>
  <c r="E21" i="86"/>
  <c r="B22" i="86"/>
  <c r="B21" i="86"/>
  <c r="I20" i="86"/>
  <c r="G20" i="86"/>
  <c r="E20" i="86"/>
  <c r="B20" i="86"/>
  <c r="I19" i="86"/>
  <c r="G19" i="86"/>
  <c r="E19" i="86"/>
  <c r="B19" i="86"/>
  <c r="M8" i="86"/>
  <c r="D8" i="86"/>
  <c r="N11" i="86"/>
  <c r="G11" i="86"/>
  <c r="B11" i="86"/>
  <c r="N13" i="86"/>
  <c r="I13" i="86"/>
  <c r="P8" i="86"/>
  <c r="E13" i="86"/>
  <c r="B13" i="86"/>
  <c r="I31" i="85" l="1"/>
  <c r="I30" i="85"/>
  <c r="I29" i="85"/>
  <c r="G31" i="85"/>
  <c r="G30" i="85"/>
  <c r="G29" i="85"/>
  <c r="E31" i="85"/>
  <c r="E30" i="85"/>
  <c r="E29" i="85"/>
  <c r="B31" i="85"/>
  <c r="B30" i="85"/>
  <c r="B29" i="85"/>
  <c r="I28" i="85"/>
  <c r="I27" i="85"/>
  <c r="G28" i="85"/>
  <c r="G27" i="85"/>
  <c r="E28" i="85"/>
  <c r="E27" i="85"/>
  <c r="B28" i="85"/>
  <c r="B27" i="85"/>
  <c r="I26" i="85"/>
  <c r="I25" i="85"/>
  <c r="G26" i="85"/>
  <c r="G25" i="85"/>
  <c r="E26" i="85"/>
  <c r="E25" i="85"/>
  <c r="B26" i="85"/>
  <c r="B25" i="85"/>
  <c r="N11" i="85"/>
  <c r="G11" i="85"/>
  <c r="N13" i="85"/>
  <c r="I13" i="85"/>
  <c r="M8" i="85"/>
  <c r="D8" i="85" s="1"/>
  <c r="E13" i="85"/>
  <c r="B13" i="85"/>
  <c r="B19" i="84" l="1"/>
  <c r="N13" i="84"/>
  <c r="I13" i="84"/>
  <c r="E13" i="84"/>
  <c r="B13" i="84"/>
  <c r="N11" i="84"/>
  <c r="G11" i="84"/>
  <c r="B11" i="84"/>
  <c r="P8" i="84"/>
  <c r="M8" i="84"/>
  <c r="D8" i="84"/>
  <c r="I27" i="33" l="1"/>
  <c r="G27" i="33"/>
  <c r="E27" i="33"/>
  <c r="B27" i="33"/>
  <c r="I26" i="33"/>
  <c r="G26" i="33"/>
  <c r="E26" i="33"/>
  <c r="B26" i="33"/>
  <c r="I25" i="33"/>
  <c r="G25" i="33"/>
  <c r="E25" i="33"/>
  <c r="B25" i="33"/>
  <c r="I24" i="33"/>
  <c r="G24" i="33"/>
  <c r="E24" i="33"/>
  <c r="B24" i="33"/>
  <c r="I22" i="33"/>
  <c r="G22" i="33"/>
  <c r="E22" i="33"/>
  <c r="B22" i="33"/>
  <c r="I21" i="33"/>
  <c r="G21" i="33"/>
  <c r="E21" i="33"/>
  <c r="B21" i="33"/>
  <c r="I20" i="33"/>
  <c r="G20" i="33"/>
  <c r="E20" i="33"/>
  <c r="B20" i="33"/>
  <c r="I19" i="33"/>
  <c r="G19" i="33"/>
  <c r="E19" i="33"/>
  <c r="B19" i="33"/>
  <c r="M8" i="33"/>
  <c r="D8" i="33"/>
  <c r="P8" i="33"/>
  <c r="N13" i="33"/>
  <c r="I13" i="33"/>
  <c r="E13" i="33"/>
  <c r="B13" i="33"/>
  <c r="B21" i="31" l="1"/>
  <c r="B20" i="31"/>
  <c r="E19" i="31"/>
  <c r="B19" i="31"/>
  <c r="M8" i="31"/>
  <c r="D8" i="31"/>
  <c r="N13" i="31"/>
  <c r="I13" i="31"/>
  <c r="P8" i="31"/>
  <c r="E13" i="31"/>
  <c r="B13" i="31"/>
  <c r="I29" i="27" l="1"/>
  <c r="I28" i="27"/>
  <c r="G29" i="27"/>
  <c r="G28" i="27"/>
  <c r="E29" i="27"/>
  <c r="E28" i="27"/>
  <c r="B29" i="27"/>
  <c r="B28" i="27"/>
  <c r="I27" i="27"/>
  <c r="G27" i="27"/>
  <c r="E27" i="27"/>
  <c r="B27" i="27"/>
  <c r="I26" i="27"/>
  <c r="G26" i="27"/>
  <c r="E26" i="27"/>
  <c r="B26" i="27"/>
  <c r="I25" i="27"/>
  <c r="G25" i="27"/>
  <c r="E25" i="27"/>
  <c r="B25" i="27"/>
  <c r="I23" i="27"/>
  <c r="G23" i="27"/>
  <c r="E23" i="27"/>
  <c r="B23" i="27"/>
  <c r="I22" i="27"/>
  <c r="G22" i="27"/>
  <c r="E22" i="27"/>
  <c r="B22" i="27"/>
  <c r="E21" i="27"/>
  <c r="B21" i="27"/>
  <c r="I21" i="27"/>
  <c r="G21" i="27"/>
  <c r="I20" i="27"/>
  <c r="G20" i="27"/>
  <c r="E20" i="27"/>
  <c r="B20" i="27"/>
  <c r="I19" i="27"/>
  <c r="G19" i="27"/>
  <c r="E19" i="27"/>
  <c r="B19" i="27"/>
  <c r="N13" i="27"/>
  <c r="I13" i="27"/>
  <c r="P8" i="27"/>
  <c r="E13" i="27"/>
  <c r="B13" i="27"/>
  <c r="M8" i="27"/>
  <c r="D8" i="27"/>
  <c r="B20" i="32" l="1"/>
  <c r="N13" i="32"/>
  <c r="E13" i="32"/>
  <c r="B13" i="32"/>
  <c r="G28" i="32"/>
  <c r="I28" i="32"/>
  <c r="G29" i="32"/>
  <c r="E28" i="32"/>
  <c r="E29" i="32"/>
  <c r="B29" i="32"/>
  <c r="B28" i="32"/>
  <c r="B27" i="32"/>
  <c r="B26" i="32"/>
  <c r="B25" i="32"/>
  <c r="I23" i="32"/>
  <c r="I22" i="32"/>
  <c r="G23" i="32"/>
  <c r="G22" i="32"/>
  <c r="E23" i="32"/>
  <c r="E22" i="32"/>
  <c r="B23" i="32"/>
  <c r="B22" i="32"/>
  <c r="B21" i="32"/>
  <c r="G19" i="32"/>
  <c r="B19" i="32"/>
  <c r="I13" i="32"/>
  <c r="P8" i="32"/>
  <c r="M8" i="32"/>
  <c r="D8" i="32"/>
  <c r="E25" i="29" l="1"/>
  <c r="E24" i="29"/>
  <c r="B20" i="29"/>
  <c r="G19" i="29"/>
  <c r="E19" i="29"/>
  <c r="B19" i="29"/>
  <c r="M8" i="29"/>
  <c r="P8" i="29" s="1"/>
  <c r="D8" i="29"/>
  <c r="G11" i="29"/>
  <c r="B11" i="29"/>
  <c r="N13" i="29"/>
  <c r="I13" i="29"/>
  <c r="E13" i="29"/>
  <c r="B13" i="29"/>
  <c r="I28" i="28" l="1"/>
  <c r="G28" i="28"/>
  <c r="E28" i="28"/>
  <c r="B28" i="28"/>
  <c r="I27" i="28"/>
  <c r="G27" i="28"/>
  <c r="E27" i="28"/>
  <c r="B27" i="28"/>
  <c r="I26" i="28"/>
  <c r="G26" i="28"/>
  <c r="E26" i="28"/>
  <c r="B26" i="28"/>
  <c r="I25" i="28"/>
  <c r="G25" i="28"/>
  <c r="E25" i="28"/>
  <c r="B25" i="28"/>
  <c r="I23" i="28"/>
  <c r="G23" i="28"/>
  <c r="E23" i="28"/>
  <c r="B23" i="28"/>
  <c r="I22" i="28"/>
  <c r="G22" i="28"/>
  <c r="E22" i="28"/>
  <c r="B22" i="28"/>
  <c r="E21" i="28"/>
  <c r="B21" i="28"/>
  <c r="P22" i="28" l="1"/>
  <c r="I21" i="28"/>
  <c r="G21" i="28"/>
  <c r="I20" i="28"/>
  <c r="G20" i="28"/>
  <c r="E20" i="28"/>
  <c r="B20" i="28"/>
  <c r="B19" i="28"/>
  <c r="I19" i="28"/>
  <c r="G19" i="28"/>
  <c r="E19" i="28"/>
  <c r="I30" i="128" l="1"/>
  <c r="I29" i="128"/>
  <c r="G30" i="128"/>
  <c r="G29" i="128"/>
  <c r="E30" i="128"/>
  <c r="E29" i="128"/>
  <c r="B30" i="128"/>
  <c r="B29" i="128"/>
  <c r="I28" i="128"/>
  <c r="G28" i="128"/>
  <c r="E28" i="128"/>
  <c r="B28" i="128"/>
  <c r="I27" i="128"/>
  <c r="G27" i="128"/>
  <c r="E27" i="128"/>
  <c r="B27" i="128"/>
  <c r="I26" i="128"/>
  <c r="G26" i="128"/>
  <c r="E26" i="128"/>
  <c r="B26" i="128"/>
  <c r="I25" i="128"/>
  <c r="G25" i="128"/>
  <c r="E25" i="128"/>
  <c r="B25" i="128"/>
  <c r="I23" i="128"/>
  <c r="I22" i="128"/>
  <c r="G23" i="128"/>
  <c r="G22" i="128"/>
  <c r="E23" i="128"/>
  <c r="E22" i="128"/>
  <c r="B23" i="128"/>
  <c r="B22" i="128"/>
  <c r="I29" i="26" l="1"/>
  <c r="I28" i="26"/>
  <c r="G29" i="26"/>
  <c r="G28" i="26"/>
  <c r="E29" i="26"/>
  <c r="E28" i="26"/>
  <c r="B29" i="26"/>
  <c r="B28" i="26"/>
  <c r="I27" i="26"/>
  <c r="G27" i="26"/>
  <c r="E27" i="26"/>
  <c r="B27" i="26"/>
  <c r="I26" i="26"/>
  <c r="G26" i="26"/>
  <c r="E26" i="26"/>
  <c r="B26" i="26"/>
  <c r="I25" i="26"/>
  <c r="G25" i="26"/>
  <c r="E25" i="26"/>
  <c r="B25" i="26"/>
  <c r="I23" i="26"/>
  <c r="G23" i="26"/>
  <c r="E23" i="26"/>
  <c r="B23" i="26"/>
  <c r="I22" i="26"/>
  <c r="G22" i="26"/>
  <c r="E22" i="26"/>
  <c r="B22" i="26"/>
  <c r="P22" i="26"/>
  <c r="I29" i="25" l="1"/>
  <c r="I28" i="25"/>
  <c r="G29" i="25"/>
  <c r="G28" i="25"/>
  <c r="E29" i="25"/>
  <c r="E28" i="25"/>
  <c r="B29" i="25"/>
  <c r="B28" i="25"/>
  <c r="I27" i="25"/>
  <c r="G27" i="25"/>
  <c r="E27" i="25"/>
  <c r="B27" i="25"/>
  <c r="I26" i="25"/>
  <c r="G26" i="25"/>
  <c r="E26" i="25"/>
  <c r="B26" i="25"/>
  <c r="I25" i="25"/>
  <c r="G25" i="25"/>
  <c r="E25" i="25"/>
  <c r="B25" i="25"/>
  <c r="I22" i="25"/>
  <c r="G22" i="25"/>
  <c r="G23" i="25"/>
  <c r="E23" i="25"/>
  <c r="E22" i="25"/>
  <c r="B22" i="25"/>
  <c r="I23" i="25"/>
  <c r="B23" i="25"/>
  <c r="I21" i="25"/>
  <c r="G21" i="25"/>
  <c r="E21" i="25"/>
  <c r="B21" i="25"/>
  <c r="I20" i="25"/>
  <c r="G20" i="25"/>
  <c r="E20" i="25"/>
  <c r="B20" i="25"/>
  <c r="G19" i="25"/>
  <c r="B19" i="25"/>
  <c r="I19" i="25" l="1"/>
  <c r="E19" i="25"/>
  <c r="G27" i="1" l="1"/>
  <c r="B27" i="1"/>
  <c r="G26" i="1"/>
  <c r="B26" i="1"/>
  <c r="G25" i="1"/>
  <c r="B25" i="1"/>
  <c r="G24" i="1"/>
  <c r="B24" i="1"/>
  <c r="I22" i="1"/>
  <c r="I26" i="1" s="1"/>
  <c r="G22" i="1"/>
  <c r="E22" i="1"/>
  <c r="B22" i="1"/>
  <c r="I21" i="1"/>
  <c r="G21" i="1"/>
  <c r="E21" i="1"/>
  <c r="B21" i="1"/>
  <c r="G20" i="1"/>
  <c r="B20" i="1"/>
  <c r="I19" i="1"/>
  <c r="G19" i="1"/>
  <c r="E19" i="1"/>
  <c r="B19" i="1"/>
  <c r="I24" i="1" l="1"/>
  <c r="I25" i="1"/>
  <c r="I27" i="1"/>
  <c r="P20" i="96"/>
  <c r="P21" i="96"/>
  <c r="P23" i="96"/>
  <c r="P19" i="96"/>
  <c r="P26" i="96" l="1"/>
  <c r="P33" i="96"/>
  <c r="P31" i="96"/>
  <c r="P29" i="96"/>
  <c r="P27" i="96"/>
  <c r="P25" i="96"/>
  <c r="P32" i="96"/>
  <c r="P30" i="96"/>
  <c r="P28" i="96"/>
  <c r="P27" i="88" l="1"/>
  <c r="P28" i="88"/>
  <c r="P26" i="88"/>
  <c r="P20" i="28" l="1"/>
  <c r="P21" i="28"/>
  <c r="P23" i="28"/>
  <c r="P26" i="28" s="1"/>
  <c r="P19" i="28"/>
  <c r="P20" i="29"/>
  <c r="P21" i="29"/>
  <c r="P22" i="29"/>
  <c r="P27" i="29" s="1"/>
  <c r="P19" i="29"/>
  <c r="P20" i="31"/>
  <c r="P21" i="31"/>
  <c r="P22" i="31"/>
  <c r="P27" i="31" s="1"/>
  <c r="P19" i="31"/>
  <c r="B21" i="128"/>
  <c r="E20" i="128"/>
  <c r="B20" i="128"/>
  <c r="E19" i="128"/>
  <c r="B19" i="128"/>
  <c r="N13" i="128"/>
  <c r="I13" i="128"/>
  <c r="E13" i="128"/>
  <c r="B13" i="128"/>
  <c r="M8" i="128"/>
  <c r="P20" i="26"/>
  <c r="P21" i="26"/>
  <c r="P23" i="26"/>
  <c r="P19" i="26"/>
  <c r="P26" i="31" l="1"/>
  <c r="P26" i="29"/>
  <c r="P25" i="31"/>
  <c r="P27" i="26"/>
  <c r="P29" i="26"/>
  <c r="P25" i="29"/>
  <c r="P26" i="26"/>
  <c r="P24" i="31"/>
  <c r="P24" i="29"/>
  <c r="P25" i="28"/>
  <c r="P25" i="26"/>
  <c r="P28" i="28"/>
  <c r="P27" i="28"/>
  <c r="P28" i="26"/>
  <c r="M8" i="118"/>
  <c r="I21" i="50" l="1"/>
  <c r="I23" i="50" s="1"/>
  <c r="G21" i="50"/>
  <c r="E21" i="50"/>
  <c r="I20" i="50"/>
  <c r="G20" i="50"/>
  <c r="I19" i="50"/>
  <c r="G19" i="50"/>
  <c r="I27" i="51" l="1"/>
  <c r="G27" i="51"/>
  <c r="E27" i="51"/>
  <c r="B27" i="51"/>
  <c r="I26" i="51"/>
  <c r="G26" i="51"/>
  <c r="E26" i="51"/>
  <c r="B26" i="51"/>
  <c r="I25" i="51"/>
  <c r="G25" i="51"/>
  <c r="E25" i="51"/>
  <c r="B25" i="51"/>
  <c r="I24" i="51"/>
  <c r="G24" i="51"/>
  <c r="E24" i="51"/>
  <c r="B24" i="51"/>
  <c r="I22" i="51"/>
  <c r="G22" i="51"/>
  <c r="E22" i="51"/>
  <c r="I21" i="51"/>
  <c r="G21" i="51"/>
  <c r="E21" i="51"/>
  <c r="I20" i="51"/>
  <c r="G20" i="51"/>
  <c r="E20" i="51"/>
  <c r="I19" i="51"/>
  <c r="G19" i="51"/>
  <c r="B5" i="89" l="1"/>
  <c r="P20" i="51" l="1"/>
  <c r="P21" i="51"/>
  <c r="P22" i="51"/>
  <c r="P25" i="51" s="1"/>
  <c r="P19" i="51"/>
  <c r="P23" i="127"/>
  <c r="P20" i="127"/>
  <c r="P21" i="127"/>
  <c r="P19" i="127"/>
  <c r="I28" i="127"/>
  <c r="G28" i="127"/>
  <c r="J8" i="125"/>
  <c r="B21" i="124"/>
  <c r="B20" i="124"/>
  <c r="N11" i="122"/>
  <c r="I25" i="119"/>
  <c r="I24" i="119"/>
  <c r="E26" i="117"/>
  <c r="G11" i="117"/>
  <c r="B11" i="117"/>
  <c r="P27" i="114"/>
  <c r="P26" i="114"/>
  <c r="P25" i="114"/>
  <c r="P24" i="114"/>
  <c r="P22" i="114"/>
  <c r="P20" i="114"/>
  <c r="P19" i="114"/>
  <c r="P23" i="111"/>
  <c r="P27" i="111" s="1"/>
  <c r="P21" i="111"/>
  <c r="P20" i="111"/>
  <c r="P19" i="111"/>
  <c r="P20" i="110"/>
  <c r="P26" i="110" s="1"/>
  <c r="P21" i="110"/>
  <c r="P27" i="110" s="1"/>
  <c r="P23" i="110"/>
  <c r="P19" i="110"/>
  <c r="P25" i="110" s="1"/>
  <c r="P26" i="108"/>
  <c r="P24" i="108"/>
  <c r="P22" i="108"/>
  <c r="P27" i="108" s="1"/>
  <c r="P21" i="108"/>
  <c r="P20" i="108"/>
  <c r="P19" i="108"/>
  <c r="P28" i="107"/>
  <c r="P27" i="107"/>
  <c r="P26" i="107"/>
  <c r="P25" i="107"/>
  <c r="P23" i="107"/>
  <c r="P21" i="107"/>
  <c r="P20" i="107"/>
  <c r="P19" i="107"/>
  <c r="P20" i="104"/>
  <c r="P21" i="104"/>
  <c r="P22" i="104"/>
  <c r="P19" i="104"/>
  <c r="K30" i="104"/>
  <c r="K29" i="104"/>
  <c r="K28" i="104"/>
  <c r="K27" i="104"/>
  <c r="K26" i="104"/>
  <c r="K25" i="104"/>
  <c r="K24" i="104"/>
  <c r="K22" i="104"/>
  <c r="A22" i="104"/>
  <c r="K21" i="104"/>
  <c r="A21" i="104"/>
  <c r="K20" i="104"/>
  <c r="A20" i="104"/>
  <c r="K19" i="104"/>
  <c r="A19" i="104"/>
  <c r="M18" i="104"/>
  <c r="L18" i="104"/>
  <c r="O17" i="104"/>
  <c r="N17" i="104"/>
  <c r="L17" i="104"/>
  <c r="K17" i="104"/>
  <c r="I17" i="104"/>
  <c r="G17" i="104"/>
  <c r="E17" i="104"/>
  <c r="P16" i="104"/>
  <c r="N16" i="104"/>
  <c r="E16" i="104"/>
  <c r="B16" i="104"/>
  <c r="A16" i="104"/>
  <c r="A15" i="104"/>
  <c r="M13" i="104"/>
  <c r="H13" i="104"/>
  <c r="D13" i="104"/>
  <c r="A13" i="104"/>
  <c r="A12" i="104"/>
  <c r="M11" i="104"/>
  <c r="F11" i="104"/>
  <c r="B11" i="104"/>
  <c r="A11" i="104"/>
  <c r="A10" i="104"/>
  <c r="P8" i="104"/>
  <c r="O8" i="104"/>
  <c r="L8" i="104"/>
  <c r="I8" i="104"/>
  <c r="A8" i="104"/>
  <c r="A7" i="104"/>
  <c r="Q6" i="104"/>
  <c r="P6" i="104"/>
  <c r="O6" i="104"/>
  <c r="N6" i="104"/>
  <c r="M6" i="104"/>
  <c r="L6" i="104"/>
  <c r="K6" i="104"/>
  <c r="J6" i="104"/>
  <c r="I6" i="104"/>
  <c r="H6" i="104"/>
  <c r="G6" i="104"/>
  <c r="F6" i="104"/>
  <c r="E6" i="104"/>
  <c r="D6" i="104"/>
  <c r="C6" i="104"/>
  <c r="B6" i="104"/>
  <c r="A6" i="104"/>
  <c r="B2" i="104"/>
  <c r="N1" i="104"/>
  <c r="C1" i="104"/>
  <c r="K27" i="103"/>
  <c r="A27" i="103"/>
  <c r="K26" i="103"/>
  <c r="A26" i="103"/>
  <c r="K22" i="103"/>
  <c r="A22" i="103"/>
  <c r="K21" i="103"/>
  <c r="A21" i="103"/>
  <c r="K20" i="103"/>
  <c r="A20" i="103"/>
  <c r="K19" i="103"/>
  <c r="A19" i="103"/>
  <c r="M18" i="103"/>
  <c r="L18" i="103"/>
  <c r="O17" i="103"/>
  <c r="N17" i="103"/>
  <c r="L17" i="103"/>
  <c r="K17" i="103"/>
  <c r="I17" i="103"/>
  <c r="G17" i="103"/>
  <c r="E17" i="103"/>
  <c r="P16" i="103"/>
  <c r="N16" i="103"/>
  <c r="E16" i="103"/>
  <c r="B16" i="103"/>
  <c r="A16" i="103"/>
  <c r="A15" i="103"/>
  <c r="M13" i="103"/>
  <c r="H13" i="103"/>
  <c r="D13" i="103"/>
  <c r="A13" i="103"/>
  <c r="A12" i="103"/>
  <c r="M11" i="103"/>
  <c r="F11" i="103"/>
  <c r="B11" i="103"/>
  <c r="A11" i="103"/>
  <c r="A10" i="103"/>
  <c r="A7" i="103"/>
  <c r="Q6" i="103"/>
  <c r="P6" i="103"/>
  <c r="O6" i="103"/>
  <c r="N6" i="103"/>
  <c r="M6" i="103"/>
  <c r="L6" i="103"/>
  <c r="K6" i="103"/>
  <c r="J6" i="103"/>
  <c r="I6" i="103"/>
  <c r="H6" i="103"/>
  <c r="G6" i="103"/>
  <c r="F6" i="103"/>
  <c r="E6" i="103"/>
  <c r="D6" i="103"/>
  <c r="C6" i="103"/>
  <c r="B6" i="103"/>
  <c r="A6" i="103"/>
  <c r="B2" i="103"/>
  <c r="N1" i="103"/>
  <c r="C1" i="103"/>
  <c r="P23" i="101"/>
  <c r="P27" i="101" s="1"/>
  <c r="P21" i="101"/>
  <c r="P20" i="101"/>
  <c r="P19" i="101"/>
  <c r="P29" i="99"/>
  <c r="P28" i="99"/>
  <c r="P27" i="99"/>
  <c r="P26" i="99"/>
  <c r="P25" i="99"/>
  <c r="P23" i="99"/>
  <c r="P21" i="99"/>
  <c r="P20" i="99"/>
  <c r="P19" i="99"/>
  <c r="I39" i="98"/>
  <c r="I23" i="96"/>
  <c r="G11" i="95"/>
  <c r="G11" i="94"/>
  <c r="I20" i="93"/>
  <c r="G20" i="93"/>
  <c r="E20" i="93"/>
  <c r="B20" i="93"/>
  <c r="I19" i="93"/>
  <c r="G19" i="93"/>
  <c r="E19" i="93"/>
  <c r="B19" i="93"/>
  <c r="A19" i="93"/>
  <c r="I26" i="91"/>
  <c r="I19" i="91"/>
  <c r="P26" i="127" l="1"/>
  <c r="P30" i="127"/>
  <c r="P29" i="127"/>
  <c r="P31" i="127"/>
  <c r="P28" i="101"/>
  <c r="P29" i="101"/>
  <c r="P24" i="51"/>
  <c r="P23" i="125"/>
  <c r="P28" i="125" s="1"/>
  <c r="P22" i="125"/>
  <c r="P28" i="127"/>
  <c r="P25" i="127"/>
  <c r="P27" i="51"/>
  <c r="P25" i="101"/>
  <c r="P25" i="111"/>
  <c r="P27" i="127"/>
  <c r="P26" i="51"/>
  <c r="P19" i="125"/>
  <c r="P21" i="125"/>
  <c r="P20" i="125"/>
  <c r="P26" i="111"/>
  <c r="P25" i="108"/>
  <c r="P26" i="101"/>
  <c r="P25" i="125" l="1"/>
  <c r="P26" i="125"/>
  <c r="P27" i="125"/>
  <c r="P33" i="125"/>
  <c r="P30" i="125"/>
  <c r="P29" i="125"/>
  <c r="P32" i="125"/>
  <c r="P31" i="125"/>
  <c r="P29" i="89"/>
  <c r="K29" i="89"/>
  <c r="A29" i="89"/>
  <c r="P28" i="89"/>
  <c r="K28" i="89"/>
  <c r="A28" i="89"/>
  <c r="P27" i="89"/>
  <c r="K27" i="89"/>
  <c r="P26" i="89"/>
  <c r="K26" i="89"/>
  <c r="A26" i="89"/>
  <c r="A25" i="89"/>
  <c r="P24" i="89"/>
  <c r="K24" i="89"/>
  <c r="A24" i="89"/>
  <c r="P23" i="89"/>
  <c r="K23" i="89"/>
  <c r="A23" i="89"/>
  <c r="P22" i="89"/>
  <c r="K22" i="89"/>
  <c r="A22" i="89"/>
  <c r="P21" i="89"/>
  <c r="K21" i="89"/>
  <c r="A21" i="89"/>
  <c r="P20" i="89"/>
  <c r="K20" i="89"/>
  <c r="A20" i="89"/>
  <c r="P19" i="89"/>
  <c r="K19" i="89"/>
  <c r="A19" i="89"/>
  <c r="M18" i="89"/>
  <c r="L18" i="89"/>
  <c r="O17" i="89"/>
  <c r="N17" i="89"/>
  <c r="L17" i="89"/>
  <c r="K17" i="89"/>
  <c r="I17" i="89"/>
  <c r="G17" i="89"/>
  <c r="E17" i="89"/>
  <c r="P16" i="89"/>
  <c r="N16" i="89"/>
  <c r="E16" i="89"/>
  <c r="B16" i="89"/>
  <c r="A16" i="89"/>
  <c r="A15" i="89"/>
  <c r="M13" i="89"/>
  <c r="H13" i="89"/>
  <c r="D13" i="89"/>
  <c r="A13" i="89"/>
  <c r="A12" i="89"/>
  <c r="M11" i="89"/>
  <c r="G11" i="89"/>
  <c r="F11" i="89"/>
  <c r="B11" i="89"/>
  <c r="A11" i="89"/>
  <c r="A10" i="89"/>
  <c r="O8" i="89"/>
  <c r="L8" i="89"/>
  <c r="J8" i="89"/>
  <c r="I8" i="89"/>
  <c r="A8" i="89"/>
  <c r="A7" i="89"/>
  <c r="Q6" i="89"/>
  <c r="P6" i="89"/>
  <c r="O6" i="89"/>
  <c r="N6" i="89"/>
  <c r="M6" i="89"/>
  <c r="L6" i="89"/>
  <c r="K6" i="89"/>
  <c r="J6" i="89"/>
  <c r="I6" i="89"/>
  <c r="H6" i="89"/>
  <c r="G6" i="89"/>
  <c r="F6" i="89"/>
  <c r="E6" i="89"/>
  <c r="D6" i="89"/>
  <c r="C6" i="89"/>
  <c r="B6" i="89"/>
  <c r="A6" i="89"/>
  <c r="B2" i="89"/>
  <c r="N1" i="89"/>
  <c r="C1" i="89"/>
  <c r="B37" i="87"/>
  <c r="I27" i="84"/>
  <c r="G27" i="84"/>
  <c r="E27" i="84"/>
  <c r="B27" i="84"/>
  <c r="I26" i="84"/>
  <c r="G26" i="84"/>
  <c r="E26" i="84"/>
  <c r="B26" i="84"/>
  <c r="I25" i="84"/>
  <c r="G25" i="84"/>
  <c r="E25" i="84"/>
  <c r="B25" i="84"/>
  <c r="I24" i="84"/>
  <c r="G24" i="84"/>
  <c r="E24" i="84"/>
  <c r="B24" i="84"/>
  <c r="I22" i="84"/>
  <c r="G22" i="84"/>
  <c r="E22" i="84"/>
  <c r="B22" i="84"/>
  <c r="I21" i="84"/>
  <c r="G21" i="84"/>
  <c r="E21" i="84"/>
  <c r="B21" i="84"/>
  <c r="I20" i="84"/>
  <c r="G20" i="84"/>
  <c r="E20" i="84"/>
  <c r="B20" i="84"/>
  <c r="I19" i="84"/>
  <c r="G19" i="84"/>
  <c r="E19" i="84"/>
  <c r="D8" i="1" l="1"/>
  <c r="B25" i="40" l="1"/>
  <c r="B24" i="40"/>
  <c r="I30" i="43" l="1"/>
  <c r="K27" i="39" l="1"/>
  <c r="I27" i="38" l="1"/>
  <c r="G27" i="38"/>
  <c r="E27" i="38"/>
  <c r="B27" i="38"/>
  <c r="I26" i="38"/>
  <c r="G26" i="38"/>
  <c r="E26" i="38"/>
  <c r="B26" i="38"/>
  <c r="I25" i="38"/>
  <c r="G25" i="38"/>
  <c r="E25" i="38"/>
  <c r="B25" i="38"/>
  <c r="I24" i="38"/>
  <c r="G24" i="38"/>
  <c r="E24" i="38"/>
  <c r="B24" i="38"/>
  <c r="I22" i="38"/>
  <c r="I21" i="38" s="1"/>
  <c r="G22" i="38"/>
  <c r="G21" i="38" s="1"/>
  <c r="E21" i="38"/>
  <c r="P26" i="34" l="1"/>
  <c r="I22" i="34"/>
  <c r="G22" i="34"/>
  <c r="E22" i="34"/>
  <c r="I21" i="34"/>
  <c r="G21" i="34"/>
  <c r="E21" i="34"/>
  <c r="I20" i="34"/>
  <c r="I19" i="34"/>
  <c r="E27" i="32" l="1"/>
  <c r="E26" i="32"/>
  <c r="E25" i="32"/>
  <c r="E21" i="32"/>
  <c r="E20" i="32"/>
  <c r="E19" i="32"/>
  <c r="E27" i="31" l="1"/>
  <c r="B27" i="31"/>
  <c r="E26" i="31"/>
  <c r="B26" i="31"/>
  <c r="E25" i="31"/>
  <c r="B25" i="31"/>
  <c r="E24" i="31"/>
  <c r="B24" i="31"/>
  <c r="E22" i="31"/>
  <c r="B22" i="31"/>
  <c r="E21" i="31"/>
  <c r="G20" i="31"/>
  <c r="E20" i="31"/>
  <c r="G19" i="31"/>
  <c r="E26" i="29" l="1"/>
  <c r="B26" i="29"/>
  <c r="B25" i="29"/>
  <c r="B24" i="29"/>
  <c r="E27" i="29"/>
  <c r="B27" i="29"/>
  <c r="E22" i="29"/>
  <c r="B22" i="29"/>
  <c r="E21" i="29"/>
  <c r="B21" i="29"/>
  <c r="E20" i="29"/>
  <c r="N13" i="28" l="1"/>
  <c r="I13" i="28"/>
  <c r="M8" i="28"/>
  <c r="E13" i="28"/>
  <c r="B13" i="28"/>
  <c r="G21" i="26" l="1"/>
  <c r="E21" i="26"/>
  <c r="B21" i="26"/>
  <c r="G20" i="26"/>
  <c r="E20" i="26"/>
  <c r="B20" i="26"/>
  <c r="G19" i="26"/>
  <c r="E19" i="26"/>
  <c r="B19" i="26"/>
  <c r="N13" i="26"/>
  <c r="I13" i="26"/>
  <c r="M8" i="26"/>
  <c r="E13" i="26"/>
  <c r="B13" i="26"/>
  <c r="N13" i="25" l="1"/>
  <c r="I13" i="25"/>
  <c r="E13" i="25"/>
  <c r="B13" i="25"/>
  <c r="M8" i="25"/>
  <c r="E25" i="1" l="1"/>
  <c r="E24" i="1"/>
  <c r="E27" i="1"/>
  <c r="M8" i="1"/>
  <c r="N13" i="1"/>
  <c r="I13" i="1"/>
  <c r="E13" i="1"/>
  <c r="K28" i="39" l="1"/>
  <c r="K26" i="39"/>
  <c r="K25" i="39"/>
  <c r="P28" i="39"/>
  <c r="P27" i="39"/>
  <c r="P26" i="39"/>
  <c r="P25" i="39"/>
  <c r="P23" i="39"/>
  <c r="P21" i="39"/>
  <c r="P20" i="39"/>
  <c r="E26" i="1" l="1"/>
  <c r="K20" i="1" l="1"/>
  <c r="I20" i="1"/>
  <c r="E20" i="1"/>
  <c r="K19" i="1"/>
  <c r="B11" i="1" l="1"/>
  <c r="E26" i="114"/>
</calcChain>
</file>

<file path=xl/sharedStrings.xml><?xml version="1.0" encoding="utf-8"?>
<sst xmlns="http://schemas.openxmlformats.org/spreadsheetml/2006/main" count="5155" uniqueCount="264">
  <si>
    <t>Programa Presupuestario:</t>
  </si>
  <si>
    <t>Unidad Responsable:</t>
  </si>
  <si>
    <t>Programa:</t>
  </si>
  <si>
    <t>Subprograma:</t>
  </si>
  <si>
    <t>Finalidad:</t>
  </si>
  <si>
    <t>Función:</t>
  </si>
  <si>
    <t>Subfunción:</t>
  </si>
  <si>
    <t>Eje Rector:</t>
  </si>
  <si>
    <t>Objetivo:</t>
  </si>
  <si>
    <t>Estrategia:</t>
  </si>
  <si>
    <t>Líneas de Acción:</t>
  </si>
  <si>
    <t>Lógica Vertical</t>
  </si>
  <si>
    <t>Resumen Narrativo</t>
  </si>
  <si>
    <t>Denominación</t>
  </si>
  <si>
    <t>Método de Cálculo</t>
  </si>
  <si>
    <t>Unidad de Medida</t>
  </si>
  <si>
    <t>Tipo- Dimensión - Frecuencia</t>
  </si>
  <si>
    <t>Meta Programada</t>
  </si>
  <si>
    <t>Al Período</t>
  </si>
  <si>
    <t>Realizado al período</t>
  </si>
  <si>
    <t>Avance % al período</t>
  </si>
  <si>
    <t>Responsable del Registro del Avance</t>
  </si>
  <si>
    <t>INDICADORES ESTRATÉGICOS</t>
  </si>
  <si>
    <t>AVANCE</t>
  </si>
  <si>
    <t>RESULTADOS</t>
  </si>
  <si>
    <t>PLAN MUNICIPAL DE DESARROLLO</t>
  </si>
  <si>
    <t>CLASIFICACIÓN PROGRAMÁTICA</t>
  </si>
  <si>
    <t>CLASIFICACIÓN FUNCIONAL</t>
  </si>
  <si>
    <t>FIN</t>
  </si>
  <si>
    <t>Propósito</t>
  </si>
  <si>
    <t>INDICADORES DE GESTIÓN</t>
  </si>
  <si>
    <t>Presidencia</t>
  </si>
  <si>
    <t>Instrumentar y dar seguimiento a la estrategia para la integriadadde la gestion publica.</t>
  </si>
  <si>
    <t xml:space="preserve"> </t>
  </si>
  <si>
    <t>PRESIDENCIA</t>
  </si>
  <si>
    <t>REGIDURIA DE DESARROLLO URBANO, OBRAS PÚBLICAS Y  DEPORTES.</t>
  </si>
  <si>
    <t>REGIDURIA DE EDUCACIÓN Y GRUPOS VULNERABLES.</t>
  </si>
  <si>
    <t>REGIDURIA DE SALUD Y JUVENTUD.</t>
  </si>
  <si>
    <t>REGIDURIA DE CULTURA, RECREACIÓN, ESPECTACULOS Y DE EQUIDAD DE GENERO.</t>
  </si>
  <si>
    <t>SINDICATURA.</t>
  </si>
  <si>
    <t>ORGANO DE CONTROL INTERNO.</t>
  </si>
  <si>
    <t>SECRETARIA GENERAL DE GOBIERNO.</t>
  </si>
  <si>
    <t>DIRECCIÓN DE RECURSOS HUMANOS.</t>
  </si>
  <si>
    <t>DIRECCIÓN DE CUENTA PÚBLICA.</t>
  </si>
  <si>
    <t>DIRECCIÓN DE CONTABILIDAD.</t>
  </si>
  <si>
    <t>DIRECCIÓN DE CATRASTO.</t>
  </si>
  <si>
    <t>DIRECCIÓN DE CONTROL PATRIMONIAL.</t>
  </si>
  <si>
    <t>DIRECCIÓN DE ECOLOGIA Y MEDIO AMBIENTE.</t>
  </si>
  <si>
    <t>DIRECCIÓN DE DESARROLLO ECONOMICO.</t>
  </si>
  <si>
    <t>DIRECCIÓN DE SERVICIOS GENERALES.</t>
  </si>
  <si>
    <t>DIRECCIÓN DE DESARROLLO SOCIAL.</t>
  </si>
  <si>
    <t>DIRECCIÓN DE COMUNICACIÓN SOCIAL.</t>
  </si>
  <si>
    <t>DIRECCIÓN DE OFICIALIA DE REGISTRO CIVIL.</t>
  </si>
  <si>
    <t xml:space="preserve">DIRECCIÓN DE ATENCIÓN A COMUNIDADES Y ASUNTOS INDIGENAS. </t>
  </si>
  <si>
    <t>DIRECCIÓN DE DESARROLLO RURAL.</t>
  </si>
  <si>
    <t>DIRECCIÓN GENERAL DEL DIF.</t>
  </si>
  <si>
    <t>DIRECCIÓN DE LA DIVERCIDAD SEXUAL.</t>
  </si>
  <si>
    <t>DIRECCIÓN DE SEGURIDAD PÚBLICA.</t>
  </si>
  <si>
    <t>DIRECCIÓN DE PREVENCIÓN SOCIAL DEL DELITO.</t>
  </si>
  <si>
    <t>DIRECCIÓN DE ASUNTOS JURIDICOS.</t>
  </si>
  <si>
    <t>DIRECCIÓN DE PROTECCIÓN CIVIL.</t>
  </si>
  <si>
    <t>DIRECCIÓN DE REGLAMENTOS.</t>
  </si>
  <si>
    <t>Componente 1</t>
  </si>
  <si>
    <t>Componente 2</t>
  </si>
  <si>
    <t xml:space="preserve">Actividad 1.1 </t>
  </si>
  <si>
    <t>Actividad 1.2</t>
  </si>
  <si>
    <t>Actividad 1.3</t>
  </si>
  <si>
    <t>Semestral</t>
  </si>
  <si>
    <t>Actividad 2.1</t>
  </si>
  <si>
    <t>Actividad 1.1</t>
  </si>
  <si>
    <t xml:space="preserve">Actividad 1.2 </t>
  </si>
  <si>
    <t xml:space="preserve">Actividad 2.1 </t>
  </si>
  <si>
    <t>2.7.1 Otros Asuntos Sociales</t>
  </si>
  <si>
    <t>2.7 Otros Asuntos Sociales</t>
  </si>
  <si>
    <t>2. Desarrollo Social</t>
  </si>
  <si>
    <t>2. Desarrollo social</t>
  </si>
  <si>
    <t>3. Desarrollo Economico</t>
  </si>
  <si>
    <t>Actividad  1.1</t>
  </si>
  <si>
    <t>Actividad 2.2</t>
  </si>
  <si>
    <t>Porcentaje de Integración = No. De Documentos Integrados / No. De Total de Documentos * 100            PC= (NDE/NTD) *100</t>
  </si>
  <si>
    <t>Expedientes.</t>
  </si>
  <si>
    <t>1. Gobierno</t>
  </si>
  <si>
    <t>1.7 Asuntos de orden publico y de seguridad 1.8 Otros servicios generales</t>
  </si>
  <si>
    <t>1.71 Policia 1.8.6 Otros</t>
  </si>
  <si>
    <t>Sindicatura</t>
  </si>
  <si>
    <t>Registro de Asistencia, Minutas de Trabajo y Evidencias Fotográficas</t>
  </si>
  <si>
    <t>Atención Ciudadana con transparencia y eficacia, en  coordinadamente con las direferentes áreas que integran el H. Ayuntamiento.</t>
  </si>
  <si>
    <t>Procentaje de Trámites</t>
  </si>
  <si>
    <t>Porcentajes de Trámites= (Solicitudes Atendidas/Total de Solicitudes Recibidas)*100. PTR=(SA/TSR)*100</t>
  </si>
  <si>
    <t>Reportes, Informes, Oficios</t>
  </si>
  <si>
    <t>Sria. General</t>
  </si>
  <si>
    <t xml:space="preserve">Orientar a la ciudadanía sobre los trámites y servicios, para brindar una atención adecuada. </t>
  </si>
  <si>
    <t>Porcentaje de Asesoría</t>
  </si>
  <si>
    <t>Porcentaje de Asesoría=(Personas atendidas/Personas solicitantes) *100. PAS=(PEAT/PES)*100</t>
  </si>
  <si>
    <t>Oficios, Reportes, Evidencias fotográficas</t>
  </si>
  <si>
    <t>Excelente organización en la recepción la documentación de diferentes peticiones de la ciudadania y de la estructura de gobierno municipal.</t>
  </si>
  <si>
    <t>Coordinación con las direcciones que integran la estructura con la secretaría general para mejorar la atención ciudadana.</t>
  </si>
  <si>
    <t>Actividades de Coordinación (porcentaje)</t>
  </si>
  <si>
    <t>Seguimiento Demanda (porcentaje)</t>
  </si>
  <si>
    <t>Porcentaje de Seguimiento a la Demanda=(Demanda Atendida/Demanda Total Presentada)*100. PSD=(DAT/DTP)*100</t>
  </si>
  <si>
    <t>Porcentaje de Actividades de Coordinación=(Número de Actividades Realizadas/No. De Actividades Programadas)*100. PAC=(NAR/NAP)*100</t>
  </si>
  <si>
    <t>Listas de Asistencia, Informes, Evidencias Fotográficas</t>
  </si>
  <si>
    <t>Para mejorar la atención a la ciudadania se programan reuniones con las direcciones que integran la directiva del ayuntamiento.</t>
  </si>
  <si>
    <t>Reuniones Internas (porcentaje)</t>
  </si>
  <si>
    <t>Porcentaje e Reuniones Internas = (No. Eventos Realizados/No. De Eventos Programados)*100. PRI=(NER/NEP)*100</t>
  </si>
  <si>
    <t>Informes, Listas de Asistencia y Evidencias fotográficas</t>
  </si>
  <si>
    <t>Componente 3</t>
  </si>
  <si>
    <t>Actividad 3.1</t>
  </si>
  <si>
    <t>Direccion de Recursos Humanos</t>
  </si>
  <si>
    <t>1.8 Otros Servicios Generales</t>
  </si>
  <si>
    <t>Prestación de Servicios Públicos</t>
  </si>
  <si>
    <t>Actividad 1.4</t>
  </si>
  <si>
    <t>2. Desarrollo  Social</t>
  </si>
  <si>
    <t>Dirección de la Diversidad Sexual</t>
  </si>
  <si>
    <t>Actividad 2.3</t>
  </si>
  <si>
    <t>1.3 Coordinación de la Politica de Gobierno</t>
  </si>
  <si>
    <t>1.3.5 Asuntos Juridicos</t>
  </si>
  <si>
    <t>Porcentaje de integración de instrumentos juridicos.</t>
  </si>
  <si>
    <t>Porcentaje de acciones jurídicas</t>
  </si>
  <si>
    <t>No. De Expedientes programados/No. De expedientes realizados*100. (NEP/NER*100)</t>
  </si>
  <si>
    <t>No. De acciones programadas/Total de acciones realizadas  *100. (NAP/TAR*100)</t>
  </si>
  <si>
    <t>Constitución Política de los Estados Unidos Mexicanos, Ley Federal del Trabajo, Ley Orgánica Federal y Estatal, Ley 51 Trabajadores del Estado y Minicipios.</t>
  </si>
  <si>
    <t>Registro de asistencia, minutas de trabajo y evidencias fotograficas.</t>
  </si>
  <si>
    <t>1.1 Legislación</t>
  </si>
  <si>
    <t>1.1.1 Legislación</t>
  </si>
  <si>
    <t xml:space="preserve">Componente 2 </t>
  </si>
  <si>
    <t>Porcentaje de acciones implemetadas  para el control de los recursos financieros.</t>
  </si>
  <si>
    <t>Porcentaje de Resoluciones Aprobadas = (No. De proyectos Terminados/ No. De Proyectos Programados) * 100.   PAP=(NPT/NPP) * 100</t>
  </si>
  <si>
    <t>Porcentaje de Efectividad = No. De Acciones Realizadas / No. De Acciones Programadas * 100             PAI=NAR/NAP *100</t>
  </si>
  <si>
    <t>Porcentaje de Resoluciones = (No. De Áreas inspeccionadas / No. Total de Áreas Programadas) * 100                                  PA= (NAi/NTAP) * 100</t>
  </si>
  <si>
    <t>Regiduria de Desarrollo Urbano Obras Públicas y Deportes.</t>
  </si>
  <si>
    <t>Porcentaje de Acciones = (No. De Acciones progradas / No. Acciones Realizadas) * 100                               PC= (NAP/NAR) * 100</t>
  </si>
  <si>
    <t>Porcentaje  de Acciones =( No. De Acciones realizadas / No. Acciones Programados) * 100      PA=(NAR/NAP) * 100</t>
  </si>
  <si>
    <t>1.1.1  Legislación</t>
  </si>
  <si>
    <t xml:space="preserve">Actividad 1.3 </t>
  </si>
  <si>
    <t>1.  Gobierno</t>
  </si>
  <si>
    <t>1.1 Legisalción</t>
  </si>
  <si>
    <t>1.3 Coordinación de la politica de gobierno</t>
  </si>
  <si>
    <t>Actividad 1.5</t>
  </si>
  <si>
    <t>2. Desarrollo  social</t>
  </si>
  <si>
    <t>2.1  Protección Ambiental</t>
  </si>
  <si>
    <t>Porcentaje de Movilidad</t>
  </si>
  <si>
    <t>Porcentaje de Atención = (No. De Áreas Atendidas / No. Total de Áreas) * 100. PA=(NAA/NTA)*100</t>
  </si>
  <si>
    <t>Actividad 2.4</t>
  </si>
  <si>
    <t>Actividad 1.6</t>
  </si>
  <si>
    <t>1.8.1 Servicios registrales, Administrativos y Patrimoniales.</t>
  </si>
  <si>
    <t>1.3.1 Presidencia/Gubernatura</t>
  </si>
  <si>
    <t>I. Dimensión Social</t>
  </si>
  <si>
    <t>1.5.1 Asuntos Financieros</t>
  </si>
  <si>
    <t>2.3 Salud</t>
  </si>
  <si>
    <t>2.3.1 Prestación de servicios de salud a l a comunidad.</t>
  </si>
  <si>
    <t>1.7.1 Policia</t>
  </si>
  <si>
    <t>1.8 Otros  Servicios Generales</t>
  </si>
  <si>
    <t>1.8.5 Otros</t>
  </si>
  <si>
    <t>Somos Diversos</t>
  </si>
  <si>
    <t>Gobierno Humano</t>
  </si>
  <si>
    <t>Comunidades Integradas</t>
  </si>
  <si>
    <t>18.5 Otros</t>
  </si>
  <si>
    <t>2.2 Vivienda y Servicios a la Comunidad</t>
  </si>
  <si>
    <t>2.2.3. Abastecimiento de Agua</t>
  </si>
  <si>
    <t>Desarrollo Social</t>
  </si>
  <si>
    <t>2.6.8 Otros Grupos Vulnerables</t>
  </si>
  <si>
    <t>Actividad 1.7</t>
  </si>
  <si>
    <t>Actividad 2.5</t>
  </si>
  <si>
    <t>Porcentaje de Atención = No. De Población Atendida / No. Total Objetivo de la Población por Atender * 100</t>
  </si>
  <si>
    <t>Componente  1</t>
  </si>
  <si>
    <t>Innovación Digital y Administración Eficiente</t>
  </si>
  <si>
    <t>Gestión Pública y Rendición de Cuentas</t>
  </si>
  <si>
    <t>Municipio Limpio y Sustentable</t>
  </si>
  <si>
    <t>Libre Comercio con exterior de inversión extranjera</t>
  </si>
  <si>
    <t>Productores y el empleo rural</t>
  </si>
  <si>
    <t>1.3.9 Otros</t>
  </si>
  <si>
    <t>Finanzas eficaces</t>
  </si>
  <si>
    <t xml:space="preserve"> Manejo eficiente y sustentable del agua y previncion de inundaciones</t>
  </si>
  <si>
    <t>Prestación de servicios púbicos</t>
  </si>
  <si>
    <t xml:space="preserve">Administración  </t>
  </si>
  <si>
    <t>Negocio en orden</t>
  </si>
  <si>
    <t>Protección para todos</t>
  </si>
  <si>
    <t>Apoyo juridico</t>
  </si>
  <si>
    <t>Seguridad integral</t>
  </si>
  <si>
    <t>Funciones eficientes y transparentes</t>
  </si>
  <si>
    <t>Actividades derivadas del trabajo legislativo</t>
  </si>
  <si>
    <t>Instrumentar y dar seguimiento a la integridad a gestión púbilca</t>
  </si>
  <si>
    <t>Anual</t>
  </si>
  <si>
    <t>Trimestral</t>
  </si>
  <si>
    <t>Tirimestral</t>
  </si>
  <si>
    <t>Trimestal</t>
  </si>
  <si>
    <t>Mensual</t>
  </si>
  <si>
    <t>INDICADORES DE GESTION:</t>
  </si>
  <si>
    <t>Dirección de Contabilidad</t>
  </si>
  <si>
    <t>DIRECCIÓN DE DEPORTES.</t>
  </si>
  <si>
    <t>Prestación de Servicios Públicos.</t>
  </si>
  <si>
    <t>2. Desarrollo Social.</t>
  </si>
  <si>
    <t>DIRECCIÓN DE  DEPORTES.</t>
  </si>
  <si>
    <t>Actividad  2.1</t>
  </si>
  <si>
    <t>Funciones de comunicación eficientes</t>
  </si>
  <si>
    <t>TESORERIA MUNICIPAL</t>
  </si>
  <si>
    <t>DIRECCIÓN GENERAL   DE SALUD .</t>
  </si>
  <si>
    <t>DIRECCION GENERAL DE SALUD</t>
  </si>
  <si>
    <t>DIRECCIÓN GENERAL DE  SALUD.</t>
  </si>
  <si>
    <t>DIRECCIÓN DE PLANEACIÓN PARA EL DESARROLLO MUNICIPAL.</t>
  </si>
  <si>
    <t xml:space="preserve"> UNIDAD DE TRANSPARENCIA.</t>
  </si>
  <si>
    <t>DIRECCIÓN GENERAL DE SEGURIDAD PÚBLICA.</t>
  </si>
  <si>
    <t xml:space="preserve"> Instancia Técnica de Evaluacion del Desempeño</t>
  </si>
  <si>
    <t>DIRECCIÓN DE ALUMBRADO PUBLICO</t>
  </si>
  <si>
    <t>DIRECCIÓN DE  ALUMBRADO PUBLICO.</t>
  </si>
  <si>
    <t>DIRECCIÓN DE SERVICIO MEDICO</t>
  </si>
  <si>
    <t>DIRECCIÓN DE CASA DE LA CULTURA</t>
  </si>
  <si>
    <t>DIRECCIÓN DE JUVENTUD Y LA NIÑEZ.</t>
  </si>
  <si>
    <t>DIRECCIÓN DE PROGRAMAS SOCIALES.</t>
  </si>
  <si>
    <t>DIRECCIÓN DE PANTEONES.</t>
  </si>
  <si>
    <t>DIRECCIÓN DE MOVILIDAD.</t>
  </si>
  <si>
    <t>DIRECCIÓN DE MERCADO.</t>
  </si>
  <si>
    <t>DIRECCIÓN DE PARQUES Y JARDINES</t>
  </si>
  <si>
    <t>DIRECCIÓN DE LIMPIA.</t>
  </si>
  <si>
    <t>DIRECCIÓN DE  CASA DE LA CULTURA</t>
  </si>
  <si>
    <t>DIRECCIÓN DE  SERVICIO MEDICO.</t>
  </si>
  <si>
    <t>INDICADORES ESTRATÉGICOS Y DE GESTIÓN 2025</t>
  </si>
  <si>
    <t>INDICADORES ESTRATÉGICOS Y DE GESTIÓN 2025.</t>
  </si>
  <si>
    <t>DIRECCION DE DESARROLLO URBANO</t>
  </si>
  <si>
    <t>DIRECCIÓN DE RASTRO</t>
  </si>
  <si>
    <t>DIRECCIÓN DE ASISTENCIA ALIMENTARIA Y DESARROLLO COMUNITARIO</t>
  </si>
  <si>
    <t>DIRECCIÓN DE  CLUB DE LA TERCERA EDAD</t>
  </si>
  <si>
    <t xml:space="preserve"> INDICADORES ESTRATEGICOS Y  DE GESTIÓN 2025</t>
  </si>
  <si>
    <t>INDICADORES ESTRATEGICOS Y DE GESTION 2025</t>
  </si>
  <si>
    <t>eñ{</t>
  </si>
  <si>
    <t>REGIDURIA DE MEDIO AMBIENTE Y RECURSOS NATURALES.</t>
  </si>
  <si>
    <t>REGIDURIA DE LOS DERECHO DE LAS NIÑAS, NIÑOS Y ADOLECENTES Y ATENCION, PARTICIPACION SOCIAL DE MIGRANTES Y FOMENTO AL EMPLEO.</t>
  </si>
  <si>
    <t>REGIDURIA DE COMERCIO Y ABASTO POPULAR.</t>
  </si>
  <si>
    <t>REGIDURIA DE DESARROLLO RURAL Y ASUNTOS INDIGENAS Y AFROAMEXICANOS</t>
  </si>
  <si>
    <t>JUNIO</t>
  </si>
  <si>
    <t>ABRIL-JUNIO</t>
  </si>
  <si>
    <t>ABRIL-JUN IO</t>
  </si>
  <si>
    <t>DIRECCIÓN DE POLICIA VIAL.</t>
  </si>
  <si>
    <t>ABRIL.JUNIO</t>
  </si>
  <si>
    <t>AB RIL-JUNIO</t>
  </si>
  <si>
    <t xml:space="preserve">Componente 3 </t>
  </si>
  <si>
    <t>Actividad 3.2</t>
  </si>
  <si>
    <t>Actividad  3.1</t>
  </si>
  <si>
    <t xml:space="preserve">Actividad 3.1 </t>
  </si>
  <si>
    <t>Actividad 3.3</t>
  </si>
  <si>
    <t>Actividad  2.2</t>
  </si>
  <si>
    <t>Actividad 3.4</t>
  </si>
  <si>
    <t>DIRECCIÓN GENERAL DE SERVICIOS PUBLICOS</t>
  </si>
  <si>
    <t>DIRECCIÓN GENERAL DE EDUCACIÓN.</t>
  </si>
  <si>
    <t>Actividad 2.6</t>
  </si>
  <si>
    <t>Actividad 2.7</t>
  </si>
  <si>
    <t>Actividad 2.8</t>
  </si>
  <si>
    <t>Actividad  3.2</t>
  </si>
  <si>
    <t>Actividad 1.8</t>
  </si>
  <si>
    <t>Actividad 1.9</t>
  </si>
  <si>
    <t>Actividad 1.10</t>
  </si>
  <si>
    <t>Actividad 1.11</t>
  </si>
  <si>
    <t>Actividad 1.12</t>
  </si>
  <si>
    <t>Actividad 1.13</t>
  </si>
  <si>
    <t>Actividad 1.14</t>
  </si>
  <si>
    <t>Actividad 1.15</t>
  </si>
  <si>
    <t>DIRECCION DE AGUA POTABLE Y ALCANTARILLADO.</t>
  </si>
  <si>
    <t>DIRECCIÓN DE DESARROLLO TURISTICO.</t>
  </si>
  <si>
    <t>Actividad 3.5</t>
  </si>
  <si>
    <t>Actividad 3.6</t>
  </si>
  <si>
    <t>Actividad 3.7</t>
  </si>
  <si>
    <t>DIRECCION DE OBRAS PUBICAS</t>
  </si>
  <si>
    <t>DIRECCIÓN DE APOYO INSTITUCIONES EDUCATIVAS.</t>
  </si>
</sst>
</file>

<file path=xl/styles.xml><?xml version="1.0" encoding="utf-8"?>
<styleSheet xmlns="http://schemas.openxmlformats.org/spreadsheetml/2006/main" xmlns:mc="http://schemas.openxmlformats.org/markup-compatibility/2006" xmlns:x14ac="http://schemas.microsoft.com/office/spreadsheetml/2009/9/ac" mc:Ignorable="x14ac">
  <fonts count="11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1"/>
      <color theme="1"/>
      <name val="Calibri"/>
      <family val="2"/>
      <scheme val="minor"/>
    </font>
    <font>
      <sz val="11"/>
      <color rgb="FF000000"/>
      <name val="Calibri"/>
      <family val="2"/>
      <charset val="1"/>
    </font>
    <font>
      <b/>
      <sz val="11"/>
      <color theme="1"/>
      <name val="Calibri"/>
      <family val="2"/>
      <scheme val="minor"/>
    </font>
    <font>
      <b/>
      <sz val="12"/>
      <color theme="1"/>
      <name val="Arial"/>
      <family val="2"/>
    </font>
    <font>
      <sz val="10"/>
      <color theme="1"/>
      <name val="Arial"/>
      <family val="2"/>
    </font>
    <font>
      <sz val="11"/>
      <color theme="1"/>
      <name val="Arial"/>
      <family val="2"/>
    </font>
    <font>
      <b/>
      <sz val="14"/>
      <color theme="1"/>
      <name val="Calibri"/>
      <family val="2"/>
      <scheme val="minor"/>
    </font>
    <font>
      <sz val="11"/>
      <color rgb="FF000000"/>
      <name val="Calibri"/>
      <family val="2"/>
    </font>
    <font>
      <sz val="11"/>
      <name val="Arial"/>
      <family val="2"/>
      <charset val="1"/>
    </font>
    <font>
      <sz val="9"/>
      <color theme="1"/>
      <name val="Calibri"/>
      <family val="2"/>
      <scheme val="minor"/>
    </font>
    <font>
      <sz val="10"/>
      <color theme="1"/>
      <name val="Calibri"/>
      <family val="2"/>
      <scheme val="minor"/>
    </font>
    <font>
      <sz val="12"/>
      <color theme="1"/>
      <name val="Arial"/>
      <family val="2"/>
    </font>
    <font>
      <b/>
      <sz val="12"/>
      <color rgb="FF000000"/>
      <name val="Arial"/>
      <family val="2"/>
    </font>
    <font>
      <sz val="11"/>
      <color rgb="FF3F3F76"/>
      <name val="Calibri"/>
      <family val="2"/>
      <scheme val="minor"/>
    </font>
    <font>
      <b/>
      <sz val="11"/>
      <color rgb="FFFA7D00"/>
      <name val="Calibri"/>
      <family val="2"/>
      <scheme val="minor"/>
    </font>
    <font>
      <sz val="14"/>
      <name val="Arial"/>
      <family val="2"/>
      <charset val="1"/>
    </font>
    <font>
      <sz val="12"/>
      <name val="Arial"/>
      <family val="2"/>
      <charset val="1"/>
    </font>
    <font>
      <sz val="14"/>
      <color rgb="FF000000"/>
      <name val="Calibri"/>
      <family val="2"/>
      <charset val="1"/>
    </font>
    <font>
      <sz val="14"/>
      <name val="Arial"/>
      <family val="2"/>
    </font>
    <font>
      <sz val="16"/>
      <name val="Arial"/>
      <family val="2"/>
    </font>
    <font>
      <sz val="14"/>
      <color rgb="FF000000"/>
      <name val="Arial"/>
      <family val="2"/>
      <charset val="1"/>
    </font>
    <font>
      <sz val="11"/>
      <name val="Calibri"/>
      <family val="2"/>
    </font>
    <font>
      <sz val="11"/>
      <name val="Arial"/>
      <family val="2"/>
    </font>
  </fonts>
  <fills count="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CC99"/>
      </patternFill>
    </fill>
    <fill>
      <patternFill patternType="solid">
        <fgColor rgb="FFF2F2F2"/>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s>
  <cellStyleXfs count="7">
    <xf numFmtId="0" fontId="0" fillId="0" borderId="0"/>
    <xf numFmtId="0" fontId="90" fillId="0" borderId="0"/>
    <xf numFmtId="0" fontId="96" fillId="0" borderId="0"/>
    <xf numFmtId="0" fontId="53" fillId="0" borderId="0"/>
    <xf numFmtId="0" fontId="103" fillId="6" borderId="16" applyNumberFormat="0" applyAlignment="0" applyProtection="0"/>
    <xf numFmtId="0" fontId="102" fillId="5" borderId="16" applyNumberFormat="0" applyAlignment="0" applyProtection="0"/>
    <xf numFmtId="0" fontId="9" fillId="0" borderId="0"/>
  </cellStyleXfs>
  <cellXfs count="433">
    <xf numFmtId="0" fontId="0" fillId="0" borderId="0" xfId="0"/>
    <xf numFmtId="0" fontId="0" fillId="2" borderId="0" xfId="0" applyFill="1"/>
    <xf numFmtId="0" fontId="0" fillId="0" borderId="1" xfId="0" applyBorder="1" applyAlignment="1">
      <alignment horizontal="center" vertical="center"/>
    </xf>
    <xf numFmtId="0" fontId="0" fillId="0" borderId="1" xfId="0" applyBorder="1" applyAlignment="1">
      <alignment vertical="center"/>
    </xf>
    <xf numFmtId="0" fontId="89" fillId="0" borderId="1" xfId="0" applyFont="1" applyBorder="1" applyAlignment="1">
      <alignment horizontal="center" vertical="center"/>
    </xf>
    <xf numFmtId="9" fontId="89" fillId="0" borderId="1" xfId="0" applyNumberFormat="1" applyFont="1" applyBorder="1" applyAlignment="1">
      <alignment horizontal="center" vertical="center"/>
    </xf>
    <xf numFmtId="0" fontId="88" fillId="3" borderId="1" xfId="0" applyFont="1" applyFill="1" applyBorder="1" applyAlignment="1">
      <alignment horizontal="center" vertical="center"/>
    </xf>
    <xf numFmtId="0" fontId="88" fillId="3" borderId="1" xfId="0" applyFont="1" applyFill="1" applyBorder="1" applyAlignment="1">
      <alignment vertical="center"/>
    </xf>
    <xf numFmtId="0" fontId="89" fillId="0" borderId="1" xfId="0" applyFont="1" applyBorder="1" applyAlignment="1">
      <alignment horizontal="center" vertical="center"/>
    </xf>
    <xf numFmtId="0" fontId="88" fillId="3" borderId="1" xfId="0" applyFont="1" applyFill="1" applyBorder="1" applyAlignment="1">
      <alignment horizontal="center" vertical="center"/>
    </xf>
    <xf numFmtId="0" fontId="88" fillId="3" borderId="1" xfId="0" applyFont="1" applyFill="1" applyBorder="1" applyAlignment="1">
      <alignment horizontal="center" vertical="center"/>
    </xf>
    <xf numFmtId="0" fontId="89" fillId="0" borderId="1" xfId="0" applyFont="1" applyBorder="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vertical="center"/>
    </xf>
    <xf numFmtId="0" fontId="0" fillId="0" borderId="0" xfId="0" applyBorder="1" applyAlignment="1">
      <alignment vertical="center"/>
    </xf>
    <xf numFmtId="0" fontId="85" fillId="0" borderId="0" xfId="0" applyFont="1" applyBorder="1" applyAlignment="1">
      <alignment horizontal="center" vertical="top" wrapText="1"/>
    </xf>
    <xf numFmtId="0" fontId="89" fillId="0" borderId="0" xfId="0" applyFont="1" applyBorder="1" applyAlignment="1">
      <alignment horizontal="center" vertical="top" wrapText="1"/>
    </xf>
    <xf numFmtId="0" fontId="85" fillId="0" borderId="0" xfId="0" applyFont="1" applyBorder="1" applyAlignment="1">
      <alignment horizontal="center" vertical="center" wrapText="1"/>
    </xf>
    <xf numFmtId="0" fontId="89" fillId="0" borderId="0" xfId="0" applyFont="1" applyBorder="1" applyAlignment="1">
      <alignment horizontal="center" vertical="center" wrapText="1"/>
    </xf>
    <xf numFmtId="0" fontId="85" fillId="0" borderId="0" xfId="0" applyFont="1" applyBorder="1" applyAlignment="1">
      <alignment horizontal="center" vertical="center"/>
    </xf>
    <xf numFmtId="0" fontId="89" fillId="0" borderId="0" xfId="0" applyFont="1" applyBorder="1" applyAlignment="1">
      <alignment horizontal="center" vertical="center"/>
    </xf>
    <xf numFmtId="9" fontId="89" fillId="0" borderId="0" xfId="0" applyNumberFormat="1" applyFont="1" applyBorder="1" applyAlignment="1">
      <alignment horizontal="center" vertical="center"/>
    </xf>
    <xf numFmtId="0" fontId="88" fillId="3" borderId="1" xfId="0" applyFont="1" applyFill="1" applyBorder="1" applyAlignment="1">
      <alignment horizontal="center" vertical="center" wrapText="1"/>
    </xf>
    <xf numFmtId="0" fontId="77" fillId="0" borderId="1" xfId="0" applyFont="1" applyBorder="1" applyAlignment="1">
      <alignment horizontal="center" vertical="center"/>
    </xf>
    <xf numFmtId="0" fontId="88" fillId="3" borderId="1" xfId="0" applyFont="1" applyFill="1" applyBorder="1" applyAlignment="1">
      <alignment horizontal="center" vertical="center" wrapText="1"/>
    </xf>
    <xf numFmtId="0" fontId="75" fillId="0" borderId="1" xfId="0" applyFont="1" applyBorder="1" applyAlignment="1">
      <alignment horizontal="center" vertical="center"/>
    </xf>
    <xf numFmtId="0" fontId="88" fillId="3" borderId="1" xfId="0" applyFont="1" applyFill="1" applyBorder="1" applyAlignment="1">
      <alignment vertical="center" wrapText="1"/>
    </xf>
    <xf numFmtId="0" fontId="73" fillId="0" borderId="1" xfId="0" applyFont="1" applyBorder="1" applyAlignment="1">
      <alignment horizontal="center" vertical="center"/>
    </xf>
    <xf numFmtId="0" fontId="88" fillId="3" borderId="1" xfId="0" applyFont="1" applyFill="1" applyBorder="1" applyAlignment="1">
      <alignment horizontal="center" vertical="center" wrapText="1"/>
    </xf>
    <xf numFmtId="0" fontId="88" fillId="3" borderId="1" xfId="0" applyFont="1" applyFill="1" applyBorder="1" applyAlignment="1">
      <alignment horizontal="center" vertical="center" wrapText="1"/>
    </xf>
    <xf numFmtId="0" fontId="72" fillId="2" borderId="1" xfId="0" applyFont="1" applyFill="1" applyBorder="1" applyAlignment="1">
      <alignment horizontal="center" vertical="center"/>
    </xf>
    <xf numFmtId="0" fontId="72" fillId="0" borderId="1" xfId="0" applyFont="1" applyBorder="1" applyAlignment="1">
      <alignment horizontal="center" vertical="center"/>
    </xf>
    <xf numFmtId="0" fontId="88" fillId="3" borderId="1" xfId="0" applyFont="1" applyFill="1" applyBorder="1" applyAlignment="1">
      <alignment horizontal="center" vertical="center" wrapText="1"/>
    </xf>
    <xf numFmtId="0" fontId="71" fillId="0" borderId="1" xfId="0" applyFont="1" applyBorder="1" applyAlignment="1">
      <alignment horizontal="center" vertical="center"/>
    </xf>
    <xf numFmtId="0" fontId="70" fillId="0" borderId="1" xfId="0" applyFont="1" applyBorder="1" applyAlignment="1">
      <alignment horizontal="center" vertical="center"/>
    </xf>
    <xf numFmtId="0" fontId="68" fillId="0" borderId="1" xfId="0" applyFont="1" applyBorder="1" applyAlignment="1">
      <alignment horizontal="center" vertical="center"/>
    </xf>
    <xf numFmtId="0" fontId="101" fillId="0" borderId="0" xfId="0" applyFont="1" applyAlignment="1">
      <alignment horizontal="center" vertical="center"/>
    </xf>
    <xf numFmtId="0" fontId="88" fillId="3" borderId="1" xfId="0" applyFont="1" applyFill="1" applyBorder="1" applyAlignment="1">
      <alignment horizontal="center" vertical="center" wrapText="1"/>
    </xf>
    <xf numFmtId="0" fontId="88" fillId="3" borderId="1" xfId="0" applyFont="1" applyFill="1" applyBorder="1" applyAlignment="1">
      <alignment horizontal="center" vertical="center" wrapText="1"/>
    </xf>
    <xf numFmtId="0" fontId="55" fillId="0" borderId="1" xfId="0" applyFont="1" applyBorder="1" applyAlignment="1">
      <alignment horizontal="center" vertical="center"/>
    </xf>
    <xf numFmtId="0" fontId="54" fillId="0" borderId="1" xfId="0" applyFont="1" applyBorder="1" applyAlignment="1">
      <alignment horizontal="center" vertical="center"/>
    </xf>
    <xf numFmtId="0" fontId="53" fillId="0" borderId="1" xfId="0" applyFont="1" applyBorder="1" applyAlignment="1">
      <alignment horizontal="center" vertical="center"/>
    </xf>
    <xf numFmtId="0" fontId="52" fillId="0" borderId="1" xfId="0" applyFont="1" applyBorder="1" applyAlignment="1">
      <alignment horizontal="center" vertical="center"/>
    </xf>
    <xf numFmtId="0" fontId="51" fillId="0" borderId="1" xfId="0" applyFont="1" applyBorder="1" applyAlignment="1">
      <alignment horizontal="center" vertical="center"/>
    </xf>
    <xf numFmtId="0" fontId="0" fillId="0" borderId="1" xfId="0" applyBorder="1" applyAlignment="1">
      <alignment horizontal="center" vertical="center" wrapText="1"/>
    </xf>
    <xf numFmtId="0" fontId="88" fillId="3" borderId="1" xfId="0" applyFont="1" applyFill="1" applyBorder="1" applyAlignment="1">
      <alignment horizontal="center" vertical="center" wrapText="1"/>
    </xf>
    <xf numFmtId="0" fontId="88" fillId="3" borderId="1" xfId="0" applyFont="1" applyFill="1" applyBorder="1" applyAlignment="1">
      <alignment horizontal="center" vertical="center" wrapText="1"/>
    </xf>
    <xf numFmtId="0" fontId="88" fillId="3" borderId="1" xfId="0" applyFont="1" applyFill="1" applyBorder="1" applyAlignment="1">
      <alignment horizontal="center" vertical="center" wrapText="1"/>
    </xf>
    <xf numFmtId="0" fontId="48" fillId="0" borderId="1" xfId="0" applyFont="1" applyBorder="1" applyAlignment="1">
      <alignment horizontal="center" vertical="center"/>
    </xf>
    <xf numFmtId="0" fontId="47" fillId="0" borderId="1" xfId="0" applyFont="1" applyBorder="1" applyAlignment="1">
      <alignment horizontal="center" vertical="center"/>
    </xf>
    <xf numFmtId="0" fontId="46" fillId="0" borderId="1" xfId="0" applyFont="1" applyBorder="1" applyAlignment="1">
      <alignment horizontal="center" vertical="center"/>
    </xf>
    <xf numFmtId="0" fontId="45" fillId="0" borderId="1" xfId="0" applyFont="1" applyBorder="1" applyAlignment="1">
      <alignment horizontal="center" vertical="center"/>
    </xf>
    <xf numFmtId="0" fontId="44" fillId="0" borderId="1" xfId="0" applyFont="1" applyBorder="1" applyAlignment="1">
      <alignment horizontal="center" vertical="center"/>
    </xf>
    <xf numFmtId="0" fontId="43" fillId="0" borderId="1" xfId="0" applyFont="1" applyBorder="1" applyAlignment="1">
      <alignment horizontal="center" vertical="center"/>
    </xf>
    <xf numFmtId="0" fontId="42" fillId="0" borderId="1" xfId="0" applyFont="1" applyBorder="1" applyAlignment="1">
      <alignment horizontal="center" vertical="center"/>
    </xf>
    <xf numFmtId="0" fontId="41" fillId="0" borderId="1" xfId="0" applyFont="1" applyBorder="1" applyAlignment="1">
      <alignment horizontal="center" vertical="center"/>
    </xf>
    <xf numFmtId="0" fontId="40"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37"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36" fillId="0" borderId="1" xfId="0" applyFont="1" applyBorder="1" applyAlignment="1">
      <alignment horizontal="center" vertical="center"/>
    </xf>
    <xf numFmtId="0" fontId="89" fillId="0" borderId="1" xfId="0" applyFont="1" applyBorder="1" applyAlignment="1">
      <alignment horizontal="center" vertical="center"/>
    </xf>
    <xf numFmtId="0" fontId="30" fillId="0" borderId="1" xfId="0" applyFont="1" applyBorder="1" applyAlignment="1">
      <alignment horizontal="center" vertical="center"/>
    </xf>
    <xf numFmtId="0" fontId="88" fillId="3" borderId="1" xfId="0" applyFont="1" applyFill="1" applyBorder="1" applyAlignment="1">
      <alignment horizontal="center" vertical="center"/>
    </xf>
    <xf numFmtId="0" fontId="88" fillId="3" borderId="1" xfId="0" applyFont="1" applyFill="1" applyBorder="1" applyAlignment="1">
      <alignment horizontal="center" vertical="center" wrapText="1"/>
    </xf>
    <xf numFmtId="0" fontId="89" fillId="0" borderId="1" xfId="0" applyFont="1" applyBorder="1" applyAlignment="1">
      <alignment horizontal="center" vertical="center"/>
    </xf>
    <xf numFmtId="0" fontId="29" fillId="0" borderId="1" xfId="0" applyFont="1" applyBorder="1" applyAlignment="1">
      <alignment horizontal="center" vertical="center"/>
    </xf>
    <xf numFmtId="0" fontId="28" fillId="0" borderId="1" xfId="0" applyFont="1" applyBorder="1" applyAlignment="1">
      <alignment horizontal="center" vertical="center"/>
    </xf>
    <xf numFmtId="0" fontId="89" fillId="0" borderId="1" xfId="0" applyFont="1" applyBorder="1" applyAlignment="1">
      <alignment horizontal="center" vertical="center"/>
    </xf>
    <xf numFmtId="0" fontId="88" fillId="3" borderId="1" xfId="0" applyFont="1" applyFill="1" applyBorder="1" applyAlignment="1">
      <alignment horizontal="center" vertical="center"/>
    </xf>
    <xf numFmtId="0" fontId="88" fillId="3" borderId="1" xfId="0" applyFont="1" applyFill="1" applyBorder="1" applyAlignment="1">
      <alignment horizontal="center" vertical="center" wrapText="1"/>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9" fontId="25"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89" fillId="0" borderId="1" xfId="0" applyFont="1" applyBorder="1" applyAlignment="1">
      <alignment horizontal="center" vertical="center"/>
    </xf>
    <xf numFmtId="0" fontId="26" fillId="0" borderId="1" xfId="0" applyFont="1" applyBorder="1" applyAlignment="1">
      <alignment horizontal="center" vertical="center" wrapText="1"/>
    </xf>
    <xf numFmtId="0" fontId="89" fillId="0" borderId="1" xfId="0" applyFont="1" applyBorder="1" applyAlignment="1">
      <alignment horizontal="center" vertical="center"/>
    </xf>
    <xf numFmtId="0" fontId="17" fillId="0" borderId="1" xfId="0" applyFont="1" applyBorder="1" applyAlignment="1">
      <alignment horizontal="center" vertical="center"/>
    </xf>
    <xf numFmtId="0" fontId="17" fillId="2" borderId="1" xfId="0" applyFont="1" applyFill="1" applyBorder="1" applyAlignment="1">
      <alignment horizontal="center" vertical="center"/>
    </xf>
    <xf numFmtId="0" fontId="17" fillId="0" borderId="1" xfId="0" applyFont="1" applyBorder="1" applyAlignment="1">
      <alignment horizontal="center" vertical="center" wrapText="1"/>
    </xf>
    <xf numFmtId="0" fontId="89" fillId="0" borderId="1" xfId="0" applyFont="1" applyBorder="1" applyAlignment="1">
      <alignment horizontal="center" vertical="center"/>
    </xf>
    <xf numFmtId="0" fontId="22" fillId="0" borderId="1" xfId="0" applyFont="1" applyBorder="1" applyAlignment="1">
      <alignment horizontal="center" vertical="center" wrapText="1"/>
    </xf>
    <xf numFmtId="0" fontId="104" fillId="0" borderId="1" xfId="1" applyFont="1" applyBorder="1" applyAlignment="1">
      <alignment horizontal="left" vertical="center" wrapText="1"/>
    </xf>
    <xf numFmtId="0" fontId="104" fillId="0" borderId="1" xfId="1" applyFont="1" applyBorder="1" applyAlignment="1">
      <alignment horizontal="center" vertical="center" wrapText="1"/>
    </xf>
    <xf numFmtId="0" fontId="105" fillId="0" borderId="1" xfId="1" applyFont="1" applyBorder="1" applyAlignment="1">
      <alignment horizontal="justify" vertical="center" wrapText="1"/>
    </xf>
    <xf numFmtId="0" fontId="105" fillId="0" borderId="1" xfId="1" applyFont="1" applyBorder="1" applyAlignment="1">
      <alignment horizontal="center" vertical="center" wrapText="1"/>
    </xf>
    <xf numFmtId="0" fontId="106" fillId="0" borderId="1" xfId="0" applyFont="1" applyBorder="1" applyAlignment="1">
      <alignment vertical="center" wrapText="1"/>
    </xf>
    <xf numFmtId="0" fontId="106" fillId="0" borderId="1" xfId="0" applyFont="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107" fillId="0" borderId="1" xfId="1" quotePrefix="1" applyFont="1" applyBorder="1" applyAlignment="1">
      <alignment horizontal="center" vertical="center" wrapText="1"/>
    </xf>
    <xf numFmtId="0" fontId="89" fillId="0" borderId="1" xfId="0" applyFont="1" applyBorder="1" applyAlignment="1">
      <alignment horizontal="center" vertical="center"/>
    </xf>
    <xf numFmtId="0" fontId="22" fillId="0" borderId="1" xfId="0" applyFont="1" applyBorder="1" applyAlignment="1">
      <alignment horizontal="center" vertical="center" wrapText="1"/>
    </xf>
    <xf numFmtId="0" fontId="15" fillId="0" borderId="1" xfId="0" applyFont="1" applyBorder="1" applyAlignment="1">
      <alignment horizontal="center" vertical="center"/>
    </xf>
    <xf numFmtId="0" fontId="89" fillId="0" borderId="1" xfId="0" applyFont="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3" fillId="0" borderId="1" xfId="0" applyFont="1" applyBorder="1" applyAlignment="1">
      <alignment horizontal="center" vertical="center"/>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109" fillId="2" borderId="1" xfId="1" applyFont="1" applyFill="1" applyBorder="1" applyAlignment="1">
      <alignment horizontal="justify" vertical="center" wrapText="1"/>
    </xf>
    <xf numFmtId="0" fontId="109" fillId="2" borderId="1" xfId="1" applyFont="1" applyFill="1" applyBorder="1" applyAlignment="1">
      <alignment horizontal="center" vertical="center" wrapText="1"/>
    </xf>
    <xf numFmtId="9" fontId="109" fillId="2" borderId="1" xfId="1" applyNumberFormat="1" applyFont="1" applyFill="1" applyBorder="1" applyAlignment="1">
      <alignment horizontal="center" vertical="center" wrapText="1"/>
    </xf>
    <xf numFmtId="0" fontId="12" fillId="0" borderId="1" xfId="0" applyFont="1" applyBorder="1" applyAlignment="1">
      <alignment horizontal="center" vertical="center"/>
    </xf>
    <xf numFmtId="0" fontId="89" fillId="0" borderId="1" xfId="0" applyFont="1" applyBorder="1" applyAlignment="1">
      <alignment horizontal="center" vertical="center"/>
    </xf>
    <xf numFmtId="0" fontId="11" fillId="0" borderId="1" xfId="0" applyFont="1" applyBorder="1" applyAlignment="1">
      <alignment horizontal="center"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89" fillId="0" borderId="1" xfId="0" applyFont="1" applyBorder="1" applyAlignment="1">
      <alignment horizontal="center" vertical="center"/>
    </xf>
    <xf numFmtId="0" fontId="89" fillId="0" borderId="1" xfId="0" applyFont="1" applyBorder="1" applyAlignment="1">
      <alignment horizontal="center" vertical="center"/>
    </xf>
    <xf numFmtId="0" fontId="9" fillId="0" borderId="1" xfId="0" applyFont="1" applyBorder="1" applyAlignment="1">
      <alignment horizontal="center" vertical="center"/>
    </xf>
    <xf numFmtId="0" fontId="89" fillId="0" borderId="1" xfId="0" applyFont="1" applyBorder="1" applyAlignment="1">
      <alignment horizontal="center" vertical="center"/>
    </xf>
    <xf numFmtId="0" fontId="8" fillId="0" borderId="1" xfId="0" applyFont="1" applyBorder="1" applyAlignment="1">
      <alignment horizontal="center" vertical="center"/>
    </xf>
    <xf numFmtId="0" fontId="89" fillId="0" borderId="1" xfId="0" applyFont="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97" fillId="0" borderId="1" xfId="1" applyFont="1" applyBorder="1" applyAlignment="1">
      <alignment horizontal="center" vertical="center" wrapText="1"/>
    </xf>
    <xf numFmtId="0" fontId="89" fillId="0" borderId="1" xfId="0" applyFont="1" applyBorder="1"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1" fillId="0" borderId="1" xfId="0" applyFont="1" applyBorder="1" applyAlignment="1">
      <alignment horizontal="center" vertical="center" wrapText="1"/>
    </xf>
    <xf numFmtId="0" fontId="88" fillId="3" borderId="1" xfId="0" applyFont="1" applyFill="1" applyBorder="1" applyAlignment="1">
      <alignment horizontal="center" vertical="center"/>
    </xf>
    <xf numFmtId="0" fontId="88" fillId="2" borderId="0" xfId="0" applyFont="1" applyFill="1" applyAlignment="1">
      <alignment horizontal="center" vertical="center"/>
    </xf>
    <xf numFmtId="0" fontId="92" fillId="2" borderId="0" xfId="0" applyFont="1" applyFill="1" applyAlignment="1">
      <alignment horizontal="center" vertical="center"/>
    </xf>
    <xf numFmtId="0" fontId="57" fillId="0" borderId="1" xfId="0" applyFont="1" applyBorder="1" applyAlignment="1">
      <alignment horizontal="center" vertical="center" wrapText="1"/>
    </xf>
    <xf numFmtId="0" fontId="89" fillId="0" borderId="1" xfId="0" applyFont="1" applyBorder="1" applyAlignment="1">
      <alignment horizontal="center" vertical="center" wrapText="1"/>
    </xf>
    <xf numFmtId="0" fontId="88" fillId="3" borderId="1" xfId="0" applyFont="1" applyFill="1" applyBorder="1" applyAlignment="1">
      <alignment horizontal="center" vertical="center" wrapText="1"/>
    </xf>
    <xf numFmtId="0" fontId="91" fillId="0" borderId="1" xfId="0" applyFont="1" applyBorder="1" applyAlignment="1">
      <alignment horizontal="center" vertical="center" wrapText="1"/>
    </xf>
    <xf numFmtId="0" fontId="63" fillId="0" borderId="1" xfId="0" applyFont="1" applyBorder="1" applyAlignment="1">
      <alignment horizontal="center" vertical="center" wrapText="1"/>
    </xf>
    <xf numFmtId="0" fontId="68" fillId="0" borderId="2" xfId="0" applyFont="1" applyBorder="1" applyAlignment="1">
      <alignment horizontal="center" vertical="center"/>
    </xf>
    <xf numFmtId="0" fontId="89" fillId="0" borderId="3" xfId="0" applyFont="1" applyBorder="1" applyAlignment="1">
      <alignment horizontal="center" vertical="center"/>
    </xf>
    <xf numFmtId="0" fontId="89" fillId="0" borderId="4" xfId="0" applyFont="1" applyBorder="1" applyAlignment="1">
      <alignment horizontal="center" vertical="center"/>
    </xf>
    <xf numFmtId="0" fontId="63" fillId="0" borderId="2" xfId="0" applyFont="1" applyBorder="1" applyAlignment="1">
      <alignment horizontal="center" vertical="center"/>
    </xf>
    <xf numFmtId="0" fontId="88" fillId="3" borderId="1" xfId="0" applyFont="1" applyFill="1" applyBorder="1" applyAlignment="1">
      <alignment horizontal="center"/>
    </xf>
    <xf numFmtId="0" fontId="68" fillId="0" borderId="1" xfId="0" applyFont="1" applyBorder="1" applyAlignment="1">
      <alignment horizontal="center" vertical="center" wrapText="1"/>
    </xf>
    <xf numFmtId="0" fontId="87" fillId="0" borderId="1" xfId="0" applyFont="1" applyBorder="1" applyAlignment="1">
      <alignment horizontal="center" vertical="center" wrapText="1"/>
    </xf>
    <xf numFmtId="0" fontId="89" fillId="0" borderId="1" xfId="0" applyFont="1" applyBorder="1" applyAlignment="1">
      <alignment horizontal="center" vertical="center"/>
    </xf>
    <xf numFmtId="0" fontId="27" fillId="0" borderId="1" xfId="0" applyFont="1" applyBorder="1" applyAlignment="1">
      <alignment horizontal="center" vertical="center" wrapText="1"/>
    </xf>
    <xf numFmtId="0" fontId="89" fillId="0" borderId="2" xfId="0" applyFont="1" applyBorder="1" applyAlignment="1">
      <alignment horizontal="center" vertical="center" wrapText="1"/>
    </xf>
    <xf numFmtId="0" fontId="89" fillId="0" borderId="4" xfId="0" applyFont="1" applyBorder="1" applyAlignment="1">
      <alignment horizontal="center" vertical="center" wrapText="1"/>
    </xf>
    <xf numFmtId="0" fontId="87" fillId="0" borderId="2" xfId="0" applyFont="1" applyBorder="1" applyAlignment="1">
      <alignment horizontal="center" vertical="center" wrapText="1"/>
    </xf>
    <xf numFmtId="0" fontId="87" fillId="0" borderId="4" xfId="0" applyFont="1" applyBorder="1" applyAlignment="1">
      <alignment horizontal="center" vertical="center" wrapText="1"/>
    </xf>
    <xf numFmtId="0" fontId="89" fillId="0" borderId="3" xfId="0" applyFont="1" applyBorder="1" applyAlignment="1">
      <alignment horizontal="center" vertical="center" wrapText="1"/>
    </xf>
    <xf numFmtId="0" fontId="0" fillId="2" borderId="0" xfId="0" applyFill="1" applyAlignment="1">
      <alignment horizontal="center"/>
    </xf>
    <xf numFmtId="0" fontId="63" fillId="0" borderId="5" xfId="0" applyFont="1" applyBorder="1" applyAlignment="1">
      <alignment horizontal="center" vertical="center" wrapText="1"/>
    </xf>
    <xf numFmtId="0" fontId="63" fillId="0" borderId="6" xfId="0" applyFont="1" applyBorder="1" applyAlignment="1">
      <alignment horizontal="center" vertical="center" wrapText="1"/>
    </xf>
    <xf numFmtId="0" fontId="63" fillId="0" borderId="7" xfId="0" applyFont="1" applyBorder="1" applyAlignment="1">
      <alignment horizontal="center" vertical="center" wrapText="1"/>
    </xf>
    <xf numFmtId="0" fontId="63" fillId="0" borderId="8" xfId="0" applyFont="1" applyBorder="1" applyAlignment="1">
      <alignment horizontal="center" vertical="center" wrapText="1"/>
    </xf>
    <xf numFmtId="0" fontId="89" fillId="0" borderId="1" xfId="0" applyFont="1" applyBorder="1" applyAlignment="1">
      <alignment horizontal="center" vertical="top" wrapText="1"/>
    </xf>
    <xf numFmtId="0" fontId="97" fillId="0" borderId="2" xfId="1" applyFont="1" applyBorder="1" applyAlignment="1">
      <alignment horizontal="center" vertical="center" wrapText="1"/>
    </xf>
    <xf numFmtId="0" fontId="97" fillId="0" borderId="4" xfId="1" applyFont="1" applyBorder="1" applyAlignment="1">
      <alignment horizontal="center" vertical="center" wrapText="1"/>
    </xf>
    <xf numFmtId="0" fontId="97" fillId="0" borderId="3" xfId="1" applyFont="1" applyBorder="1" applyAlignment="1">
      <alignment horizontal="center" vertical="center" wrapText="1"/>
    </xf>
    <xf numFmtId="0" fontId="49" fillId="0" borderId="2"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1" xfId="0" applyFont="1" applyBorder="1" applyAlignment="1">
      <alignment horizontal="center" vertical="center" wrapText="1"/>
    </xf>
    <xf numFmtId="0" fontId="0" fillId="0" borderId="1" xfId="0" applyFont="1" applyBorder="1" applyAlignment="1">
      <alignment horizontal="center" vertical="center" wrapText="1"/>
    </xf>
    <xf numFmtId="0" fontId="65" fillId="0" borderId="1" xfId="0" applyFont="1" applyBorder="1" applyAlignment="1">
      <alignment horizontal="center" vertical="center" wrapText="1"/>
    </xf>
    <xf numFmtId="0" fontId="49" fillId="0" borderId="2" xfId="0" applyFont="1" applyBorder="1" applyAlignment="1">
      <alignment horizontal="center" vertical="center"/>
    </xf>
    <xf numFmtId="0" fontId="97" fillId="0" borderId="2" xfId="1" quotePrefix="1" applyFont="1" applyBorder="1" applyAlignment="1">
      <alignment horizontal="center" vertical="center" wrapText="1"/>
    </xf>
    <xf numFmtId="0" fontId="97" fillId="0" borderId="3" xfId="1" quotePrefix="1" applyFont="1" applyBorder="1" applyAlignment="1">
      <alignment horizontal="center" vertical="center" wrapText="1"/>
    </xf>
    <xf numFmtId="0" fontId="97" fillId="0" borderId="4" xfId="1" quotePrefix="1" applyFont="1" applyBorder="1" applyAlignment="1">
      <alignment horizontal="center" vertical="center" wrapText="1"/>
    </xf>
    <xf numFmtId="0" fontId="77" fillId="0" borderId="1" xfId="0" applyFont="1" applyBorder="1" applyAlignment="1">
      <alignment horizontal="center" vertical="center" wrapText="1"/>
    </xf>
    <xf numFmtId="0" fontId="77" fillId="0" borderId="2" xfId="0" applyFont="1" applyBorder="1" applyAlignment="1">
      <alignment horizontal="center" vertical="center"/>
    </xf>
    <xf numFmtId="0" fontId="77" fillId="0" borderId="2" xfId="0" applyFont="1" applyBorder="1" applyAlignment="1">
      <alignment horizontal="center" vertical="center" wrapText="1"/>
    </xf>
    <xf numFmtId="0" fontId="83" fillId="0" borderId="1" xfId="0" applyFont="1" applyBorder="1" applyAlignment="1">
      <alignment horizontal="center" vertical="center" wrapText="1"/>
    </xf>
    <xf numFmtId="0" fontId="82" fillId="0" borderId="1" xfId="0" applyFont="1" applyBorder="1" applyAlignment="1">
      <alignment horizontal="center" vertical="center" wrapText="1"/>
    </xf>
    <xf numFmtId="0" fontId="82" fillId="0" borderId="2" xfId="0" applyFont="1" applyBorder="1" applyAlignment="1">
      <alignment horizontal="center" vertical="center"/>
    </xf>
    <xf numFmtId="0" fontId="97" fillId="0" borderId="2" xfId="1" applyFont="1" applyFill="1" applyBorder="1" applyAlignment="1">
      <alignment horizontal="center" vertical="center" wrapText="1"/>
    </xf>
    <xf numFmtId="0" fontId="97" fillId="0" borderId="4" xfId="1" applyFont="1" applyFill="1" applyBorder="1" applyAlignment="1">
      <alignment horizontal="center" vertical="center" wrapText="1"/>
    </xf>
    <xf numFmtId="0" fontId="85" fillId="0" borderId="2" xfId="0" applyFont="1" applyBorder="1" applyAlignment="1">
      <alignment horizontal="center" vertical="center" wrapText="1"/>
    </xf>
    <xf numFmtId="0" fontId="85" fillId="0" borderId="4" xfId="0" applyFont="1" applyBorder="1" applyAlignment="1">
      <alignment horizontal="center" vertical="center" wrapText="1"/>
    </xf>
    <xf numFmtId="0" fontId="85"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95" fillId="3" borderId="1" xfId="0" applyFont="1" applyFill="1" applyBorder="1" applyAlignment="1">
      <alignment horizontal="center" vertical="center"/>
    </xf>
    <xf numFmtId="0" fontId="85"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86" fillId="0" borderId="1" xfId="0" applyFont="1" applyBorder="1" applyAlignment="1">
      <alignment horizontal="center" vertical="center" wrapText="1"/>
    </xf>
    <xf numFmtId="0" fontId="94" fillId="0" borderId="1" xfId="0" applyFont="1" applyBorder="1" applyAlignment="1">
      <alignment horizontal="center" vertical="center" wrapText="1"/>
    </xf>
    <xf numFmtId="0" fontId="93" fillId="0" borderId="1" xfId="0" applyFont="1" applyBorder="1" applyAlignment="1">
      <alignment horizontal="center" vertical="center" wrapText="1"/>
    </xf>
    <xf numFmtId="0" fontId="59" fillId="0" borderId="1" xfId="0" applyFont="1" applyBorder="1" applyAlignment="1">
      <alignment horizontal="center" vertical="center" wrapText="1"/>
    </xf>
    <xf numFmtId="0" fontId="81" fillId="0" borderId="2" xfId="0" applyFont="1" applyBorder="1" applyAlignment="1">
      <alignment horizontal="center" vertical="center"/>
    </xf>
    <xf numFmtId="0" fontId="71" fillId="0" borderId="2" xfId="0" applyFont="1" applyBorder="1" applyAlignment="1">
      <alignment horizontal="center" vertical="center"/>
    </xf>
    <xf numFmtId="0" fontId="62" fillId="0" borderId="1" xfId="0" applyFont="1" applyBorder="1" applyAlignment="1">
      <alignment horizontal="center" vertical="center" wrapText="1"/>
    </xf>
    <xf numFmtId="0" fontId="46" fillId="0" borderId="1" xfId="0" applyFont="1" applyBorder="1" applyAlignment="1">
      <alignment horizontal="center" vertical="center" wrapText="1"/>
    </xf>
    <xf numFmtId="0" fontId="98" fillId="0" borderId="2" xfId="0" applyFont="1" applyBorder="1" applyAlignment="1">
      <alignment horizontal="center" vertical="center" wrapText="1"/>
    </xf>
    <xf numFmtId="0" fontId="98" fillId="0" borderId="4" xfId="0" applyFont="1" applyBorder="1" applyAlignment="1">
      <alignment horizontal="center" vertical="center" wrapText="1"/>
    </xf>
    <xf numFmtId="0" fontId="99" fillId="0" borderId="1" xfId="0" applyFont="1" applyBorder="1" applyAlignment="1">
      <alignment horizontal="center" vertical="center" wrapText="1"/>
    </xf>
    <xf numFmtId="0" fontId="99" fillId="0" borderId="2" xfId="0" applyFont="1" applyBorder="1" applyAlignment="1">
      <alignment horizontal="center" vertical="center" wrapText="1"/>
    </xf>
    <xf numFmtId="0" fontId="99" fillId="0" borderId="4" xfId="0" applyFont="1" applyBorder="1" applyAlignment="1">
      <alignment horizontal="center" vertical="center" wrapText="1"/>
    </xf>
    <xf numFmtId="0" fontId="98" fillId="0" borderId="1" xfId="0" applyFont="1" applyBorder="1" applyAlignment="1">
      <alignment horizontal="center" vertical="center" wrapText="1"/>
    </xf>
    <xf numFmtId="0" fontId="70" fillId="0" borderId="1" xfId="0" applyFont="1" applyBorder="1" applyAlignment="1">
      <alignment horizontal="center" vertical="center" wrapText="1"/>
    </xf>
    <xf numFmtId="0" fontId="45" fillId="0" borderId="1" xfId="0" applyFont="1" applyBorder="1" applyAlignment="1">
      <alignment horizontal="center" vertical="center" wrapText="1"/>
    </xf>
    <xf numFmtId="0" fontId="70" fillId="0" borderId="2" xfId="0" applyFont="1" applyBorder="1" applyAlignment="1">
      <alignment horizontal="center" vertical="center"/>
    </xf>
    <xf numFmtId="0" fontId="60" fillId="0" borderId="1" xfId="0" applyFont="1" applyBorder="1" applyAlignment="1">
      <alignment horizontal="center" vertical="center" wrapText="1"/>
    </xf>
    <xf numFmtId="0" fontId="60" fillId="0" borderId="2" xfId="0" applyFont="1" applyBorder="1" applyAlignment="1">
      <alignment horizontal="center" vertical="center"/>
    </xf>
    <xf numFmtId="0" fontId="60" fillId="0" borderId="2" xfId="0" applyFont="1" applyBorder="1" applyAlignment="1">
      <alignment horizontal="center" vertical="center" wrapText="1"/>
    </xf>
    <xf numFmtId="0" fontId="8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xf numFmtId="0" fontId="89" fillId="0" borderId="1" xfId="0" applyFont="1" applyBorder="1" applyAlignment="1">
      <alignment horizontal="center" wrapText="1"/>
    </xf>
    <xf numFmtId="0" fontId="81" fillId="0" borderId="1" xfId="0" applyFont="1" applyBorder="1" applyAlignment="1">
      <alignment horizontal="center" vertical="center" wrapText="1"/>
    </xf>
    <xf numFmtId="0" fontId="64" fillId="0" borderId="1" xfId="0" applyFont="1" applyBorder="1" applyAlignment="1">
      <alignment horizontal="center" vertical="center" wrapText="1"/>
    </xf>
    <xf numFmtId="0" fontId="59" fillId="0" borderId="2" xfId="0" applyFont="1" applyBorder="1" applyAlignment="1">
      <alignment horizontal="center" vertical="center"/>
    </xf>
    <xf numFmtId="0" fontId="32" fillId="0" borderId="1" xfId="0" applyFont="1" applyBorder="1" applyAlignment="1">
      <alignment horizontal="center" vertical="center" wrapText="1"/>
    </xf>
    <xf numFmtId="0" fontId="111" fillId="0" borderId="2" xfId="1" quotePrefix="1" applyFont="1" applyBorder="1" applyAlignment="1">
      <alignment horizontal="center" vertical="center" wrapText="1"/>
    </xf>
    <xf numFmtId="0" fontId="111" fillId="0" borderId="4" xfId="1" quotePrefix="1" applyFont="1" applyBorder="1" applyAlignment="1">
      <alignment horizontal="center" vertical="center" wrapText="1"/>
    </xf>
    <xf numFmtId="0" fontId="111" fillId="0" borderId="3" xfId="1" quotePrefix="1" applyFont="1" applyBorder="1" applyAlignment="1">
      <alignment horizontal="center" vertical="center" wrapText="1"/>
    </xf>
    <xf numFmtId="10" fontId="89" fillId="0" borderId="1" xfId="0" applyNumberFormat="1" applyFont="1" applyBorder="1" applyAlignment="1">
      <alignment horizontal="center" vertical="center" wrapText="1"/>
    </xf>
    <xf numFmtId="0" fontId="0" fillId="0" borderId="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8" xfId="0" applyFont="1" applyBorder="1" applyAlignment="1">
      <alignment horizontal="center" vertical="center" wrapText="1"/>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3" xfId="0" applyFont="1" applyBorder="1" applyAlignment="1">
      <alignment horizontal="center" vertical="center" wrapText="1"/>
    </xf>
    <xf numFmtId="0" fontId="57" fillId="0" borderId="5" xfId="0" applyFont="1" applyBorder="1" applyAlignment="1">
      <alignment horizontal="center" vertical="center" wrapText="1"/>
    </xf>
    <xf numFmtId="0" fontId="57" fillId="0" borderId="9" xfId="0" applyFont="1" applyBorder="1" applyAlignment="1">
      <alignment horizontal="center" vertical="center" wrapText="1"/>
    </xf>
    <xf numFmtId="0" fontId="57" fillId="0" borderId="6" xfId="0" applyFont="1" applyBorder="1" applyAlignment="1">
      <alignment horizontal="center" vertical="center" wrapText="1"/>
    </xf>
    <xf numFmtId="0" fontId="57" fillId="0" borderId="7" xfId="0" applyFont="1" applyBorder="1" applyAlignment="1">
      <alignment horizontal="center" vertical="center" wrapText="1"/>
    </xf>
    <xf numFmtId="0" fontId="57" fillId="0" borderId="10" xfId="0" applyFont="1" applyBorder="1" applyAlignment="1">
      <alignment horizontal="center" vertical="center" wrapText="1"/>
    </xf>
    <xf numFmtId="0" fontId="57" fillId="0" borderId="8" xfId="0" applyFont="1" applyBorder="1" applyAlignment="1">
      <alignment horizontal="center" vertical="center" wrapText="1"/>
    </xf>
    <xf numFmtId="0" fontId="110" fillId="0" borderId="2" xfId="1" applyFont="1" applyBorder="1" applyAlignment="1">
      <alignment horizontal="center" vertical="center" wrapText="1"/>
    </xf>
    <xf numFmtId="0" fontId="110" fillId="0" borderId="4" xfId="1" applyFont="1" applyBorder="1" applyAlignment="1">
      <alignment horizontal="center" vertical="center" wrapText="1"/>
    </xf>
    <xf numFmtId="0" fontId="33" fillId="0" borderId="1"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6" xfId="0" applyFont="1" applyBorder="1" applyAlignment="1">
      <alignment horizontal="center" vertical="center" wrapText="1"/>
    </xf>
    <xf numFmtId="0" fontId="62" fillId="0" borderId="7" xfId="0" applyFont="1" applyBorder="1" applyAlignment="1">
      <alignment horizontal="center" vertical="center" wrapText="1"/>
    </xf>
    <xf numFmtId="0" fontId="62" fillId="0" borderId="8" xfId="0" applyFont="1" applyBorder="1" applyAlignment="1">
      <alignment horizontal="center" vertical="center" wrapText="1"/>
    </xf>
    <xf numFmtId="0" fontId="62" fillId="0" borderId="2" xfId="0" applyFont="1" applyBorder="1" applyAlignment="1">
      <alignment horizontal="center" vertical="center"/>
    </xf>
    <xf numFmtId="0" fontId="70" fillId="0" borderId="2" xfId="0" applyFont="1" applyBorder="1" applyAlignment="1">
      <alignment horizontal="center" vertical="center" wrapText="1"/>
    </xf>
    <xf numFmtId="0" fontId="70" fillId="0" borderId="3" xfId="0" applyFont="1" applyBorder="1" applyAlignment="1">
      <alignment horizontal="center" vertical="center" wrapText="1"/>
    </xf>
    <xf numFmtId="0" fontId="70" fillId="0" borderId="4" xfId="0" applyFont="1" applyBorder="1" applyAlignment="1">
      <alignment horizontal="center" vertical="center" wrapText="1"/>
    </xf>
    <xf numFmtId="0" fontId="88" fillId="3" borderId="2" xfId="0" applyFont="1" applyFill="1" applyBorder="1" applyAlignment="1">
      <alignment horizontal="center"/>
    </xf>
    <xf numFmtId="0" fontId="88" fillId="3" borderId="3" xfId="0" applyFont="1" applyFill="1" applyBorder="1" applyAlignment="1">
      <alignment horizontal="center"/>
    </xf>
    <xf numFmtId="0" fontId="88" fillId="3" borderId="4" xfId="0" applyFont="1" applyFill="1" applyBorder="1" applyAlignment="1">
      <alignment horizontal="center"/>
    </xf>
    <xf numFmtId="0" fontId="69" fillId="0" borderId="2" xfId="0" applyFont="1" applyBorder="1" applyAlignment="1">
      <alignment horizontal="center" vertical="center" wrapText="1"/>
    </xf>
    <xf numFmtId="0" fontId="69" fillId="0" borderId="4" xfId="0" applyFont="1" applyBorder="1" applyAlignment="1">
      <alignment horizontal="center" vertical="center" wrapText="1"/>
    </xf>
    <xf numFmtId="0" fontId="88" fillId="3" borderId="5" xfId="0" applyFont="1" applyFill="1" applyBorder="1" applyAlignment="1">
      <alignment horizontal="center" vertical="center"/>
    </xf>
    <xf numFmtId="0" fontId="88" fillId="3" borderId="6" xfId="0" applyFont="1" applyFill="1" applyBorder="1" applyAlignment="1">
      <alignment horizontal="center" vertical="center"/>
    </xf>
    <xf numFmtId="0" fontId="88" fillId="3" borderId="7" xfId="0" applyFont="1" applyFill="1" applyBorder="1" applyAlignment="1">
      <alignment horizontal="center" vertical="center"/>
    </xf>
    <xf numFmtId="0" fontId="88" fillId="3" borderId="8" xfId="0" applyFont="1" applyFill="1" applyBorder="1" applyAlignment="1">
      <alignment horizontal="center" vertical="center"/>
    </xf>
    <xf numFmtId="0" fontId="88" fillId="3" borderId="11" xfId="0" applyFont="1" applyFill="1" applyBorder="1" applyAlignment="1">
      <alignment horizontal="center" vertical="center" wrapText="1"/>
    </xf>
    <xf numFmtId="0" fontId="88" fillId="3" borderId="12" xfId="0" applyFont="1" applyFill="1" applyBorder="1" applyAlignment="1">
      <alignment horizontal="center" vertical="center" wrapText="1"/>
    </xf>
    <xf numFmtId="0" fontId="88" fillId="3" borderId="2" xfId="0" applyFont="1" applyFill="1" applyBorder="1" applyAlignment="1">
      <alignment horizontal="center" vertical="center"/>
    </xf>
    <xf numFmtId="0" fontId="88" fillId="3" borderId="4" xfId="0" applyFont="1" applyFill="1" applyBorder="1" applyAlignment="1">
      <alignment horizontal="center" vertical="center"/>
    </xf>
    <xf numFmtId="0" fontId="68" fillId="0" borderId="5" xfId="0" applyFont="1" applyBorder="1" applyAlignment="1">
      <alignment horizontal="center" vertical="center" wrapText="1"/>
    </xf>
    <xf numFmtId="0" fontId="68" fillId="0" borderId="9"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7" xfId="0" applyFont="1" applyBorder="1" applyAlignment="1">
      <alignment horizontal="center" vertical="center" wrapText="1"/>
    </xf>
    <xf numFmtId="0" fontId="68" fillId="0" borderId="10" xfId="0" applyFont="1" applyBorder="1" applyAlignment="1">
      <alignment horizontal="center" vertical="center" wrapText="1"/>
    </xf>
    <xf numFmtId="0" fontId="68" fillId="0" borderId="8" xfId="0" applyFont="1" applyBorder="1" applyAlignment="1">
      <alignment horizontal="center" vertical="center" wrapText="1"/>
    </xf>
    <xf numFmtId="0" fontId="88" fillId="3" borderId="15" xfId="0" applyFont="1" applyFill="1" applyBorder="1" applyAlignment="1">
      <alignment horizontal="center" vertical="center" wrapText="1"/>
    </xf>
    <xf numFmtId="0" fontId="88" fillId="3" borderId="9" xfId="0" applyFont="1" applyFill="1" applyBorder="1" applyAlignment="1">
      <alignment horizontal="center" vertical="center"/>
    </xf>
    <xf numFmtId="0" fontId="88" fillId="3" borderId="13" xfId="0" applyFont="1" applyFill="1" applyBorder="1" applyAlignment="1">
      <alignment horizontal="center" vertical="center"/>
    </xf>
    <xf numFmtId="0" fontId="88" fillId="3" borderId="0" xfId="0" applyFont="1" applyFill="1" applyBorder="1" applyAlignment="1">
      <alignment horizontal="center" vertical="center"/>
    </xf>
    <xf numFmtId="0" fontId="88" fillId="3" borderId="14" xfId="0" applyFont="1" applyFill="1" applyBorder="1" applyAlignment="1">
      <alignment horizontal="center" vertical="center"/>
    </xf>
    <xf numFmtId="0" fontId="88" fillId="3" borderId="10" xfId="0" applyFont="1" applyFill="1" applyBorder="1" applyAlignment="1">
      <alignment horizontal="center" vertical="center"/>
    </xf>
    <xf numFmtId="0" fontId="88" fillId="3" borderId="2" xfId="0" applyFont="1" applyFill="1" applyBorder="1" applyAlignment="1">
      <alignment horizontal="center" vertical="center" wrapText="1"/>
    </xf>
    <xf numFmtId="0" fontId="88" fillId="3" borderId="4" xfId="0" applyFont="1" applyFill="1" applyBorder="1" applyAlignment="1">
      <alignment horizontal="center" vertical="center" wrapText="1"/>
    </xf>
    <xf numFmtId="0" fontId="88" fillId="3" borderId="5" xfId="0" applyFont="1" applyFill="1" applyBorder="1" applyAlignment="1">
      <alignment horizontal="center" vertical="center" wrapText="1"/>
    </xf>
    <xf numFmtId="0" fontId="88" fillId="3" borderId="6" xfId="0" applyFont="1" applyFill="1" applyBorder="1" applyAlignment="1">
      <alignment horizontal="center" vertical="center" wrapText="1"/>
    </xf>
    <xf numFmtId="0" fontId="88" fillId="3" borderId="13" xfId="0" applyFont="1" applyFill="1" applyBorder="1" applyAlignment="1">
      <alignment horizontal="center" vertical="center" wrapText="1"/>
    </xf>
    <xf numFmtId="0" fontId="88" fillId="3" borderId="14" xfId="0" applyFont="1" applyFill="1" applyBorder="1" applyAlignment="1">
      <alignment horizontal="center" vertical="center" wrapText="1"/>
    </xf>
    <xf numFmtId="0" fontId="88" fillId="3" borderId="7" xfId="0" applyFont="1" applyFill="1" applyBorder="1" applyAlignment="1">
      <alignment horizontal="center" vertical="center" wrapText="1"/>
    </xf>
    <xf numFmtId="0" fontId="88" fillId="3" borderId="8" xfId="0" applyFont="1" applyFill="1" applyBorder="1" applyAlignment="1">
      <alignment horizontal="center" vertical="center" wrapText="1"/>
    </xf>
    <xf numFmtId="0" fontId="88" fillId="3" borderId="11" xfId="0" applyFont="1" applyFill="1" applyBorder="1" applyAlignment="1">
      <alignment horizontal="center" vertical="center"/>
    </xf>
    <xf numFmtId="0" fontId="88" fillId="3" borderId="12" xfId="0" applyFont="1" applyFill="1" applyBorder="1" applyAlignment="1">
      <alignment horizontal="center" vertical="center"/>
    </xf>
    <xf numFmtId="0" fontId="88" fillId="3" borderId="3" xfId="0" applyFont="1" applyFill="1" applyBorder="1" applyAlignment="1">
      <alignment horizontal="center" vertical="center"/>
    </xf>
    <xf numFmtId="0" fontId="59" fillId="0" borderId="5" xfId="0" applyFont="1" applyBorder="1" applyAlignment="1">
      <alignment horizontal="center" vertical="center" wrapText="1"/>
    </xf>
    <xf numFmtId="0" fontId="59" fillId="0" borderId="9" xfId="0" applyFont="1" applyBorder="1" applyAlignment="1">
      <alignment horizontal="center" vertical="center" wrapText="1"/>
    </xf>
    <xf numFmtId="0" fontId="59" fillId="0" borderId="6"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8" xfId="0" applyFont="1" applyBorder="1" applyAlignment="1">
      <alignment horizontal="center" vertical="center" wrapText="1"/>
    </xf>
    <xf numFmtId="0" fontId="91" fillId="0" borderId="5" xfId="0" applyFont="1" applyBorder="1" applyAlignment="1">
      <alignment horizontal="center" vertical="center" wrapText="1"/>
    </xf>
    <xf numFmtId="0" fontId="91" fillId="0" borderId="6" xfId="0" applyFont="1" applyBorder="1" applyAlignment="1">
      <alignment horizontal="center" vertical="center" wrapText="1"/>
    </xf>
    <xf numFmtId="0" fontId="91" fillId="0" borderId="7" xfId="0" applyFont="1" applyBorder="1" applyAlignment="1">
      <alignment horizontal="center" vertical="center" wrapText="1"/>
    </xf>
    <xf numFmtId="0" fontId="91" fillId="0" borderId="8" xfId="0" applyFont="1" applyBorder="1" applyAlignment="1">
      <alignment horizontal="center" vertical="center" wrapText="1"/>
    </xf>
    <xf numFmtId="0" fontId="68" fillId="0" borderId="3" xfId="0" applyFont="1" applyBorder="1" applyAlignment="1">
      <alignment horizontal="center" vertical="center"/>
    </xf>
    <xf numFmtId="0" fontId="68" fillId="0" borderId="4" xfId="0" applyFont="1" applyBorder="1" applyAlignment="1">
      <alignment horizontal="center" vertical="center"/>
    </xf>
    <xf numFmtId="0" fontId="108" fillId="0" borderId="2" xfId="1" quotePrefix="1" applyFont="1" applyBorder="1" applyAlignment="1">
      <alignment horizontal="center" vertical="center" wrapText="1"/>
    </xf>
    <xf numFmtId="0" fontId="108" fillId="0" borderId="3" xfId="1" quotePrefix="1" applyFont="1" applyBorder="1" applyAlignment="1">
      <alignment horizontal="center" vertical="center" wrapText="1"/>
    </xf>
    <xf numFmtId="0" fontId="108" fillId="0" borderId="4" xfId="1" quotePrefix="1" applyFont="1" applyBorder="1" applyAlignment="1">
      <alignment horizontal="center" vertical="center" wrapText="1"/>
    </xf>
    <xf numFmtId="49" fontId="89" fillId="0" borderId="2" xfId="0" applyNumberFormat="1" applyFont="1" applyBorder="1" applyAlignment="1">
      <alignment horizontal="center" vertical="center" wrapText="1"/>
    </xf>
    <xf numFmtId="49" fontId="89" fillId="0" borderId="1" xfId="0" applyNumberFormat="1" applyFont="1" applyBorder="1" applyAlignment="1">
      <alignment horizontal="center" vertical="center" wrapText="1"/>
    </xf>
    <xf numFmtId="0" fontId="62" fillId="0" borderId="2" xfId="0" applyFont="1" applyBorder="1" applyAlignment="1">
      <alignment horizontal="center" vertical="center" wrapText="1"/>
    </xf>
    <xf numFmtId="0" fontId="71" fillId="0" borderId="2" xfId="0" applyFont="1" applyBorder="1" applyAlignment="1">
      <alignment horizontal="center" vertical="center" wrapText="1"/>
    </xf>
    <xf numFmtId="0" fontId="71" fillId="0" borderId="1" xfId="0" applyFont="1" applyBorder="1" applyAlignment="1">
      <alignment horizontal="center" vertical="center" wrapText="1"/>
    </xf>
    <xf numFmtId="16" fontId="62" fillId="0" borderId="1" xfId="0" applyNumberFormat="1" applyFont="1" applyBorder="1" applyAlignment="1">
      <alignment horizontal="center" vertical="center" wrapText="1"/>
    </xf>
    <xf numFmtId="0" fontId="73" fillId="0" borderId="1" xfId="0" applyFont="1" applyBorder="1" applyAlignment="1">
      <alignment horizontal="center" vertical="center" wrapText="1"/>
    </xf>
    <xf numFmtId="0" fontId="56" fillId="0" borderId="1" xfId="0" applyFont="1" applyBorder="1" applyAlignment="1">
      <alignment horizontal="center" vertical="center" wrapText="1"/>
    </xf>
    <xf numFmtId="0" fontId="50"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67" fillId="0" borderId="2" xfId="0" applyFont="1" applyBorder="1" applyAlignment="1">
      <alignment horizontal="center" vertical="center"/>
    </xf>
    <xf numFmtId="0" fontId="61" fillId="0" borderId="2" xfId="0" applyFont="1" applyBorder="1" applyAlignment="1">
      <alignment horizontal="center" vertical="center"/>
    </xf>
    <xf numFmtId="0" fontId="61" fillId="0" borderId="2" xfId="0" applyFont="1" applyBorder="1" applyAlignment="1">
      <alignment horizontal="center" vertical="center" wrapText="1"/>
    </xf>
    <xf numFmtId="0" fontId="78" fillId="0" borderId="1" xfId="0" applyFont="1" applyBorder="1" applyAlignment="1">
      <alignment horizontal="center" vertical="top" wrapText="1"/>
    </xf>
    <xf numFmtId="0" fontId="78" fillId="0" borderId="1" xfId="0" applyFont="1" applyBorder="1" applyAlignment="1">
      <alignment horizontal="center" vertical="center" wrapText="1"/>
    </xf>
    <xf numFmtId="0" fontId="78" fillId="0" borderId="5" xfId="0" applyFont="1" applyBorder="1" applyAlignment="1">
      <alignment horizontal="center" vertical="center" wrapText="1"/>
    </xf>
    <xf numFmtId="0" fontId="78" fillId="0" borderId="9" xfId="0" applyFont="1" applyBorder="1" applyAlignment="1">
      <alignment horizontal="center" vertical="center" wrapText="1"/>
    </xf>
    <xf numFmtId="0" fontId="78" fillId="0" borderId="6" xfId="0" applyFont="1" applyBorder="1" applyAlignment="1">
      <alignment horizontal="center" vertical="center" wrapText="1"/>
    </xf>
    <xf numFmtId="0" fontId="78" fillId="0" borderId="7" xfId="0" applyFont="1" applyBorder="1" applyAlignment="1">
      <alignment horizontal="center" vertical="center" wrapText="1"/>
    </xf>
    <xf numFmtId="0" fontId="78" fillId="0" borderId="10" xfId="0" applyFont="1" applyBorder="1" applyAlignment="1">
      <alignment horizontal="center" vertical="center" wrapText="1"/>
    </xf>
    <xf numFmtId="0" fontId="78" fillId="0" borderId="8" xfId="0" applyFont="1" applyBorder="1" applyAlignment="1">
      <alignment horizontal="center" vertical="center" wrapText="1"/>
    </xf>
    <xf numFmtId="0" fontId="77" fillId="0" borderId="4" xfId="0" applyFont="1" applyBorder="1" applyAlignment="1">
      <alignment horizontal="center" vertical="center" wrapText="1"/>
    </xf>
    <xf numFmtId="0" fontId="76" fillId="0" borderId="1" xfId="0" applyFont="1" applyBorder="1" applyAlignment="1">
      <alignment horizontal="center" vertical="center" wrapText="1"/>
    </xf>
    <xf numFmtId="0" fontId="89" fillId="0" borderId="2" xfId="0" applyFont="1" applyBorder="1" applyAlignment="1">
      <alignment horizontal="center" vertical="top" wrapText="1"/>
    </xf>
    <xf numFmtId="0" fontId="89" fillId="0" borderId="4" xfId="0" applyFont="1" applyBorder="1" applyAlignment="1">
      <alignment horizontal="center" vertical="top"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76" fillId="0" borderId="2" xfId="0" applyFont="1" applyBorder="1" applyAlignment="1">
      <alignment horizontal="center" vertical="center"/>
    </xf>
    <xf numFmtId="0" fontId="53" fillId="0" borderId="1" xfId="0" applyFont="1" applyBorder="1" applyAlignment="1">
      <alignment horizontal="center" vertical="top" wrapText="1"/>
    </xf>
    <xf numFmtId="0" fontId="67" fillId="0" borderId="1" xfId="0" applyFont="1" applyBorder="1" applyAlignment="1">
      <alignment horizontal="center" vertical="center" wrapText="1"/>
    </xf>
    <xf numFmtId="0" fontId="65" fillId="0" borderId="2" xfId="0" applyFont="1" applyBorder="1" applyAlignment="1">
      <alignment horizontal="center" vertical="center"/>
    </xf>
    <xf numFmtId="0" fontId="76" fillId="0" borderId="2" xfId="0" applyFont="1" applyBorder="1" applyAlignment="1">
      <alignment horizontal="center" vertical="center" wrapText="1"/>
    </xf>
    <xf numFmtId="0" fontId="76" fillId="0" borderId="4" xfId="0" applyFont="1" applyBorder="1" applyAlignment="1">
      <alignment horizontal="center" vertical="center" wrapText="1"/>
    </xf>
    <xf numFmtId="0" fontId="109" fillId="2" borderId="2" xfId="1" applyFont="1" applyFill="1" applyBorder="1" applyAlignment="1">
      <alignment horizontal="center" vertical="center" wrapText="1"/>
    </xf>
    <xf numFmtId="0" fontId="109" fillId="2" borderId="4" xfId="1" applyFont="1" applyFill="1" applyBorder="1" applyAlignment="1">
      <alignment horizontal="center" vertical="center" wrapText="1"/>
    </xf>
    <xf numFmtId="0" fontId="109" fillId="2" borderId="3" xfId="1" applyFont="1" applyFill="1" applyBorder="1" applyAlignment="1">
      <alignment horizontal="center" vertical="center" wrapText="1"/>
    </xf>
    <xf numFmtId="0" fontId="58" fillId="0" borderId="1" xfId="0" applyFont="1" applyBorder="1" applyAlignment="1">
      <alignment horizontal="center" vertical="center" wrapText="1"/>
    </xf>
    <xf numFmtId="0" fontId="67" fillId="0" borderId="5" xfId="0" applyFont="1" applyBorder="1" applyAlignment="1">
      <alignment horizontal="center" vertical="center" wrapText="1"/>
    </xf>
    <xf numFmtId="0" fontId="67" fillId="0" borderId="9" xfId="0" applyFont="1" applyBorder="1" applyAlignment="1">
      <alignment horizontal="center" vertical="center" wrapText="1"/>
    </xf>
    <xf numFmtId="0" fontId="67" fillId="0" borderId="6" xfId="0" applyFont="1" applyBorder="1" applyAlignment="1">
      <alignment horizontal="center" vertical="center" wrapText="1"/>
    </xf>
    <xf numFmtId="0" fontId="67" fillId="0" borderId="7" xfId="0" applyFont="1" applyBorder="1" applyAlignment="1">
      <alignment horizontal="center" vertical="center" wrapText="1"/>
    </xf>
    <xf numFmtId="0" fontId="67" fillId="0" borderId="10" xfId="0" applyFont="1" applyBorder="1" applyAlignment="1">
      <alignment horizontal="center" vertical="center" wrapText="1"/>
    </xf>
    <xf numFmtId="0" fontId="67" fillId="0" borderId="8" xfId="0" applyFont="1" applyBorder="1" applyAlignment="1">
      <alignment horizontal="center" vertical="center" wrapText="1"/>
    </xf>
    <xf numFmtId="0" fontId="35" fillId="0" borderId="2"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67" fillId="0" borderId="3" xfId="0" applyFont="1" applyBorder="1" applyAlignment="1">
      <alignment horizontal="center" vertical="center"/>
    </xf>
    <xf numFmtId="0" fontId="67" fillId="0" borderId="4" xfId="0" applyFont="1" applyBorder="1" applyAlignment="1">
      <alignment horizontal="center" vertical="center"/>
    </xf>
    <xf numFmtId="0" fontId="39" fillId="0" borderId="1" xfId="0" applyFont="1" applyBorder="1" applyAlignment="1">
      <alignment horizontal="center" vertical="center" wrapText="1"/>
    </xf>
    <xf numFmtId="0" fontId="100" fillId="0" borderId="1" xfId="0" applyFont="1" applyBorder="1" applyAlignment="1">
      <alignment horizontal="center" vertical="center" wrapText="1"/>
    </xf>
    <xf numFmtId="0" fontId="92" fillId="0" borderId="1" xfId="0" applyFont="1" applyBorder="1" applyAlignment="1">
      <alignment horizontal="center" vertical="center" wrapText="1"/>
    </xf>
    <xf numFmtId="0" fontId="100" fillId="0" borderId="2" xfId="0" applyFont="1" applyBorder="1" applyAlignment="1">
      <alignment horizontal="center" vertical="center"/>
    </xf>
    <xf numFmtId="0" fontId="100" fillId="0" borderId="3" xfId="0" applyFont="1" applyBorder="1" applyAlignment="1">
      <alignment horizontal="center" vertical="center"/>
    </xf>
    <xf numFmtId="0" fontId="100" fillId="0" borderId="4" xfId="0" applyFont="1" applyBorder="1" applyAlignment="1">
      <alignment horizontal="center" vertical="center"/>
    </xf>
    <xf numFmtId="0" fontId="56" fillId="0" borderId="5" xfId="0" applyFont="1" applyBorder="1" applyAlignment="1">
      <alignment horizontal="center" vertical="center" wrapText="1"/>
    </xf>
    <xf numFmtId="0" fontId="56" fillId="0" borderId="6" xfId="0" applyFont="1" applyBorder="1" applyAlignment="1">
      <alignment horizontal="center" vertical="center" wrapText="1"/>
    </xf>
    <xf numFmtId="0" fontId="56" fillId="0" borderId="7"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 xfId="0" applyFont="1" applyBorder="1" applyAlignment="1">
      <alignment horizontal="center" vertical="center"/>
    </xf>
    <xf numFmtId="0" fontId="38" fillId="0" borderId="1" xfId="0" applyFont="1" applyBorder="1" applyAlignment="1">
      <alignment horizontal="center" vertical="center" wrapText="1"/>
    </xf>
    <xf numFmtId="0" fontId="47" fillId="0" borderId="1" xfId="0" applyFont="1" applyBorder="1" applyAlignment="1">
      <alignment horizontal="center" vertical="center" wrapText="1"/>
    </xf>
    <xf numFmtId="0" fontId="97" fillId="0" borderId="3" xfId="1" applyFont="1" applyFill="1" applyBorder="1" applyAlignment="1">
      <alignment horizontal="center" vertical="center" wrapText="1"/>
    </xf>
    <xf numFmtId="0" fontId="77" fillId="0" borderId="5" xfId="0" applyFont="1" applyBorder="1" applyAlignment="1">
      <alignment horizontal="center" vertical="center" wrapText="1"/>
    </xf>
    <xf numFmtId="0" fontId="77" fillId="0" borderId="6" xfId="0" applyFont="1" applyBorder="1" applyAlignment="1">
      <alignment horizontal="center" vertical="center" wrapText="1"/>
    </xf>
    <xf numFmtId="0" fontId="77" fillId="0" borderId="7" xfId="0" applyFont="1" applyBorder="1" applyAlignment="1">
      <alignment horizontal="center" vertical="center" wrapText="1"/>
    </xf>
    <xf numFmtId="0" fontId="77" fillId="0" borderId="8"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10"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6"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8" xfId="0" applyFont="1" applyBorder="1" applyAlignment="1">
      <alignment horizontal="center" vertical="center" wrapText="1"/>
    </xf>
    <xf numFmtId="0" fontId="77" fillId="0" borderId="3" xfId="0" applyFont="1" applyBorder="1" applyAlignment="1">
      <alignment horizontal="center" vertical="center"/>
    </xf>
    <xf numFmtId="0" fontId="77" fillId="0" borderId="4" xfId="0" applyFont="1" applyBorder="1" applyAlignment="1">
      <alignment horizontal="center" vertical="center"/>
    </xf>
    <xf numFmtId="0" fontId="52" fillId="0" borderId="2" xfId="0" applyFont="1" applyBorder="1" applyAlignment="1">
      <alignment horizontal="center" vertical="center"/>
    </xf>
    <xf numFmtId="0" fontId="52" fillId="0" borderId="3" xfId="0" applyFont="1" applyBorder="1" applyAlignment="1">
      <alignment horizontal="center" vertical="center"/>
    </xf>
    <xf numFmtId="0" fontId="52" fillId="0" borderId="4" xfId="0" applyFont="1" applyBorder="1" applyAlignment="1">
      <alignment horizontal="center" vertical="center"/>
    </xf>
    <xf numFmtId="0" fontId="58" fillId="0" borderId="9" xfId="0" applyFont="1" applyBorder="1" applyAlignment="1">
      <alignment horizontal="center" vertical="center" wrapText="1"/>
    </xf>
    <xf numFmtId="0" fontId="58" fillId="0" borderId="10"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8" xfId="0" applyFont="1" applyBorder="1" applyAlignment="1">
      <alignment horizontal="center" vertical="center" wrapText="1"/>
    </xf>
    <xf numFmtId="0" fontId="34" fillId="0" borderId="1" xfId="0" applyFont="1" applyBorder="1" applyAlignment="1">
      <alignment horizontal="center" vertical="center" wrapText="1"/>
    </xf>
    <xf numFmtId="0" fontId="78" fillId="0" borderId="1" xfId="0" applyFont="1" applyBorder="1" applyAlignment="1">
      <alignment horizontal="center" vertical="center"/>
    </xf>
    <xf numFmtId="0" fontId="78" fillId="0" borderId="2" xfId="0" applyFont="1" applyBorder="1" applyAlignment="1">
      <alignment horizontal="center" vertical="center"/>
    </xf>
    <xf numFmtId="0" fontId="87" fillId="0" borderId="4" xfId="0" applyFont="1" applyBorder="1" applyAlignment="1">
      <alignment horizontal="center" vertical="center"/>
    </xf>
    <xf numFmtId="0" fontId="78" fillId="0" borderId="4" xfId="0" applyFont="1" applyBorder="1" applyAlignment="1">
      <alignment horizontal="center" vertical="center"/>
    </xf>
    <xf numFmtId="0" fontId="36" fillId="0" borderId="1" xfId="0" applyFont="1" applyBorder="1" applyAlignment="1">
      <alignment horizontal="center" vertical="center" wrapText="1"/>
    </xf>
    <xf numFmtId="0" fontId="66" fillId="0" borderId="2" xfId="0" applyFont="1" applyBorder="1" applyAlignment="1">
      <alignment horizontal="center" vertical="center"/>
    </xf>
    <xf numFmtId="0" fontId="61" fillId="0" borderId="1" xfId="0" applyFont="1" applyBorder="1" applyAlignment="1">
      <alignment horizontal="center" vertical="center"/>
    </xf>
    <xf numFmtId="0" fontId="51" fillId="0" borderId="1"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3" xfId="0" applyFont="1" applyBorder="1" applyAlignment="1">
      <alignment horizontal="center" vertical="center" wrapText="1"/>
    </xf>
    <xf numFmtId="0" fontId="51" fillId="0" borderId="4" xfId="0" applyFont="1" applyBorder="1" applyAlignment="1">
      <alignment horizontal="center" vertical="center" wrapText="1"/>
    </xf>
    <xf numFmtId="0" fontId="72" fillId="0" borderId="2" xfId="0" applyFont="1" applyBorder="1" applyAlignment="1">
      <alignment horizontal="center" vertical="center"/>
    </xf>
    <xf numFmtId="0" fontId="72" fillId="0" borderId="1" xfId="0" applyFont="1" applyBorder="1" applyAlignment="1">
      <alignment horizontal="center" vertical="center" wrapText="1"/>
    </xf>
    <xf numFmtId="0" fontId="106" fillId="0" borderId="2" xfId="0" applyFont="1" applyBorder="1" applyAlignment="1">
      <alignment horizontal="center" vertical="center" wrapText="1"/>
    </xf>
    <xf numFmtId="0" fontId="106" fillId="0" borderId="4" xfId="0" applyFont="1" applyBorder="1" applyAlignment="1">
      <alignment horizontal="center" vertical="center" wrapText="1"/>
    </xf>
    <xf numFmtId="0" fontId="106" fillId="0" borderId="3" xfId="0" applyFont="1" applyBorder="1" applyAlignment="1">
      <alignment horizontal="center" vertical="center" wrapText="1"/>
    </xf>
    <xf numFmtId="0" fontId="105" fillId="0" borderId="2" xfId="1" applyFont="1" applyBorder="1" applyAlignment="1">
      <alignment horizontal="center" vertical="center" wrapText="1"/>
    </xf>
    <xf numFmtId="0" fontId="105" fillId="0" borderId="4" xfId="1" applyFont="1" applyBorder="1" applyAlignment="1">
      <alignment horizontal="center" vertical="center" wrapText="1"/>
    </xf>
    <xf numFmtId="0" fontId="105" fillId="0" borderId="3" xfId="1" applyFont="1" applyBorder="1" applyAlignment="1">
      <alignment horizontal="center" vertical="center" wrapText="1"/>
    </xf>
    <xf numFmtId="0" fontId="104" fillId="0" borderId="2" xfId="1" applyFont="1" applyBorder="1" applyAlignment="1">
      <alignment horizontal="center" vertical="center" wrapText="1"/>
    </xf>
    <xf numFmtId="0" fontId="104" fillId="0" borderId="3" xfId="1" applyFont="1" applyBorder="1" applyAlignment="1">
      <alignment horizontal="center" vertical="center" wrapText="1"/>
    </xf>
    <xf numFmtId="0" fontId="104" fillId="0" borderId="4" xfId="1" applyFont="1" applyBorder="1" applyAlignment="1">
      <alignment horizontal="center" vertical="center" wrapText="1"/>
    </xf>
    <xf numFmtId="0" fontId="75" fillId="0" borderId="2" xfId="0" applyFont="1" applyBorder="1" applyAlignment="1">
      <alignment horizontal="center" vertical="center"/>
    </xf>
    <xf numFmtId="0" fontId="75" fillId="0" borderId="1" xfId="0" applyFont="1" applyBorder="1" applyAlignment="1">
      <alignment horizontal="center" vertical="center" wrapText="1"/>
    </xf>
    <xf numFmtId="0" fontId="74" fillId="0" borderId="1" xfId="0" applyFont="1" applyBorder="1" applyAlignment="1">
      <alignment horizontal="center" vertical="center" wrapText="1"/>
    </xf>
    <xf numFmtId="0" fontId="74" fillId="0" borderId="2" xfId="0" applyFont="1" applyBorder="1" applyAlignment="1">
      <alignment horizontal="center" vertical="center" wrapText="1"/>
    </xf>
    <xf numFmtId="0" fontId="72" fillId="0" borderId="2" xfId="0" applyFont="1" applyBorder="1" applyAlignment="1">
      <alignment horizontal="center" vertical="center" wrapText="1"/>
    </xf>
    <xf numFmtId="0" fontId="72" fillId="0" borderId="3" xfId="0" applyFont="1" applyBorder="1" applyAlignment="1">
      <alignment horizontal="center" vertical="center" wrapText="1"/>
    </xf>
    <xf numFmtId="0" fontId="72" fillId="0" borderId="4" xfId="0" applyFont="1" applyBorder="1" applyAlignment="1">
      <alignment horizontal="center" vertical="center" wrapText="1"/>
    </xf>
    <xf numFmtId="0" fontId="26" fillId="0" borderId="1" xfId="0" applyFont="1" applyBorder="1" applyAlignment="1">
      <alignment horizontal="center" vertical="center" wrapText="1"/>
    </xf>
    <xf numFmtId="0" fontId="88" fillId="4" borderId="1" xfId="0" applyFont="1" applyFill="1" applyBorder="1" applyAlignment="1">
      <alignment horizontal="center"/>
    </xf>
    <xf numFmtId="0" fontId="54" fillId="0" borderId="1" xfId="0" applyFont="1" applyBorder="1" applyAlignment="1">
      <alignment horizontal="center" vertical="center" wrapText="1"/>
    </xf>
    <xf numFmtId="0" fontId="87" fillId="0" borderId="1" xfId="0" applyFont="1" applyBorder="1" applyAlignment="1">
      <alignment horizontal="center" vertical="center"/>
    </xf>
    <xf numFmtId="0" fontId="31" fillId="0" borderId="1" xfId="0" applyFont="1" applyBorder="1" applyAlignment="1">
      <alignment horizontal="center" vertical="center"/>
    </xf>
    <xf numFmtId="0" fontId="91" fillId="0" borderId="1" xfId="0" applyFont="1" applyBorder="1" applyAlignment="1">
      <alignment horizontal="center" vertical="center"/>
    </xf>
    <xf numFmtId="0" fontId="89" fillId="0" borderId="2" xfId="0" applyFont="1" applyBorder="1" applyAlignment="1">
      <alignment horizontal="center" vertical="center"/>
    </xf>
  </cellXfs>
  <cellStyles count="7">
    <cellStyle name="Cálculo 2" xfId="4"/>
    <cellStyle name="Entrada 2" xfId="5"/>
    <cellStyle name="Normal" xfId="0" builtinId="0"/>
    <cellStyle name="Normal 2" xfId="2"/>
    <cellStyle name="Normal 2 2" xfId="1"/>
    <cellStyle name="Normal 3" xfId="3"/>
    <cellStyle name="Normal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55.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externalLink" Target="externalLinks/externalLink1.xml"/><Relationship Id="rId84" Type="http://schemas.openxmlformats.org/officeDocument/2006/relationships/externalLink" Target="externalLinks/externalLink22.xml"/><Relationship Id="rId138" Type="http://schemas.openxmlformats.org/officeDocument/2006/relationships/externalLink" Target="externalLinks/externalLink76.xml"/><Relationship Id="rId159" Type="http://schemas.openxmlformats.org/officeDocument/2006/relationships/sharedStrings" Target="sharedStrings.xml"/><Relationship Id="rId107" Type="http://schemas.openxmlformats.org/officeDocument/2006/relationships/externalLink" Target="externalLinks/externalLink45.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externalLink" Target="externalLinks/externalLink12.xml"/><Relationship Id="rId128" Type="http://schemas.openxmlformats.org/officeDocument/2006/relationships/externalLink" Target="externalLinks/externalLink66.xml"/><Relationship Id="rId149" Type="http://schemas.openxmlformats.org/officeDocument/2006/relationships/externalLink" Target="externalLinks/externalLink87.xml"/><Relationship Id="rId5" Type="http://schemas.openxmlformats.org/officeDocument/2006/relationships/worksheet" Target="worksheets/sheet5.xml"/><Relationship Id="rId95" Type="http://schemas.openxmlformats.org/officeDocument/2006/relationships/externalLink" Target="externalLinks/externalLink33.xml"/><Relationship Id="rId160" Type="http://schemas.openxmlformats.org/officeDocument/2006/relationships/calcChain" Target="calcChain.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externalLink" Target="externalLinks/externalLink2.xml"/><Relationship Id="rId118" Type="http://schemas.openxmlformats.org/officeDocument/2006/relationships/externalLink" Target="externalLinks/externalLink56.xml"/><Relationship Id="rId139" Type="http://schemas.openxmlformats.org/officeDocument/2006/relationships/externalLink" Target="externalLinks/externalLink77.xml"/><Relationship Id="rId80" Type="http://schemas.openxmlformats.org/officeDocument/2006/relationships/externalLink" Target="externalLinks/externalLink18.xml"/><Relationship Id="rId85" Type="http://schemas.openxmlformats.org/officeDocument/2006/relationships/externalLink" Target="externalLinks/externalLink23.xml"/><Relationship Id="rId150" Type="http://schemas.openxmlformats.org/officeDocument/2006/relationships/externalLink" Target="externalLinks/externalLink88.xml"/><Relationship Id="rId155" Type="http://schemas.openxmlformats.org/officeDocument/2006/relationships/externalLink" Target="externalLinks/externalLink93.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externalLink" Target="externalLinks/externalLink41.xml"/><Relationship Id="rId108" Type="http://schemas.openxmlformats.org/officeDocument/2006/relationships/externalLink" Target="externalLinks/externalLink46.xml"/><Relationship Id="rId124" Type="http://schemas.openxmlformats.org/officeDocument/2006/relationships/externalLink" Target="externalLinks/externalLink62.xml"/><Relationship Id="rId129" Type="http://schemas.openxmlformats.org/officeDocument/2006/relationships/externalLink" Target="externalLinks/externalLink67.xml"/><Relationship Id="rId54" Type="http://schemas.openxmlformats.org/officeDocument/2006/relationships/worksheet" Target="worksheets/sheet54.xml"/><Relationship Id="rId70" Type="http://schemas.openxmlformats.org/officeDocument/2006/relationships/externalLink" Target="externalLinks/externalLink8.xml"/><Relationship Id="rId75" Type="http://schemas.openxmlformats.org/officeDocument/2006/relationships/externalLink" Target="externalLinks/externalLink13.xml"/><Relationship Id="rId91" Type="http://schemas.openxmlformats.org/officeDocument/2006/relationships/externalLink" Target="externalLinks/externalLink29.xml"/><Relationship Id="rId96" Type="http://schemas.openxmlformats.org/officeDocument/2006/relationships/externalLink" Target="externalLinks/externalLink34.xml"/><Relationship Id="rId140" Type="http://schemas.openxmlformats.org/officeDocument/2006/relationships/externalLink" Target="externalLinks/externalLink78.xml"/><Relationship Id="rId145" Type="http://schemas.openxmlformats.org/officeDocument/2006/relationships/externalLink" Target="externalLinks/externalLink83.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externalLink" Target="externalLinks/externalLink52.xml"/><Relationship Id="rId119" Type="http://schemas.openxmlformats.org/officeDocument/2006/relationships/externalLink" Target="externalLinks/externalLink57.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externalLink" Target="externalLinks/externalLink3.xml"/><Relationship Id="rId81" Type="http://schemas.openxmlformats.org/officeDocument/2006/relationships/externalLink" Target="externalLinks/externalLink19.xml"/><Relationship Id="rId86" Type="http://schemas.openxmlformats.org/officeDocument/2006/relationships/externalLink" Target="externalLinks/externalLink24.xml"/><Relationship Id="rId130" Type="http://schemas.openxmlformats.org/officeDocument/2006/relationships/externalLink" Target="externalLinks/externalLink68.xml"/><Relationship Id="rId135" Type="http://schemas.openxmlformats.org/officeDocument/2006/relationships/externalLink" Target="externalLinks/externalLink73.xml"/><Relationship Id="rId151" Type="http://schemas.openxmlformats.org/officeDocument/2006/relationships/externalLink" Target="externalLinks/externalLink89.xml"/><Relationship Id="rId156" Type="http://schemas.openxmlformats.org/officeDocument/2006/relationships/externalLink" Target="externalLinks/externalLink94.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47.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14.xml"/><Relationship Id="rId97" Type="http://schemas.openxmlformats.org/officeDocument/2006/relationships/externalLink" Target="externalLinks/externalLink35.xml"/><Relationship Id="rId104" Type="http://schemas.openxmlformats.org/officeDocument/2006/relationships/externalLink" Target="externalLinks/externalLink42.xml"/><Relationship Id="rId120" Type="http://schemas.openxmlformats.org/officeDocument/2006/relationships/externalLink" Target="externalLinks/externalLink58.xml"/><Relationship Id="rId125" Type="http://schemas.openxmlformats.org/officeDocument/2006/relationships/externalLink" Target="externalLinks/externalLink63.xml"/><Relationship Id="rId141" Type="http://schemas.openxmlformats.org/officeDocument/2006/relationships/externalLink" Target="externalLinks/externalLink79.xml"/><Relationship Id="rId146" Type="http://schemas.openxmlformats.org/officeDocument/2006/relationships/externalLink" Target="externalLinks/externalLink84.xml"/><Relationship Id="rId7" Type="http://schemas.openxmlformats.org/officeDocument/2006/relationships/worksheet" Target="worksheets/sheet7.xml"/><Relationship Id="rId71" Type="http://schemas.openxmlformats.org/officeDocument/2006/relationships/externalLink" Target="externalLinks/externalLink9.xml"/><Relationship Id="rId92" Type="http://schemas.openxmlformats.org/officeDocument/2006/relationships/externalLink" Target="externalLinks/externalLink30.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externalLink" Target="externalLinks/externalLink4.xml"/><Relationship Id="rId87" Type="http://schemas.openxmlformats.org/officeDocument/2006/relationships/externalLink" Target="externalLinks/externalLink25.xml"/><Relationship Id="rId110" Type="http://schemas.openxmlformats.org/officeDocument/2006/relationships/externalLink" Target="externalLinks/externalLink48.xml"/><Relationship Id="rId115" Type="http://schemas.openxmlformats.org/officeDocument/2006/relationships/externalLink" Target="externalLinks/externalLink53.xml"/><Relationship Id="rId131" Type="http://schemas.openxmlformats.org/officeDocument/2006/relationships/externalLink" Target="externalLinks/externalLink69.xml"/><Relationship Id="rId136" Type="http://schemas.openxmlformats.org/officeDocument/2006/relationships/externalLink" Target="externalLinks/externalLink74.xml"/><Relationship Id="rId15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externalLink" Target="externalLinks/externalLink20.xml"/><Relationship Id="rId152" Type="http://schemas.openxmlformats.org/officeDocument/2006/relationships/externalLink" Target="externalLinks/externalLink90.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externalLink" Target="externalLinks/externalLink15.xml"/><Relationship Id="rId100" Type="http://schemas.openxmlformats.org/officeDocument/2006/relationships/externalLink" Target="externalLinks/externalLink38.xml"/><Relationship Id="rId105" Type="http://schemas.openxmlformats.org/officeDocument/2006/relationships/externalLink" Target="externalLinks/externalLink43.xml"/><Relationship Id="rId126" Type="http://schemas.openxmlformats.org/officeDocument/2006/relationships/externalLink" Target="externalLinks/externalLink64.xml"/><Relationship Id="rId147" Type="http://schemas.openxmlformats.org/officeDocument/2006/relationships/externalLink" Target="externalLinks/externalLink8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0.xml"/><Relationship Id="rId93" Type="http://schemas.openxmlformats.org/officeDocument/2006/relationships/externalLink" Target="externalLinks/externalLink31.xml"/><Relationship Id="rId98" Type="http://schemas.openxmlformats.org/officeDocument/2006/relationships/externalLink" Target="externalLinks/externalLink36.xml"/><Relationship Id="rId121" Type="http://schemas.openxmlformats.org/officeDocument/2006/relationships/externalLink" Target="externalLinks/externalLink59.xml"/><Relationship Id="rId142" Type="http://schemas.openxmlformats.org/officeDocument/2006/relationships/externalLink" Target="externalLinks/externalLink80.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externalLink" Target="externalLinks/externalLink5.xml"/><Relationship Id="rId116" Type="http://schemas.openxmlformats.org/officeDocument/2006/relationships/externalLink" Target="externalLinks/externalLink54.xml"/><Relationship Id="rId137" Type="http://schemas.openxmlformats.org/officeDocument/2006/relationships/externalLink" Target="externalLinks/externalLink75.xml"/><Relationship Id="rId158"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externalLink" Target="externalLinks/externalLink21.xml"/><Relationship Id="rId88" Type="http://schemas.openxmlformats.org/officeDocument/2006/relationships/externalLink" Target="externalLinks/externalLink26.xml"/><Relationship Id="rId111" Type="http://schemas.openxmlformats.org/officeDocument/2006/relationships/externalLink" Target="externalLinks/externalLink49.xml"/><Relationship Id="rId132" Type="http://schemas.openxmlformats.org/officeDocument/2006/relationships/externalLink" Target="externalLinks/externalLink70.xml"/><Relationship Id="rId153" Type="http://schemas.openxmlformats.org/officeDocument/2006/relationships/externalLink" Target="externalLinks/externalLink9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externalLink" Target="externalLinks/externalLink44.xml"/><Relationship Id="rId127" Type="http://schemas.openxmlformats.org/officeDocument/2006/relationships/externalLink" Target="externalLinks/externalLink65.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externalLink" Target="externalLinks/externalLink11.xml"/><Relationship Id="rId78" Type="http://schemas.openxmlformats.org/officeDocument/2006/relationships/externalLink" Target="externalLinks/externalLink16.xml"/><Relationship Id="rId94" Type="http://schemas.openxmlformats.org/officeDocument/2006/relationships/externalLink" Target="externalLinks/externalLink32.xml"/><Relationship Id="rId99" Type="http://schemas.openxmlformats.org/officeDocument/2006/relationships/externalLink" Target="externalLinks/externalLink37.xml"/><Relationship Id="rId101" Type="http://schemas.openxmlformats.org/officeDocument/2006/relationships/externalLink" Target="externalLinks/externalLink39.xml"/><Relationship Id="rId122" Type="http://schemas.openxmlformats.org/officeDocument/2006/relationships/externalLink" Target="externalLinks/externalLink60.xml"/><Relationship Id="rId143" Type="http://schemas.openxmlformats.org/officeDocument/2006/relationships/externalLink" Target="externalLinks/externalLink81.xml"/><Relationship Id="rId148" Type="http://schemas.openxmlformats.org/officeDocument/2006/relationships/externalLink" Target="externalLinks/externalLink86.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externalLink" Target="externalLinks/externalLink6.xml"/><Relationship Id="rId89" Type="http://schemas.openxmlformats.org/officeDocument/2006/relationships/externalLink" Target="externalLinks/externalLink27.xml"/><Relationship Id="rId112" Type="http://schemas.openxmlformats.org/officeDocument/2006/relationships/externalLink" Target="externalLinks/externalLink50.xml"/><Relationship Id="rId133" Type="http://schemas.openxmlformats.org/officeDocument/2006/relationships/externalLink" Target="externalLinks/externalLink71.xml"/><Relationship Id="rId154" Type="http://schemas.openxmlformats.org/officeDocument/2006/relationships/externalLink" Target="externalLinks/externalLink92.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externalLink" Target="externalLinks/externalLink17.xml"/><Relationship Id="rId102" Type="http://schemas.openxmlformats.org/officeDocument/2006/relationships/externalLink" Target="externalLinks/externalLink40.xml"/><Relationship Id="rId123" Type="http://schemas.openxmlformats.org/officeDocument/2006/relationships/externalLink" Target="externalLinks/externalLink61.xml"/><Relationship Id="rId144" Type="http://schemas.openxmlformats.org/officeDocument/2006/relationships/externalLink" Target="externalLinks/externalLink82.xml"/><Relationship Id="rId90" Type="http://schemas.openxmlformats.org/officeDocument/2006/relationships/externalLink" Target="externalLinks/externalLink28.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externalLink" Target="externalLinks/externalLink7.xml"/><Relationship Id="rId113" Type="http://schemas.openxmlformats.org/officeDocument/2006/relationships/externalLink" Target="externalLinks/externalLink51.xml"/><Relationship Id="rId134" Type="http://schemas.openxmlformats.org/officeDocument/2006/relationships/externalLink" Target="externalLinks/externalLink7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36659</xdr:colOff>
      <xdr:row>27</xdr:row>
      <xdr:rowOff>187144</xdr:rowOff>
    </xdr:from>
    <xdr:to>
      <xdr:col>17</xdr:col>
      <xdr:colOff>36179</xdr:colOff>
      <xdr:row>38</xdr:row>
      <xdr:rowOff>31628</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36659" y="17294044"/>
          <a:ext cx="15988820" cy="2714684"/>
          <a:chOff x="2614556" y="17924759"/>
          <a:chExt cx="5692489" cy="3020871"/>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883544" y="17924759"/>
            <a:ext cx="1161344" cy="249349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103227" y="18473994"/>
            <a:ext cx="984585" cy="172680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baseline="0">
                <a:latin typeface="Arial" panose="020B0604020202020204" pitchFamily="34" charset="0"/>
                <a:cs typeface="Arial" panose="020B0604020202020204" pitchFamily="34" charset="0"/>
              </a:rPr>
              <a:t>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159050" y="18413179"/>
            <a:ext cx="1147995"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a:latin typeface="Arial" panose="020B0604020202020204" pitchFamily="34" charset="0"/>
                <a:cs typeface="Arial" panose="020B0604020202020204" pitchFamily="34" charset="0"/>
              </a:rPr>
              <a:t>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614556" y="18527851"/>
            <a:ext cx="1222083" cy="24177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a:t>
            </a:r>
          </a:p>
          <a:p>
            <a:pPr algn="ctr"/>
            <a:r>
              <a:rPr lang="es-MX" sz="1200" b="1">
                <a:latin typeface="Arial" panose="020B0604020202020204" pitchFamily="34" charset="0"/>
                <a:cs typeface="Arial" panose="020B0604020202020204" pitchFamily="34" charset="0"/>
              </a:rPr>
              <a:t>Tiurlar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491382</xdr:colOff>
      <xdr:row>28</xdr:row>
      <xdr:rowOff>171331</xdr:rowOff>
    </xdr:from>
    <xdr:to>
      <xdr:col>6</xdr:col>
      <xdr:colOff>646488</xdr:colOff>
      <xdr:row>36</xdr:row>
      <xdr:rowOff>434350</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2891682" y="17481431"/>
          <a:ext cx="3571406" cy="188861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12700</xdr:rowOff>
    </xdr:from>
    <xdr:to>
      <xdr:col>16</xdr:col>
      <xdr:colOff>673100</xdr:colOff>
      <xdr:row>4</xdr:row>
      <xdr:rowOff>63500</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2700"/>
          <a:ext cx="15938500" cy="1562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xdr:colOff>
      <xdr:row>30</xdr:row>
      <xdr:rowOff>153630</xdr:rowOff>
    </xdr:from>
    <xdr:to>
      <xdr:col>17</xdr:col>
      <xdr:colOff>733936</xdr:colOff>
      <xdr:row>38</xdr:row>
      <xdr:rowOff>173386</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 y="20294396"/>
          <a:ext cx="16050750" cy="3261329"/>
          <a:chOff x="2568565" y="19171293"/>
          <a:chExt cx="5950842" cy="1961360"/>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927167" y="19171293"/>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98758" y="19358195"/>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36028" y="19292830"/>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68565" y="19578574"/>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657970</xdr:colOff>
      <xdr:row>29</xdr:row>
      <xdr:rowOff>1351936</xdr:rowOff>
    </xdr:from>
    <xdr:to>
      <xdr:col>6</xdr:col>
      <xdr:colOff>812111</xdr:colOff>
      <xdr:row>38</xdr:row>
      <xdr:rowOff>57502</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46760" y="20048589"/>
          <a:ext cx="3272811" cy="3391252"/>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15364</xdr:colOff>
      <xdr:row>0</xdr:row>
      <xdr:rowOff>15363</xdr:rowOff>
    </xdr:from>
    <xdr:to>
      <xdr:col>17</xdr:col>
      <xdr:colOff>61451</xdr:colOff>
      <xdr:row>4</xdr:row>
      <xdr:rowOff>92178</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4" y="15363"/>
          <a:ext cx="15355835" cy="16293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37</xdr:row>
      <xdr:rowOff>368705</xdr:rowOff>
    </xdr:from>
    <xdr:to>
      <xdr:col>18</xdr:col>
      <xdr:colOff>27238</xdr:colOff>
      <xdr:row>37</xdr:row>
      <xdr:rowOff>2039724</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 y="26024753"/>
          <a:ext cx="16342642" cy="1671019"/>
          <a:chOff x="2455837" y="13559606"/>
          <a:chExt cx="5995857" cy="1950102"/>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791893" y="13559606"/>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140789" y="13822072"/>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768315" y="13730090"/>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455837" y="13877245"/>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657972</xdr:colOff>
      <xdr:row>37</xdr:row>
      <xdr:rowOff>230446</xdr:rowOff>
    </xdr:from>
    <xdr:to>
      <xdr:col>6</xdr:col>
      <xdr:colOff>812114</xdr:colOff>
      <xdr:row>37</xdr:row>
      <xdr:rowOff>1977866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46762" y="25886494"/>
          <a:ext cx="3180634" cy="1747420"/>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15364</xdr:colOff>
      <xdr:row>0</xdr:row>
      <xdr:rowOff>15363</xdr:rowOff>
    </xdr:from>
    <xdr:to>
      <xdr:col>16</xdr:col>
      <xdr:colOff>384072</xdr:colOff>
      <xdr:row>4</xdr:row>
      <xdr:rowOff>92178</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4" y="15363"/>
          <a:ext cx="15355835" cy="16293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80493</xdr:colOff>
      <xdr:row>27</xdr:row>
      <xdr:rowOff>924613</xdr:rowOff>
    </xdr:from>
    <xdr:to>
      <xdr:col>18</xdr:col>
      <xdr:colOff>132188</xdr:colOff>
      <xdr:row>36</xdr:row>
      <xdr:rowOff>558022</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80493" y="20940528"/>
          <a:ext cx="16391765" cy="2718973"/>
          <a:chOff x="2552274" y="19181481"/>
          <a:chExt cx="6005917" cy="2055077"/>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13168" y="19181481"/>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189612" y="19370611"/>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74812" y="19295826"/>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682479"/>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665869</xdr:colOff>
      <xdr:row>27</xdr:row>
      <xdr:rowOff>884896</xdr:rowOff>
    </xdr:from>
    <xdr:to>
      <xdr:col>6</xdr:col>
      <xdr:colOff>812179</xdr:colOff>
      <xdr:row>36</xdr:row>
      <xdr:rowOff>268310</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67242" y="20900811"/>
          <a:ext cx="3218458" cy="246897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375227</xdr:colOff>
      <xdr:row>32</xdr:row>
      <xdr:rowOff>1714096</xdr:rowOff>
    </xdr:from>
    <xdr:to>
      <xdr:col>17</xdr:col>
      <xdr:colOff>433288</xdr:colOff>
      <xdr:row>42</xdr:row>
      <xdr:rowOff>750797</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375227" y="29986028"/>
          <a:ext cx="15976356" cy="5126928"/>
          <a:chOff x="2562532" y="18823106"/>
          <a:chExt cx="5678064" cy="1637516"/>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64712" y="19053899"/>
            <a:ext cx="1238528" cy="105629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58395" y="18823106"/>
            <a:ext cx="1085186"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013863" y="19171629"/>
            <a:ext cx="1226733" cy="92934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62532" y="19398008"/>
            <a:ext cx="1222083" cy="71218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689972</xdr:colOff>
      <xdr:row>32</xdr:row>
      <xdr:rowOff>2078472</xdr:rowOff>
    </xdr:from>
    <xdr:to>
      <xdr:col>7</xdr:col>
      <xdr:colOff>85157</xdr:colOff>
      <xdr:row>42</xdr:row>
      <xdr:rowOff>14433</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489745" y="30350404"/>
          <a:ext cx="3234048" cy="402618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505114</xdr:colOff>
      <xdr:row>4</xdr:row>
      <xdr:rowOff>14431</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831705" cy="154795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13415</xdr:colOff>
      <xdr:row>30</xdr:row>
      <xdr:rowOff>13965</xdr:rowOff>
    </xdr:from>
    <xdr:to>
      <xdr:col>17</xdr:col>
      <xdr:colOff>682224</xdr:colOff>
      <xdr:row>39</xdr:row>
      <xdr:rowOff>168968</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3415" y="27260831"/>
          <a:ext cx="16177119" cy="2999088"/>
          <a:chOff x="2557189" y="19318808"/>
          <a:chExt cx="5927271" cy="2058419"/>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83676" y="19318808"/>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09273" y="19531673"/>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01081" y="19481972"/>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7189" y="19823148"/>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639037</xdr:colOff>
      <xdr:row>30</xdr:row>
      <xdr:rowOff>10608</xdr:rowOff>
    </xdr:from>
    <xdr:to>
      <xdr:col>6</xdr:col>
      <xdr:colOff>785347</xdr:colOff>
      <xdr:row>38</xdr:row>
      <xdr:rowOff>67078</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40410" y="26640362"/>
          <a:ext cx="3218458" cy="166632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214645</xdr:colOff>
      <xdr:row>37</xdr:row>
      <xdr:rowOff>455070</xdr:rowOff>
    </xdr:from>
    <xdr:to>
      <xdr:col>18</xdr:col>
      <xdr:colOff>199265</xdr:colOff>
      <xdr:row>45</xdr:row>
      <xdr:rowOff>1367247</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214645" y="29861831"/>
          <a:ext cx="16324690" cy="5822247"/>
          <a:chOff x="2527696" y="19222293"/>
          <a:chExt cx="5981341" cy="1847237"/>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32829" y="19222293"/>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28935" y="19369931"/>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25658" y="19289912"/>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27696" y="19484293"/>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947593</xdr:colOff>
      <xdr:row>37</xdr:row>
      <xdr:rowOff>1287887</xdr:rowOff>
    </xdr:from>
    <xdr:to>
      <xdr:col>7</xdr:col>
      <xdr:colOff>262142</xdr:colOff>
      <xdr:row>45</xdr:row>
      <xdr:rowOff>281726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348966" y="30694648"/>
          <a:ext cx="3218458" cy="390390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67078</xdr:colOff>
      <xdr:row>27</xdr:row>
      <xdr:rowOff>1984443</xdr:rowOff>
    </xdr:from>
    <xdr:to>
      <xdr:col>18</xdr:col>
      <xdr:colOff>105358</xdr:colOff>
      <xdr:row>40</xdr:row>
      <xdr:rowOff>75071</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67078" y="24884689"/>
          <a:ext cx="16378350" cy="2893375"/>
          <a:chOff x="2552274" y="19210630"/>
          <a:chExt cx="6001002" cy="2065313"/>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78760" y="19210630"/>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199442" y="19434697"/>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69897" y="19374220"/>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721864"/>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625622</xdr:colOff>
      <xdr:row>27</xdr:row>
      <xdr:rowOff>1931304</xdr:rowOff>
    </xdr:from>
    <xdr:to>
      <xdr:col>6</xdr:col>
      <xdr:colOff>771932</xdr:colOff>
      <xdr:row>38</xdr:row>
      <xdr:rowOff>174401</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26995" y="24174191"/>
          <a:ext cx="3218458" cy="2321407"/>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80492</xdr:colOff>
      <xdr:row>27</xdr:row>
      <xdr:rowOff>1139262</xdr:rowOff>
    </xdr:from>
    <xdr:to>
      <xdr:col>17</xdr:col>
      <xdr:colOff>789546</xdr:colOff>
      <xdr:row>37</xdr:row>
      <xdr:rowOff>195805</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80492" y="20216093"/>
          <a:ext cx="16217364" cy="2799466"/>
          <a:chOff x="2542443" y="19381962"/>
          <a:chExt cx="5942017" cy="208370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03336" y="19381962"/>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199442" y="19591585"/>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01081" y="19481972"/>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42443" y="19911588"/>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719530</xdr:colOff>
      <xdr:row>27</xdr:row>
      <xdr:rowOff>1354437</xdr:rowOff>
    </xdr:from>
    <xdr:to>
      <xdr:col>7</xdr:col>
      <xdr:colOff>34079</xdr:colOff>
      <xdr:row>35</xdr:row>
      <xdr:rowOff>536618</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20903" y="20431268"/>
          <a:ext cx="3218458" cy="198601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120740</xdr:colOff>
      <xdr:row>27</xdr:row>
      <xdr:rowOff>1286838</xdr:rowOff>
    </xdr:from>
    <xdr:to>
      <xdr:col>18</xdr:col>
      <xdr:colOff>51695</xdr:colOff>
      <xdr:row>38</xdr:row>
      <xdr:rowOff>34824</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20740" y="20658810"/>
          <a:ext cx="16271025" cy="2732387"/>
          <a:chOff x="2552274" y="18988965"/>
          <a:chExt cx="5961678" cy="2064030"/>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37745" y="18988965"/>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14189" y="19197251"/>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30573" y="19117149"/>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498916"/>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786608</xdr:colOff>
      <xdr:row>27</xdr:row>
      <xdr:rowOff>1273946</xdr:rowOff>
    </xdr:from>
    <xdr:to>
      <xdr:col>7</xdr:col>
      <xdr:colOff>101157</xdr:colOff>
      <xdr:row>36</xdr:row>
      <xdr:rowOff>791515</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87981" y="20645918"/>
          <a:ext cx="3218458" cy="2482393"/>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28</xdr:row>
      <xdr:rowOff>93916</xdr:rowOff>
    </xdr:from>
    <xdr:to>
      <xdr:col>18</xdr:col>
      <xdr:colOff>11449</xdr:colOff>
      <xdr:row>37</xdr:row>
      <xdr:rowOff>142228</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19345148"/>
          <a:ext cx="16351519" cy="1859404"/>
          <a:chOff x="2552274" y="19549724"/>
          <a:chExt cx="5991171" cy="2000542"/>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08252" y="19549724"/>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04358" y="19849217"/>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60066" y="19770648"/>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967239"/>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625622</xdr:colOff>
      <xdr:row>28</xdr:row>
      <xdr:rowOff>93909</xdr:rowOff>
    </xdr:from>
    <xdr:to>
      <xdr:col>6</xdr:col>
      <xdr:colOff>771932</xdr:colOff>
      <xdr:row>36</xdr:row>
      <xdr:rowOff>147570</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26995" y="19345141"/>
          <a:ext cx="3218458" cy="166352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29</xdr:row>
      <xdr:rowOff>95202</xdr:rowOff>
    </xdr:from>
    <xdr:to>
      <xdr:col>16</xdr:col>
      <xdr:colOff>812424</xdr:colOff>
      <xdr:row>38</xdr:row>
      <xdr:rowOff>150876</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18755543"/>
          <a:ext cx="16052424" cy="2956469"/>
          <a:chOff x="2552274" y="18881843"/>
          <a:chExt cx="5960580" cy="2291838"/>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73969" y="18881843"/>
            <a:ext cx="1162707" cy="21648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191994" y="19262567"/>
            <a:ext cx="1076123"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baseline="0">
                <a:latin typeface="Arial" panose="020B0604020202020204" pitchFamily="34" charset="0"/>
                <a:cs typeface="Arial" panose="020B0604020202020204" pitchFamily="34" charset="0"/>
              </a:rPr>
              <a:t>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368700" y="19158240"/>
            <a:ext cx="1144154"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a:latin typeface="Arial" panose="020B0604020202020204" pitchFamily="34" charset="0"/>
                <a:cs typeface="Arial" panose="020B0604020202020204" pitchFamily="34" charset="0"/>
              </a:rPr>
              <a:t>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619603"/>
            <a:ext cx="1222083" cy="155407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789639</xdr:colOff>
      <xdr:row>29</xdr:row>
      <xdr:rowOff>84</xdr:rowOff>
    </xdr:from>
    <xdr:to>
      <xdr:col>6</xdr:col>
      <xdr:colOff>254902</xdr:colOff>
      <xdr:row>37</xdr:row>
      <xdr:rowOff>1229244</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271912" y="18660425"/>
          <a:ext cx="2625831" cy="284552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13415</xdr:rowOff>
    </xdr:from>
    <xdr:to>
      <xdr:col>16</xdr:col>
      <xdr:colOff>731754</xdr:colOff>
      <xdr:row>4</xdr:row>
      <xdr:rowOff>100024</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3415"/>
          <a:ext cx="15991268" cy="14147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30</xdr:row>
      <xdr:rowOff>26831</xdr:rowOff>
    </xdr:from>
    <xdr:to>
      <xdr:col>18</xdr:col>
      <xdr:colOff>11449</xdr:colOff>
      <xdr:row>36</xdr:row>
      <xdr:rowOff>652009</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20700106"/>
          <a:ext cx="16351519" cy="1832572"/>
          <a:chOff x="2552274" y="19232180"/>
          <a:chExt cx="5991171" cy="1971674"/>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18083" y="19232180"/>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78089" y="19502806"/>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60066" y="19424237"/>
            <a:ext cx="1683379" cy="17796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649695"/>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652453</xdr:colOff>
      <xdr:row>30</xdr:row>
      <xdr:rowOff>40246</xdr:rowOff>
    </xdr:from>
    <xdr:to>
      <xdr:col>6</xdr:col>
      <xdr:colOff>798763</xdr:colOff>
      <xdr:row>36</xdr:row>
      <xdr:rowOff>496374</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53826" y="20713521"/>
          <a:ext cx="3218458" cy="1663522"/>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201232</xdr:colOff>
      <xdr:row>29</xdr:row>
      <xdr:rowOff>1038561</xdr:rowOff>
    </xdr:from>
    <xdr:to>
      <xdr:col>18</xdr:col>
      <xdr:colOff>172435</xdr:colOff>
      <xdr:row>39</xdr:row>
      <xdr:rowOff>11062</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201232" y="19686096"/>
          <a:ext cx="16311273" cy="4969227"/>
          <a:chOff x="2621090" y="18887515"/>
          <a:chExt cx="5976425" cy="1554079"/>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960629" y="19211108"/>
            <a:ext cx="1217465" cy="60055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346904" y="19027342"/>
            <a:ext cx="2703700" cy="109458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914136" y="19044491"/>
            <a:ext cx="1683379" cy="10468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621090" y="18887515"/>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853686</xdr:colOff>
      <xdr:row>35</xdr:row>
      <xdr:rowOff>53136</xdr:rowOff>
    </xdr:from>
    <xdr:to>
      <xdr:col>7</xdr:col>
      <xdr:colOff>168235</xdr:colOff>
      <xdr:row>36</xdr:row>
      <xdr:rowOff>1583029</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55059" y="20806904"/>
          <a:ext cx="3218458" cy="1731125"/>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67077</xdr:colOff>
      <xdr:row>29</xdr:row>
      <xdr:rowOff>99296</xdr:rowOff>
    </xdr:from>
    <xdr:to>
      <xdr:col>17</xdr:col>
      <xdr:colOff>762714</xdr:colOff>
      <xdr:row>36</xdr:row>
      <xdr:rowOff>517894</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67077" y="18250458"/>
          <a:ext cx="16203947" cy="1827225"/>
          <a:chOff x="2552274" y="19347979"/>
          <a:chExt cx="5937101" cy="1971511"/>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98421" y="19347979"/>
            <a:ext cx="1217465" cy="178796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09273" y="19647472"/>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05996" y="19539872"/>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721864"/>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585376</xdr:colOff>
      <xdr:row>29</xdr:row>
      <xdr:rowOff>82514</xdr:rowOff>
    </xdr:from>
    <xdr:to>
      <xdr:col>6</xdr:col>
      <xdr:colOff>731686</xdr:colOff>
      <xdr:row>36</xdr:row>
      <xdr:rowOff>335386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986749" y="17495824"/>
          <a:ext cx="3218458" cy="166149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174402</xdr:colOff>
      <xdr:row>28</xdr:row>
      <xdr:rowOff>107874</xdr:rowOff>
    </xdr:from>
    <xdr:to>
      <xdr:col>18</xdr:col>
      <xdr:colOff>105357</xdr:colOff>
      <xdr:row>37</xdr:row>
      <xdr:rowOff>128801</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74402" y="20016466"/>
          <a:ext cx="16271025" cy="1832018"/>
          <a:chOff x="2552274" y="19347684"/>
          <a:chExt cx="5961678" cy="1971658"/>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98421" y="19347684"/>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14189" y="19618301"/>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30573" y="19539724"/>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721864"/>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800023</xdr:colOff>
      <xdr:row>28</xdr:row>
      <xdr:rowOff>104515</xdr:rowOff>
    </xdr:from>
    <xdr:to>
      <xdr:col>7</xdr:col>
      <xdr:colOff>114572</xdr:colOff>
      <xdr:row>36</xdr:row>
      <xdr:rowOff>160984</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01396" y="20013107"/>
          <a:ext cx="3218458" cy="166632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120739</xdr:colOff>
      <xdr:row>28</xdr:row>
      <xdr:rowOff>991699</xdr:rowOff>
    </xdr:from>
    <xdr:to>
      <xdr:col>17</xdr:col>
      <xdr:colOff>816376</xdr:colOff>
      <xdr:row>38</xdr:row>
      <xdr:rowOff>142151</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20739" y="20779551"/>
          <a:ext cx="16203947" cy="3269008"/>
          <a:chOff x="2571936" y="19012047"/>
          <a:chExt cx="5937101" cy="1986692"/>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93506" y="19012047"/>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09273" y="19197397"/>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25658" y="19147695"/>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71936" y="19444660"/>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706115</xdr:colOff>
      <xdr:row>28</xdr:row>
      <xdr:rowOff>898312</xdr:rowOff>
    </xdr:from>
    <xdr:to>
      <xdr:col>7</xdr:col>
      <xdr:colOff>20664</xdr:colOff>
      <xdr:row>37</xdr:row>
      <xdr:rowOff>120739</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07488" y="20686164"/>
          <a:ext cx="3218458" cy="313975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193476</xdr:colOff>
      <xdr:row>28</xdr:row>
      <xdr:rowOff>1124787</xdr:rowOff>
    </xdr:from>
    <xdr:to>
      <xdr:col>17</xdr:col>
      <xdr:colOff>118093</xdr:colOff>
      <xdr:row>38</xdr:row>
      <xdr:rowOff>88870</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93476" y="20680803"/>
          <a:ext cx="16102234" cy="2595489"/>
          <a:chOff x="2552274" y="18950776"/>
          <a:chExt cx="5603596" cy="2098676"/>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47903" y="18950776"/>
            <a:ext cx="1213142"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37976" y="19186498"/>
            <a:ext cx="1098814"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038001" y="19125043"/>
            <a:ext cx="111786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495373"/>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laIinstancia Tecnica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1077026</xdr:colOff>
      <xdr:row>28</xdr:row>
      <xdr:rowOff>1094147</xdr:rowOff>
    </xdr:from>
    <xdr:to>
      <xdr:col>7</xdr:col>
      <xdr:colOff>406504</xdr:colOff>
      <xdr:row>37</xdr:row>
      <xdr:rowOff>534594</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607104" y="20650163"/>
          <a:ext cx="3362720" cy="2297947"/>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491133</xdr:colOff>
      <xdr:row>3</xdr:row>
      <xdr:rowOff>446485</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013906" cy="153293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xdr:colOff>
      <xdr:row>29</xdr:row>
      <xdr:rowOff>1848969</xdr:rowOff>
    </xdr:from>
    <xdr:to>
      <xdr:col>16</xdr:col>
      <xdr:colOff>342903</xdr:colOff>
      <xdr:row>37</xdr:row>
      <xdr:rowOff>182092</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 y="24694962"/>
          <a:ext cx="15400806" cy="1680880"/>
          <a:chOff x="2552275" y="16538663"/>
          <a:chExt cx="5519726" cy="4088270"/>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29665" y="16538663"/>
            <a:ext cx="1234763" cy="382389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917823" y="17508316"/>
            <a:ext cx="1121298" cy="255675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24236" y="17483732"/>
            <a:ext cx="947765" cy="270826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5" y="17653574"/>
            <a:ext cx="1222083" cy="297335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353786</xdr:colOff>
      <xdr:row>30</xdr:row>
      <xdr:rowOff>0</xdr:rowOff>
    </xdr:from>
    <xdr:to>
      <xdr:col>6</xdr:col>
      <xdr:colOff>516531</xdr:colOff>
      <xdr:row>36</xdr:row>
      <xdr:rowOff>149679</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754086" y="71285100"/>
          <a:ext cx="3601270" cy="145460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658346</xdr:colOff>
      <xdr:row>4</xdr:row>
      <xdr:rowOff>42022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745946" cy="174139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112058</xdr:colOff>
      <xdr:row>27</xdr:row>
      <xdr:rowOff>14009</xdr:rowOff>
    </xdr:from>
    <xdr:to>
      <xdr:col>16</xdr:col>
      <xdr:colOff>567020</xdr:colOff>
      <xdr:row>35</xdr:row>
      <xdr:rowOff>56030</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12058" y="19582281"/>
          <a:ext cx="15512866" cy="1610845"/>
          <a:chOff x="2557295" y="15925419"/>
          <a:chExt cx="5559889" cy="3917928"/>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04970" y="15925419"/>
            <a:ext cx="1234763" cy="375576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998149" y="16997281"/>
            <a:ext cx="1121298" cy="255675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69419" y="16870490"/>
            <a:ext cx="947765" cy="270826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7295" y="16904054"/>
            <a:ext cx="1222083" cy="293929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633933</xdr:colOff>
      <xdr:row>27</xdr:row>
      <xdr:rowOff>70038</xdr:rowOff>
    </xdr:from>
    <xdr:to>
      <xdr:col>6</xdr:col>
      <xdr:colOff>796678</xdr:colOff>
      <xdr:row>34</xdr:row>
      <xdr:rowOff>23614</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29190" y="19638310"/>
          <a:ext cx="3594547" cy="1326297"/>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658346</xdr:colOff>
      <xdr:row>3</xdr:row>
      <xdr:rowOff>560294</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745946" cy="174139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28864</xdr:colOff>
      <xdr:row>29</xdr:row>
      <xdr:rowOff>43297</xdr:rowOff>
    </xdr:from>
    <xdr:to>
      <xdr:col>18</xdr:col>
      <xdr:colOff>129883</xdr:colOff>
      <xdr:row>38</xdr:row>
      <xdr:rowOff>610033</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28864" y="20911706"/>
          <a:ext cx="16798633" cy="2385145"/>
          <a:chOff x="2644009" y="19109676"/>
          <a:chExt cx="6194017" cy="210475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008085" y="19109676"/>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462287" y="19296709"/>
            <a:ext cx="2703700" cy="174553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54647" y="19265701"/>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644009" y="19660352"/>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Técnica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778081</xdr:colOff>
      <xdr:row>28</xdr:row>
      <xdr:rowOff>1067953</xdr:rowOff>
    </xdr:from>
    <xdr:to>
      <xdr:col>7</xdr:col>
      <xdr:colOff>102626</xdr:colOff>
      <xdr:row>38</xdr:row>
      <xdr:rowOff>360796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89217" y="20752953"/>
          <a:ext cx="3466477" cy="229466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14432</xdr:colOff>
      <xdr:row>0</xdr:row>
      <xdr:rowOff>43295</xdr:rowOff>
    </xdr:from>
    <xdr:to>
      <xdr:col>16</xdr:col>
      <xdr:colOff>548409</xdr:colOff>
      <xdr:row>4</xdr:row>
      <xdr:rowOff>72160</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32" y="43295"/>
          <a:ext cx="15850177" cy="159096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27</xdr:row>
      <xdr:rowOff>125808</xdr:rowOff>
    </xdr:from>
    <xdr:to>
      <xdr:col>17</xdr:col>
      <xdr:colOff>242492</xdr:colOff>
      <xdr:row>37</xdr:row>
      <xdr:rowOff>173717</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17130734"/>
          <a:ext cx="15650580" cy="2008939"/>
          <a:chOff x="2552274" y="19613457"/>
          <a:chExt cx="5967076" cy="1961693"/>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03504" y="19613457"/>
            <a:ext cx="1265356"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063471" y="19833628"/>
            <a:ext cx="131173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253994" y="19744542"/>
            <a:ext cx="1265356"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20021071"/>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658671</xdr:colOff>
      <xdr:row>27</xdr:row>
      <xdr:rowOff>137959</xdr:rowOff>
    </xdr:from>
    <xdr:to>
      <xdr:col>6</xdr:col>
      <xdr:colOff>552894</xdr:colOff>
      <xdr:row>36</xdr:row>
      <xdr:rowOff>140075</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053928" y="14453474"/>
          <a:ext cx="3424076" cy="1767042"/>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xdr:colOff>
      <xdr:row>0</xdr:row>
      <xdr:rowOff>28016</xdr:rowOff>
    </xdr:from>
    <xdr:to>
      <xdr:col>16</xdr:col>
      <xdr:colOff>490258</xdr:colOff>
      <xdr:row>4</xdr:row>
      <xdr:rowOff>56030</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8016"/>
          <a:ext cx="15352058" cy="1540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107325</xdr:colOff>
      <xdr:row>30</xdr:row>
      <xdr:rowOff>1114042</xdr:rowOff>
    </xdr:from>
    <xdr:to>
      <xdr:col>17</xdr:col>
      <xdr:colOff>762717</xdr:colOff>
      <xdr:row>39</xdr:row>
      <xdr:rowOff>61654</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07325" y="20915310"/>
          <a:ext cx="16163702" cy="2462471"/>
          <a:chOff x="2581767" y="18934792"/>
          <a:chExt cx="5922355" cy="202173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93506" y="18934792"/>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194527" y="19135155"/>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20743" y="19052412"/>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81767" y="19402448"/>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706115</xdr:colOff>
      <xdr:row>30</xdr:row>
      <xdr:rowOff>1030184</xdr:rowOff>
    </xdr:from>
    <xdr:to>
      <xdr:col>7</xdr:col>
      <xdr:colOff>20664</xdr:colOff>
      <xdr:row>37</xdr:row>
      <xdr:rowOff>764683</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07488" y="20831452"/>
          <a:ext cx="3218458" cy="225661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13415</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0</xdr:col>
      <xdr:colOff>54428</xdr:colOff>
      <xdr:row>26</xdr:row>
      <xdr:rowOff>96846</xdr:rowOff>
    </xdr:from>
    <xdr:to>
      <xdr:col>17</xdr:col>
      <xdr:colOff>82040</xdr:colOff>
      <xdr:row>36</xdr:row>
      <xdr:rowOff>56534</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54428" y="18852692"/>
          <a:ext cx="15407686" cy="1920717"/>
          <a:chOff x="2566946" y="19433549"/>
          <a:chExt cx="5956177" cy="1920191"/>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40854" y="19433549"/>
            <a:ext cx="125939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144837" y="19571133"/>
            <a:ext cx="130957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283798" y="19482046"/>
            <a:ext cx="1239325"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66946" y="19799661"/>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816429</xdr:colOff>
      <xdr:row>26</xdr:row>
      <xdr:rowOff>28014</xdr:rowOff>
    </xdr:from>
    <xdr:to>
      <xdr:col>6</xdr:col>
      <xdr:colOff>625928</xdr:colOff>
      <xdr:row>35</xdr:row>
      <xdr:rowOff>63888</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211686" y="18783860"/>
          <a:ext cx="2807073" cy="1800800"/>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350184</xdr:colOff>
      <xdr:row>4</xdr:row>
      <xdr:rowOff>84044</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324044" cy="165286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0</xdr:col>
      <xdr:colOff>26831</xdr:colOff>
      <xdr:row>31</xdr:row>
      <xdr:rowOff>189753</xdr:rowOff>
    </xdr:from>
    <xdr:to>
      <xdr:col>17</xdr:col>
      <xdr:colOff>33341</xdr:colOff>
      <xdr:row>39</xdr:row>
      <xdr:rowOff>43347</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26831" y="19923943"/>
          <a:ext cx="15662390" cy="1463453"/>
          <a:chOff x="2547506" y="19595810"/>
          <a:chExt cx="5566835" cy="2761017"/>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777051" y="19641861"/>
            <a:ext cx="1114624" cy="212609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r>
              <a:rPr lang="es-MX" sz="1200" b="1">
                <a:latin typeface="Arial" panose="020B0604020202020204" pitchFamily="34" charset="0"/>
                <a:cs typeface="Arial" panose="020B0604020202020204" pitchFamily="34" charset="0"/>
              </a:rPr>
              <a:t>_________________________________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052201" y="19595810"/>
            <a:ext cx="1020353" cy="265592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LuisRendónCastañón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059786" y="19961231"/>
            <a:ext cx="1054555" cy="17796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47506" y="19702372"/>
            <a:ext cx="1181368" cy="265445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606660</xdr:colOff>
      <xdr:row>30</xdr:row>
      <xdr:rowOff>149513</xdr:rowOff>
    </xdr:from>
    <xdr:to>
      <xdr:col>6</xdr:col>
      <xdr:colOff>759466</xdr:colOff>
      <xdr:row>38</xdr:row>
      <xdr:rowOff>31108</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008033" y="19682471"/>
          <a:ext cx="3251785" cy="149145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50131</xdr:rowOff>
    </xdr:from>
    <xdr:to>
      <xdr:col>16</xdr:col>
      <xdr:colOff>417763</xdr:colOff>
      <xdr:row>4</xdr:row>
      <xdr:rowOff>50131</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0131"/>
          <a:ext cx="15641052" cy="200526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13608</xdr:colOff>
      <xdr:row>28</xdr:row>
      <xdr:rowOff>46823</xdr:rowOff>
    </xdr:from>
    <xdr:to>
      <xdr:col>17</xdr:col>
      <xdr:colOff>231184</xdr:colOff>
      <xdr:row>37</xdr:row>
      <xdr:rowOff>165375</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13608" y="20517501"/>
          <a:ext cx="15909610" cy="1862111"/>
          <a:chOff x="2557296" y="19547928"/>
          <a:chExt cx="5970297" cy="1993516"/>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48520" y="19547928"/>
            <a:ext cx="1290588"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120820" y="19868195"/>
            <a:ext cx="1280544"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252070" y="19761826"/>
            <a:ext cx="1275523"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7296" y="20124293"/>
            <a:ext cx="1222083" cy="131122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 Titular de la Instancia Tecnica</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901299</xdr:colOff>
      <xdr:row>28</xdr:row>
      <xdr:rowOff>9457</xdr:rowOff>
    </xdr:from>
    <xdr:to>
      <xdr:col>6</xdr:col>
      <xdr:colOff>738013</xdr:colOff>
      <xdr:row>36</xdr:row>
      <xdr:rowOff>148758</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290621" y="17558059"/>
          <a:ext cx="3049384" cy="168913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435890</xdr:colOff>
      <xdr:row>3</xdr:row>
      <xdr:rowOff>548898</xdr:rowOff>
    </xdr:to>
    <xdr:pic>
      <xdr:nvPicPr>
        <xdr:cNvPr id="12" name="Imagen 1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675890" cy="1953432"/>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xdr:from>
      <xdr:col>0</xdr:col>
      <xdr:colOff>55217</xdr:colOff>
      <xdr:row>26</xdr:row>
      <xdr:rowOff>1363312</xdr:rowOff>
    </xdr:from>
    <xdr:to>
      <xdr:col>17</xdr:col>
      <xdr:colOff>184325</xdr:colOff>
      <xdr:row>36</xdr:row>
      <xdr:rowOff>623824</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55217" y="20233855"/>
          <a:ext cx="15438130" cy="2573556"/>
          <a:chOff x="2552274" y="19112805"/>
          <a:chExt cx="5659273" cy="2087751"/>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889466" y="19112805"/>
            <a:ext cx="1244157"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012585" y="19364375"/>
            <a:ext cx="1190259"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187475" y="19293495"/>
            <a:ext cx="1024072"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646477"/>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1067949</xdr:colOff>
      <xdr:row>26</xdr:row>
      <xdr:rowOff>1275924</xdr:rowOff>
    </xdr:from>
    <xdr:to>
      <xdr:col>7</xdr:col>
      <xdr:colOff>386721</xdr:colOff>
      <xdr:row>36</xdr:row>
      <xdr:rowOff>279841</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469906" y="20574402"/>
          <a:ext cx="3032141" cy="231696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635000</xdr:colOff>
      <xdr:row>4</xdr:row>
      <xdr:rowOff>75721</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944022" cy="141474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xdr:from>
      <xdr:col>0</xdr:col>
      <xdr:colOff>107323</xdr:colOff>
      <xdr:row>28</xdr:row>
      <xdr:rowOff>1407582</xdr:rowOff>
    </xdr:from>
    <xdr:to>
      <xdr:col>18</xdr:col>
      <xdr:colOff>199266</xdr:colOff>
      <xdr:row>39</xdr:row>
      <xdr:rowOff>34830</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07323" y="24602969"/>
          <a:ext cx="15761239" cy="2960453"/>
          <a:chOff x="2591597" y="18908779"/>
          <a:chExt cx="6020664" cy="1983181"/>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91815" y="18908779"/>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322328" y="19100301"/>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928882" y="18996678"/>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91597" y="19337881"/>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880517</xdr:colOff>
      <xdr:row>28</xdr:row>
      <xdr:rowOff>1300776</xdr:rowOff>
    </xdr:from>
    <xdr:to>
      <xdr:col>7</xdr:col>
      <xdr:colOff>195066</xdr:colOff>
      <xdr:row>38</xdr:row>
      <xdr:rowOff>13415</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81890" y="24496163"/>
          <a:ext cx="3218458" cy="284461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684190</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20115" cy="154908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xdr:from>
      <xdr:col>0</xdr:col>
      <xdr:colOff>39127</xdr:colOff>
      <xdr:row>27</xdr:row>
      <xdr:rowOff>186702</xdr:rowOff>
    </xdr:from>
    <xdr:to>
      <xdr:col>17</xdr:col>
      <xdr:colOff>14583</xdr:colOff>
      <xdr:row>36</xdr:row>
      <xdr:rowOff>940499</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39127" y="19598920"/>
          <a:ext cx="15591090" cy="3651544"/>
          <a:chOff x="2561006" y="19439565"/>
          <a:chExt cx="5598706" cy="199903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45893" y="19439565"/>
            <a:ext cx="107974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a:t>
            </a:r>
          </a:p>
          <a:p>
            <a:pPr algn="ctr"/>
            <a:r>
              <a:rPr lang="es-MX" sz="1200" b="1">
                <a:latin typeface="Arial" panose="020B0604020202020204" pitchFamily="34" charset="0"/>
                <a:cs typeface="Arial" panose="020B0604020202020204" pitchFamily="34" charset="0"/>
              </a:rPr>
              <a:t>Titular de Organon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63913" y="19624527"/>
            <a:ext cx="1064084"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baseline="0">
                <a:latin typeface="Arial" panose="020B0604020202020204" pitchFamily="34" charset="0"/>
                <a:cs typeface="Arial" panose="020B0604020202020204" pitchFamily="34" charset="0"/>
              </a:rPr>
              <a:t>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095629" y="19554238"/>
            <a:ext cx="1064083"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a:latin typeface="Arial" panose="020B0604020202020204" pitchFamily="34" charset="0"/>
                <a:cs typeface="Arial" panose="020B0604020202020204" pitchFamily="34" charset="0"/>
              </a:rPr>
              <a:t>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61006" y="19767307"/>
            <a:ext cx="1222083" cy="167129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Evaluacion</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550992</xdr:colOff>
      <xdr:row>26</xdr:row>
      <xdr:rowOff>1262894</xdr:rowOff>
    </xdr:from>
    <xdr:to>
      <xdr:col>6</xdr:col>
      <xdr:colOff>703798</xdr:colOff>
      <xdr:row>36</xdr:row>
      <xdr:rowOff>853501</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952365" y="19266486"/>
          <a:ext cx="3426187" cy="3896980"/>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557123</xdr:colOff>
      <xdr:row>4</xdr:row>
      <xdr:rowOff>0</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587573" cy="156210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xdr:from>
      <xdr:col>0</xdr:col>
      <xdr:colOff>46089</xdr:colOff>
      <xdr:row>28</xdr:row>
      <xdr:rowOff>1150281</xdr:rowOff>
    </xdr:from>
    <xdr:to>
      <xdr:col>17</xdr:col>
      <xdr:colOff>76333</xdr:colOff>
      <xdr:row>38</xdr:row>
      <xdr:rowOff>56632</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46089" y="20246370"/>
          <a:ext cx="15930849" cy="1902117"/>
          <a:chOff x="2568775" y="18759043"/>
          <a:chExt cx="5703603" cy="2225663"/>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647632" y="18759043"/>
            <a:ext cx="1602044" cy="203620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11556" y="19195777"/>
            <a:ext cx="1158482" cy="163751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19116" y="19109409"/>
            <a:ext cx="1153262"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68775" y="19233182"/>
            <a:ext cx="1222083" cy="175152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775347</xdr:colOff>
      <xdr:row>28</xdr:row>
      <xdr:rowOff>980833</xdr:rowOff>
    </xdr:from>
    <xdr:to>
      <xdr:col>7</xdr:col>
      <xdr:colOff>166354</xdr:colOff>
      <xdr:row>38</xdr:row>
      <xdr:rowOff>9265</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48774" y="20076922"/>
          <a:ext cx="3062741" cy="202419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15363</xdr:colOff>
      <xdr:row>0</xdr:row>
      <xdr:rowOff>0</xdr:rowOff>
    </xdr:from>
    <xdr:to>
      <xdr:col>17</xdr:col>
      <xdr:colOff>0</xdr:colOff>
      <xdr:row>3</xdr:row>
      <xdr:rowOff>1044678</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3" y="0"/>
          <a:ext cx="15885242" cy="1643831"/>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xdr:from>
      <xdr:col>0</xdr:col>
      <xdr:colOff>63502</xdr:colOff>
      <xdr:row>39</xdr:row>
      <xdr:rowOff>1107211</xdr:rowOff>
    </xdr:from>
    <xdr:to>
      <xdr:col>17</xdr:col>
      <xdr:colOff>188090</xdr:colOff>
      <xdr:row>53</xdr:row>
      <xdr:rowOff>37914</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rot="10800000" flipV="1">
          <a:off x="63502" y="40756611"/>
          <a:ext cx="15669388" cy="3629703"/>
          <a:chOff x="2798546" y="18069149"/>
          <a:chExt cx="5707879" cy="1933504"/>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948838" y="18069149"/>
            <a:ext cx="1287149"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3757840" y="18181692"/>
            <a:ext cx="1253529"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2798546" y="18112208"/>
            <a:ext cx="1008587" cy="17796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7284342" y="18448574"/>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1151359</xdr:colOff>
      <xdr:row>39</xdr:row>
      <xdr:rowOff>996020</xdr:rowOff>
    </xdr:from>
    <xdr:to>
      <xdr:col>6</xdr:col>
      <xdr:colOff>579858</xdr:colOff>
      <xdr:row>52</xdr:row>
      <xdr:rowOff>39651</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627859" y="40645420"/>
          <a:ext cx="2578099" cy="353943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xdr:rowOff>
    </xdr:from>
    <xdr:to>
      <xdr:col>17</xdr:col>
      <xdr:colOff>12700</xdr:colOff>
      <xdr:row>3</xdr:row>
      <xdr:rowOff>863601</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5557500" cy="147320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xdr:from>
      <xdr:col>0</xdr:col>
      <xdr:colOff>86591</xdr:colOff>
      <xdr:row>29</xdr:row>
      <xdr:rowOff>547568</xdr:rowOff>
    </xdr:from>
    <xdr:to>
      <xdr:col>17</xdr:col>
      <xdr:colOff>649432</xdr:colOff>
      <xdr:row>38</xdr:row>
      <xdr:rowOff>47227</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86591" y="20809841"/>
          <a:ext cx="16365682" cy="2689091"/>
          <a:chOff x="2588171" y="18853513"/>
          <a:chExt cx="6784484" cy="2027382"/>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5213305" y="18853513"/>
            <a:ext cx="121746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849936" y="19068768"/>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689276" y="19013940"/>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88171" y="19326816"/>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613517</xdr:colOff>
      <xdr:row>29</xdr:row>
      <xdr:rowOff>424412</xdr:rowOff>
    </xdr:from>
    <xdr:to>
      <xdr:col>6</xdr:col>
      <xdr:colOff>751167</xdr:colOff>
      <xdr:row>37</xdr:row>
      <xdr:rowOff>8246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10222" y="20686685"/>
          <a:ext cx="2894127" cy="2571220"/>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14432</xdr:colOff>
      <xdr:row>0</xdr:row>
      <xdr:rowOff>1</xdr:rowOff>
    </xdr:from>
    <xdr:to>
      <xdr:col>16</xdr:col>
      <xdr:colOff>591704</xdr:colOff>
      <xdr:row>3</xdr:row>
      <xdr:rowOff>1183409</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32" y="1"/>
          <a:ext cx="15725774" cy="178348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xdr:from>
      <xdr:col>3</xdr:col>
      <xdr:colOff>998291</xdr:colOff>
      <xdr:row>32</xdr:row>
      <xdr:rowOff>1178517</xdr:rowOff>
    </xdr:from>
    <xdr:to>
      <xdr:col>6</xdr:col>
      <xdr:colOff>790472</xdr:colOff>
      <xdr:row>42</xdr:row>
      <xdr:rowOff>136198</xdr:rowOff>
    </xdr:to>
    <xdr:sp macro="" textlink="">
      <xdr:nvSpPr>
        <xdr:cNvPr id="2" name="Rectángulo 1">
          <a:extLst>
            <a:ext uri="{FF2B5EF4-FFF2-40B4-BE49-F238E27FC236}">
              <a16:creationId xmlns:a16="http://schemas.microsoft.com/office/drawing/2014/main" xmlns="" id="{00000000-0008-0000-0500-00000B000000}"/>
            </a:ext>
          </a:extLst>
        </xdr:cNvPr>
        <xdr:cNvSpPr/>
      </xdr:nvSpPr>
      <xdr:spPr>
        <a:xfrm>
          <a:off x="3387613" y="29898814"/>
          <a:ext cx="2924130" cy="307441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xdr:from>
      <xdr:col>0</xdr:col>
      <xdr:colOff>64575</xdr:colOff>
      <xdr:row>32</xdr:row>
      <xdr:rowOff>1360795</xdr:rowOff>
    </xdr:from>
    <xdr:to>
      <xdr:col>17</xdr:col>
      <xdr:colOff>305704</xdr:colOff>
      <xdr:row>42</xdr:row>
      <xdr:rowOff>130342</xdr:rowOff>
    </xdr:to>
    <xdr:grpSp>
      <xdr:nvGrpSpPr>
        <xdr:cNvPr id="3" name="Grupo 2">
          <a:extLst>
            <a:ext uri="{FF2B5EF4-FFF2-40B4-BE49-F238E27FC236}">
              <a16:creationId xmlns:a16="http://schemas.microsoft.com/office/drawing/2014/main" xmlns="" id="{00000000-0008-0000-0500-000004000000}"/>
            </a:ext>
          </a:extLst>
        </xdr:cNvPr>
        <xdr:cNvGrpSpPr/>
      </xdr:nvGrpSpPr>
      <xdr:grpSpPr>
        <a:xfrm>
          <a:off x="64575" y="30081092"/>
          <a:ext cx="15981595" cy="2886284"/>
          <a:chOff x="2596485" y="13571632"/>
          <a:chExt cx="5731111" cy="3770490"/>
        </a:xfrm>
      </xdr:grpSpPr>
      <xdr:sp macro="" textlink="">
        <xdr:nvSpPr>
          <xdr:cNvPr id="4" name="Rectángulo 3">
            <a:extLst>
              <a:ext uri="{FF2B5EF4-FFF2-40B4-BE49-F238E27FC236}">
                <a16:creationId xmlns:a16="http://schemas.microsoft.com/office/drawing/2014/main" xmlns="" id="{00000000-0008-0000-0500-000006000000}"/>
              </a:ext>
            </a:extLst>
          </xdr:cNvPr>
          <xdr:cNvSpPr/>
        </xdr:nvSpPr>
        <xdr:spPr>
          <a:xfrm>
            <a:off x="4975245" y="13571632"/>
            <a:ext cx="1115124" cy="351486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5" name="Rectángulo 4">
            <a:extLst>
              <a:ext uri="{FF2B5EF4-FFF2-40B4-BE49-F238E27FC236}">
                <a16:creationId xmlns:a16="http://schemas.microsoft.com/office/drawing/2014/main" xmlns="" id="{00000000-0008-0000-0500-000007000000}"/>
              </a:ext>
            </a:extLst>
          </xdr:cNvPr>
          <xdr:cNvSpPr/>
        </xdr:nvSpPr>
        <xdr:spPr>
          <a:xfrm>
            <a:off x="6185505" y="14450791"/>
            <a:ext cx="1027798" cy="229167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6" name="Rectángulo 5">
            <a:extLst>
              <a:ext uri="{FF2B5EF4-FFF2-40B4-BE49-F238E27FC236}">
                <a16:creationId xmlns:a16="http://schemas.microsoft.com/office/drawing/2014/main" xmlns="" id="{00000000-0008-0000-0500-000008000000}"/>
              </a:ext>
            </a:extLst>
          </xdr:cNvPr>
          <xdr:cNvSpPr/>
        </xdr:nvSpPr>
        <xdr:spPr>
          <a:xfrm>
            <a:off x="7179728" y="14346753"/>
            <a:ext cx="1147868" cy="24621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7" name="Rectángulo 2">
            <a:extLst>
              <a:ext uri="{FF2B5EF4-FFF2-40B4-BE49-F238E27FC236}">
                <a16:creationId xmlns:a16="http://schemas.microsoft.com/office/drawing/2014/main" xmlns="" id="{00000000-0008-0000-0500-00000A000000}"/>
              </a:ext>
            </a:extLst>
          </xdr:cNvPr>
          <xdr:cNvSpPr/>
        </xdr:nvSpPr>
        <xdr:spPr>
          <a:xfrm>
            <a:off x="2596485" y="14613973"/>
            <a:ext cx="1149178" cy="272814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editAs="oneCell">
    <xdr:from>
      <xdr:col>0</xdr:col>
      <xdr:colOff>0</xdr:colOff>
      <xdr:row>0</xdr:row>
      <xdr:rowOff>16143</xdr:rowOff>
    </xdr:from>
    <xdr:to>
      <xdr:col>16</xdr:col>
      <xdr:colOff>645763</xdr:colOff>
      <xdr:row>4</xdr:row>
      <xdr:rowOff>32288</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143"/>
          <a:ext cx="15761938" cy="15496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32</xdr:row>
      <xdr:rowOff>1157080</xdr:rowOff>
    </xdr:from>
    <xdr:to>
      <xdr:col>18</xdr:col>
      <xdr:colOff>96582</xdr:colOff>
      <xdr:row>40</xdr:row>
      <xdr:rowOff>62403</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27305162"/>
          <a:ext cx="16967575" cy="2924090"/>
          <a:chOff x="2493199" y="19303789"/>
          <a:chExt cx="6015185" cy="2099961"/>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816182" y="19303789"/>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70957" y="19517989"/>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25005" y="19432074"/>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493199" y="19617938"/>
            <a:ext cx="1222083" cy="1785812"/>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a:t>
            </a:r>
            <a:r>
              <a:rPr lang="es-MX" sz="1200" b="1" baseline="0">
                <a:latin typeface="Arial" panose="020B0604020202020204" pitchFamily="34" charset="0"/>
                <a:cs typeface="Arial" panose="020B0604020202020204" pitchFamily="34" charset="0"/>
              </a:rPr>
              <a:t> I</a:t>
            </a:r>
            <a:r>
              <a:rPr lang="es-MX" sz="1200" b="1">
                <a:latin typeface="Arial" panose="020B0604020202020204" pitchFamily="34" charset="0"/>
                <a:cs typeface="Arial" panose="020B0604020202020204" pitchFamily="34" charset="0"/>
              </a:rPr>
              <a:t>nstancia Tecnica</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623357</xdr:colOff>
      <xdr:row>32</xdr:row>
      <xdr:rowOff>774786</xdr:rowOff>
    </xdr:from>
    <xdr:to>
      <xdr:col>6</xdr:col>
      <xdr:colOff>782970</xdr:colOff>
      <xdr:row>39</xdr:row>
      <xdr:rowOff>105968</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24179" y="26922868"/>
          <a:ext cx="3552079" cy="3154230"/>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26096</xdr:colOff>
      <xdr:row>0</xdr:row>
      <xdr:rowOff>13049</xdr:rowOff>
    </xdr:from>
    <xdr:to>
      <xdr:col>16</xdr:col>
      <xdr:colOff>495822</xdr:colOff>
      <xdr:row>4</xdr:row>
      <xdr:rowOff>13047</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096" y="13049"/>
          <a:ext cx="15957376" cy="1552573"/>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84044</xdr:colOff>
      <xdr:row>31</xdr:row>
      <xdr:rowOff>46195</xdr:rowOff>
    </xdr:from>
    <xdr:to>
      <xdr:col>17</xdr:col>
      <xdr:colOff>352824</xdr:colOff>
      <xdr:row>34</xdr:row>
      <xdr:rowOff>1038734</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84044" y="19530423"/>
          <a:ext cx="15088559" cy="1580848"/>
          <a:chOff x="2552274" y="14906977"/>
          <a:chExt cx="5734031" cy="2474990"/>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22505" y="14906977"/>
            <a:ext cx="1195896" cy="231146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69957" y="15516321"/>
            <a:ext cx="1027798"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38437" y="15376605"/>
            <a:ext cx="1147868" cy="177962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5365589"/>
            <a:ext cx="1222083" cy="201637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692048</xdr:colOff>
      <xdr:row>30</xdr:row>
      <xdr:rowOff>108307</xdr:rowOff>
    </xdr:from>
    <xdr:to>
      <xdr:col>7</xdr:col>
      <xdr:colOff>19930</xdr:colOff>
      <xdr:row>34</xdr:row>
      <xdr:rowOff>990786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87305" y="19396432"/>
          <a:ext cx="2745676" cy="166689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14008</xdr:colOff>
      <xdr:row>0</xdr:row>
      <xdr:rowOff>0</xdr:rowOff>
    </xdr:from>
    <xdr:to>
      <xdr:col>16</xdr:col>
      <xdr:colOff>168090</xdr:colOff>
      <xdr:row>3</xdr:row>
      <xdr:rowOff>546286</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008" y="0"/>
          <a:ext cx="14777758" cy="134470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xdr:from>
      <xdr:col>0</xdr:col>
      <xdr:colOff>76815</xdr:colOff>
      <xdr:row>34</xdr:row>
      <xdr:rowOff>122909</xdr:rowOff>
    </xdr:from>
    <xdr:to>
      <xdr:col>18</xdr:col>
      <xdr:colOff>257687</xdr:colOff>
      <xdr:row>45</xdr:row>
      <xdr:rowOff>15569</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76815" y="29865490"/>
          <a:ext cx="16649904" cy="2919152"/>
          <a:chOff x="2552274" y="19226865"/>
          <a:chExt cx="6051323" cy="198409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959559" y="19226865"/>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332414" y="19423423"/>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920218" y="19349252"/>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656881"/>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842326</xdr:colOff>
      <xdr:row>34</xdr:row>
      <xdr:rowOff>181896</xdr:rowOff>
    </xdr:from>
    <xdr:to>
      <xdr:col>7</xdr:col>
      <xdr:colOff>166871</xdr:colOff>
      <xdr:row>43</xdr:row>
      <xdr:rowOff>11413</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331116" y="29924477"/>
          <a:ext cx="3103820" cy="2456573"/>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xdr:rowOff>
    </xdr:from>
    <xdr:to>
      <xdr:col>16</xdr:col>
      <xdr:colOff>445524</xdr:colOff>
      <xdr:row>4</xdr:row>
      <xdr:rowOff>15363</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
          <a:ext cx="15495024" cy="1539362"/>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30</xdr:row>
      <xdr:rowOff>741933</xdr:rowOff>
    </xdr:from>
    <xdr:to>
      <xdr:col>18</xdr:col>
      <xdr:colOff>368298</xdr:colOff>
      <xdr:row>45</xdr:row>
      <xdr:rowOff>121233</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26602308"/>
          <a:ext cx="16973548" cy="4840300"/>
          <a:chOff x="2535114" y="20086638"/>
          <a:chExt cx="6115948" cy="2131240"/>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931397" y="20109455"/>
            <a:ext cx="3159411" cy="1974642"/>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p>
          <a:p>
            <a:pPr algn="ct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374025" y="20155031"/>
            <a:ext cx="2703700" cy="198168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967683" y="20086638"/>
            <a:ext cx="1683379" cy="213124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35114" y="20492425"/>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904875</xdr:colOff>
      <xdr:row>30</xdr:row>
      <xdr:rowOff>222250</xdr:rowOff>
    </xdr:from>
    <xdr:to>
      <xdr:col>7</xdr:col>
      <xdr:colOff>233955</xdr:colOff>
      <xdr:row>45</xdr:row>
      <xdr:rowOff>154214</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413125" y="26082625"/>
          <a:ext cx="3091455" cy="539296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Tesoreria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15875</xdr:rowOff>
    </xdr:from>
    <xdr:to>
      <xdr:col>16</xdr:col>
      <xdr:colOff>492124</xdr:colOff>
      <xdr:row>4</xdr:row>
      <xdr:rowOff>79375</xdr:rowOff>
    </xdr:to>
    <xdr:pic>
      <xdr:nvPicPr>
        <xdr:cNvPr id="9" name="Imagen 8"/>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5875"/>
          <a:ext cx="15732124" cy="156845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xdr:from>
      <xdr:col>3</xdr:col>
      <xdr:colOff>1265626</xdr:colOff>
      <xdr:row>41</xdr:row>
      <xdr:rowOff>303068</xdr:rowOff>
    </xdr:from>
    <xdr:to>
      <xdr:col>7</xdr:col>
      <xdr:colOff>590171</xdr:colOff>
      <xdr:row>41</xdr:row>
      <xdr:rowOff>2407605</xdr:rowOff>
    </xdr:to>
    <xdr:sp macro="" textlink="">
      <xdr:nvSpPr>
        <xdr:cNvPr id="2" name="Rectángulo 1">
          <a:extLst>
            <a:ext uri="{FF2B5EF4-FFF2-40B4-BE49-F238E27FC236}">
              <a16:creationId xmlns:a16="http://schemas.microsoft.com/office/drawing/2014/main" xmlns="" id="{00000000-0008-0000-0500-00000B000000}"/>
            </a:ext>
          </a:extLst>
        </xdr:cNvPr>
        <xdr:cNvSpPr/>
      </xdr:nvSpPr>
      <xdr:spPr>
        <a:xfrm>
          <a:off x="3733467" y="32832386"/>
          <a:ext cx="3105681" cy="2104537"/>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twoCellAnchor>
    <xdr:from>
      <xdr:col>3</xdr:col>
      <xdr:colOff>918601</xdr:colOff>
      <xdr:row>40</xdr:row>
      <xdr:rowOff>230910</xdr:rowOff>
    </xdr:from>
    <xdr:to>
      <xdr:col>6</xdr:col>
      <xdr:colOff>710782</xdr:colOff>
      <xdr:row>41</xdr:row>
      <xdr:rowOff>1977161</xdr:rowOff>
    </xdr:to>
    <xdr:sp macro="" textlink="">
      <xdr:nvSpPr>
        <xdr:cNvPr id="3" name="Rectángulo 2">
          <a:extLst>
            <a:ext uri="{FF2B5EF4-FFF2-40B4-BE49-F238E27FC236}">
              <a16:creationId xmlns:a16="http://schemas.microsoft.com/office/drawing/2014/main" xmlns="" id="{00000000-0008-0000-0500-00000B000000}"/>
            </a:ext>
          </a:extLst>
        </xdr:cNvPr>
        <xdr:cNvSpPr/>
      </xdr:nvSpPr>
      <xdr:spPr>
        <a:xfrm>
          <a:off x="3386442" y="36425910"/>
          <a:ext cx="2750704" cy="228022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xdr:from>
      <xdr:col>0</xdr:col>
      <xdr:colOff>230909</xdr:colOff>
      <xdr:row>40</xdr:row>
      <xdr:rowOff>187592</xdr:rowOff>
    </xdr:from>
    <xdr:to>
      <xdr:col>17</xdr:col>
      <xdr:colOff>44034</xdr:colOff>
      <xdr:row>41</xdr:row>
      <xdr:rowOff>2179190</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230909" y="37133047"/>
          <a:ext cx="15269602" cy="2525575"/>
          <a:chOff x="2669159" y="15930124"/>
          <a:chExt cx="5565867" cy="320876"/>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883575" y="15930124"/>
            <a:ext cx="1115124" cy="29703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999227" y="15994300"/>
            <a:ext cx="1027798" cy="20169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baseline="0">
                <a:latin typeface="Arial" panose="020B0604020202020204" pitchFamily="34" charset="0"/>
                <a:cs typeface="Arial" panose="020B0604020202020204" pitchFamily="34" charset="0"/>
              </a:rPr>
              <a:t>______________________________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087158" y="15989522"/>
            <a:ext cx="1147868" cy="21747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b="0">
                <a:latin typeface="Arial" panose="020B0604020202020204" pitchFamily="34" charset="0"/>
                <a:cs typeface="Arial" panose="020B0604020202020204" pitchFamily="34" charset="0"/>
              </a:rPr>
              <a:t>____________________________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669159" y="16028465"/>
            <a:ext cx="1149178" cy="22253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editAs="oneCell">
    <xdr:from>
      <xdr:col>0</xdr:col>
      <xdr:colOff>0</xdr:colOff>
      <xdr:row>0</xdr:row>
      <xdr:rowOff>43295</xdr:rowOff>
    </xdr:from>
    <xdr:to>
      <xdr:col>17</xdr:col>
      <xdr:colOff>274205</xdr:colOff>
      <xdr:row>4</xdr:row>
      <xdr:rowOff>72159</xdr:rowOff>
    </xdr:to>
    <xdr:pic>
      <xdr:nvPicPr>
        <xdr:cNvPr id="9" name="Imagen 8"/>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3295"/>
          <a:ext cx="15755505" cy="161953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28</xdr:row>
      <xdr:rowOff>1218884</xdr:rowOff>
    </xdr:from>
    <xdr:to>
      <xdr:col>17</xdr:col>
      <xdr:colOff>63002</xdr:colOff>
      <xdr:row>31</xdr:row>
      <xdr:rowOff>920215</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25079816"/>
          <a:ext cx="15577451" cy="3188450"/>
          <a:chOff x="2552274" y="18351602"/>
          <a:chExt cx="5711847" cy="2368622"/>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40403" y="18351602"/>
            <a:ext cx="1289864" cy="194577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42158" y="18545058"/>
            <a:ext cx="1228733" cy="180122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51537" y="18485186"/>
            <a:ext cx="1112584" cy="19419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8658928"/>
            <a:ext cx="1222083" cy="206129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700902</xdr:colOff>
      <xdr:row>28</xdr:row>
      <xdr:rowOff>1005916</xdr:rowOff>
    </xdr:from>
    <xdr:to>
      <xdr:col>7</xdr:col>
      <xdr:colOff>33372</xdr:colOff>
      <xdr:row>31</xdr:row>
      <xdr:rowOff>528954</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01202" y="19503466"/>
          <a:ext cx="3409170" cy="3018713"/>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48433</xdr:rowOff>
    </xdr:from>
    <xdr:to>
      <xdr:col>17</xdr:col>
      <xdr:colOff>16144</xdr:colOff>
      <xdr:row>4</xdr:row>
      <xdr:rowOff>32289</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8433"/>
          <a:ext cx="15530593" cy="1452966"/>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29</xdr:row>
      <xdr:rowOff>837051</xdr:rowOff>
    </xdr:from>
    <xdr:to>
      <xdr:col>18</xdr:col>
      <xdr:colOff>129884</xdr:colOff>
      <xdr:row>40</xdr:row>
      <xdr:rowOff>47747</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19309778"/>
          <a:ext cx="16827498" cy="3020696"/>
          <a:chOff x="2649330" y="18799026"/>
          <a:chExt cx="6204660" cy="203192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013406" y="18799026"/>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499537" y="18946602"/>
            <a:ext cx="2703700" cy="174553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70611" y="18935635"/>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649330" y="19276872"/>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Técnica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475014</xdr:colOff>
      <xdr:row>29</xdr:row>
      <xdr:rowOff>649433</xdr:rowOff>
    </xdr:from>
    <xdr:to>
      <xdr:col>6</xdr:col>
      <xdr:colOff>622172</xdr:colOff>
      <xdr:row>39</xdr:row>
      <xdr:rowOff>115455</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986150" y="19122160"/>
          <a:ext cx="3452045" cy="3073977"/>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14432</xdr:colOff>
      <xdr:row>0</xdr:row>
      <xdr:rowOff>43295</xdr:rowOff>
    </xdr:from>
    <xdr:to>
      <xdr:col>16</xdr:col>
      <xdr:colOff>548409</xdr:colOff>
      <xdr:row>4</xdr:row>
      <xdr:rowOff>72160</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32" y="43295"/>
          <a:ext cx="15850177" cy="1590965"/>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xdr:from>
      <xdr:col>0</xdr:col>
      <xdr:colOff>1</xdr:colOff>
      <xdr:row>30</xdr:row>
      <xdr:rowOff>-1</xdr:rowOff>
    </xdr:from>
    <xdr:to>
      <xdr:col>16</xdr:col>
      <xdr:colOff>581027</xdr:colOff>
      <xdr:row>38</xdr:row>
      <xdr:rowOff>252130</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 y="27524448"/>
          <a:ext cx="15638930" cy="1820954"/>
          <a:chOff x="2537214" y="15891347"/>
          <a:chExt cx="5605071" cy="4428963"/>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29666" y="15891347"/>
            <a:ext cx="1234763" cy="375576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952965" y="16861006"/>
            <a:ext cx="1121298" cy="255675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94520" y="16836423"/>
            <a:ext cx="947765" cy="270826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37214" y="16869983"/>
            <a:ext cx="1222083" cy="345032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493859</xdr:colOff>
      <xdr:row>30</xdr:row>
      <xdr:rowOff>84043</xdr:rowOff>
    </xdr:from>
    <xdr:to>
      <xdr:col>6</xdr:col>
      <xdr:colOff>656604</xdr:colOff>
      <xdr:row>37</xdr:row>
      <xdr:rowOff>37619</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889116" y="27608492"/>
          <a:ext cx="3594547" cy="1326296"/>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658346</xdr:colOff>
      <xdr:row>3</xdr:row>
      <xdr:rowOff>560294</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745946" cy="1741394"/>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xdr:from>
      <xdr:col>0</xdr:col>
      <xdr:colOff>560292</xdr:colOff>
      <xdr:row>30</xdr:row>
      <xdr:rowOff>231435</xdr:rowOff>
    </xdr:from>
    <xdr:to>
      <xdr:col>17</xdr:col>
      <xdr:colOff>16649</xdr:colOff>
      <xdr:row>33</xdr:row>
      <xdr:rowOff>1498793</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560292" y="23217501"/>
          <a:ext cx="14668342" cy="7444601"/>
          <a:chOff x="2738347" y="14215663"/>
          <a:chExt cx="5442349" cy="953121"/>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87301" y="14486746"/>
            <a:ext cx="1195896" cy="29467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34754" y="14463243"/>
            <a:ext cx="1027798" cy="395292"/>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032828" y="14467586"/>
            <a:ext cx="1147868" cy="39632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738347" y="14215663"/>
            <a:ext cx="1222083" cy="95312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846129</xdr:colOff>
      <xdr:row>31</xdr:row>
      <xdr:rowOff>1274668</xdr:rowOff>
    </xdr:from>
    <xdr:to>
      <xdr:col>7</xdr:col>
      <xdr:colOff>174011</xdr:colOff>
      <xdr:row>32</xdr:row>
      <xdr:rowOff>252132</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41386" y="23042094"/>
          <a:ext cx="3137882" cy="1470773"/>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14007</xdr:colOff>
      <xdr:row>0</xdr:row>
      <xdr:rowOff>1</xdr:rowOff>
    </xdr:from>
    <xdr:to>
      <xdr:col>17</xdr:col>
      <xdr:colOff>14008</xdr:colOff>
      <xdr:row>3</xdr:row>
      <xdr:rowOff>546288</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007" y="1"/>
          <a:ext cx="15211986" cy="1344706"/>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29</xdr:row>
      <xdr:rowOff>1033429</xdr:rowOff>
    </xdr:from>
    <xdr:to>
      <xdr:col>18</xdr:col>
      <xdr:colOff>15912</xdr:colOff>
      <xdr:row>38</xdr:row>
      <xdr:rowOff>54163</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25669276"/>
          <a:ext cx="16289132" cy="1619929"/>
          <a:chOff x="2552274" y="19054587"/>
          <a:chExt cx="6262734" cy="1912812"/>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007724" y="19054587"/>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406219" y="19269336"/>
            <a:ext cx="2703700" cy="16375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131629" y="19187781"/>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277361"/>
            <a:ext cx="1222083" cy="168326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441425</xdr:colOff>
      <xdr:row>29</xdr:row>
      <xdr:rowOff>822932</xdr:rowOff>
    </xdr:from>
    <xdr:to>
      <xdr:col>6</xdr:col>
      <xdr:colOff>596005</xdr:colOff>
      <xdr:row>38</xdr:row>
      <xdr:rowOff>74032</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2830747" y="16305093"/>
          <a:ext cx="3464114" cy="1850295"/>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16144</xdr:colOff>
      <xdr:row>0</xdr:row>
      <xdr:rowOff>16142</xdr:rowOff>
    </xdr:from>
    <xdr:to>
      <xdr:col>17</xdr:col>
      <xdr:colOff>0</xdr:colOff>
      <xdr:row>4</xdr:row>
      <xdr:rowOff>80719</xdr:rowOff>
    </xdr:to>
    <xdr:pic>
      <xdr:nvPicPr>
        <xdr:cNvPr id="12" name="Imagen 1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44" y="16142"/>
          <a:ext cx="15433729" cy="185656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37</xdr:row>
      <xdr:rowOff>154280</xdr:rowOff>
    </xdr:from>
    <xdr:to>
      <xdr:col>18</xdr:col>
      <xdr:colOff>185431</xdr:colOff>
      <xdr:row>46</xdr:row>
      <xdr:rowOff>283603</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43097500"/>
          <a:ext cx="16700812" cy="1872883"/>
          <a:chOff x="2546161" y="19048876"/>
          <a:chExt cx="6049617" cy="1964345"/>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976610" y="19048876"/>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352768" y="19300183"/>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912399" y="19210048"/>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46161" y="19459142"/>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699209</xdr:colOff>
      <xdr:row>38</xdr:row>
      <xdr:rowOff>13922</xdr:rowOff>
    </xdr:from>
    <xdr:to>
      <xdr:col>7</xdr:col>
      <xdr:colOff>28667</xdr:colOff>
      <xdr:row>46</xdr:row>
      <xdr:rowOff>230230</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88531" y="43150871"/>
          <a:ext cx="3333187" cy="176613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32288</xdr:rowOff>
    </xdr:from>
    <xdr:to>
      <xdr:col>16</xdr:col>
      <xdr:colOff>597331</xdr:colOff>
      <xdr:row>4</xdr:row>
      <xdr:rowOff>16144</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288"/>
          <a:ext cx="15656356" cy="15459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28864</xdr:colOff>
      <xdr:row>34</xdr:row>
      <xdr:rowOff>115459</xdr:rowOff>
    </xdr:from>
    <xdr:to>
      <xdr:col>17</xdr:col>
      <xdr:colOff>16903</xdr:colOff>
      <xdr:row>37</xdr:row>
      <xdr:rowOff>1847278</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28864" y="37667050"/>
          <a:ext cx="15617698" cy="2179205"/>
          <a:chOff x="2558889" y="19272640"/>
          <a:chExt cx="5638832" cy="2064680"/>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33897" y="19331335"/>
            <a:ext cx="1152670" cy="129206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980643" y="19272640"/>
            <a:ext cx="1234318" cy="159295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26698" y="19490190"/>
            <a:ext cx="1071023" cy="117865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8889" y="19392722"/>
            <a:ext cx="1222083" cy="194459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r>
              <a:rPr lang="es-MX" sz="1200" b="1" baseline="0">
                <a:latin typeface="Arial" panose="020B0604020202020204" pitchFamily="34" charset="0"/>
                <a:cs typeface="Arial" panose="020B0604020202020204" pitchFamily="34" charset="0"/>
              </a:rPr>
              <a:t> </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721591</xdr:colOff>
      <xdr:row>35</xdr:row>
      <xdr:rowOff>57728</xdr:rowOff>
    </xdr:from>
    <xdr:to>
      <xdr:col>6</xdr:col>
      <xdr:colOff>408213</xdr:colOff>
      <xdr:row>37</xdr:row>
      <xdr:rowOff>983911</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61591" y="37811364"/>
          <a:ext cx="2645145" cy="117152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xdr:colOff>
      <xdr:row>0</xdr:row>
      <xdr:rowOff>14433</xdr:rowOff>
    </xdr:from>
    <xdr:to>
      <xdr:col>17</xdr:col>
      <xdr:colOff>101024</xdr:colOff>
      <xdr:row>4</xdr:row>
      <xdr:rowOff>14431</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14433"/>
          <a:ext cx="15750598" cy="1533523"/>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28</xdr:row>
      <xdr:rowOff>3</xdr:rowOff>
    </xdr:from>
    <xdr:to>
      <xdr:col>18</xdr:col>
      <xdr:colOff>96864</xdr:colOff>
      <xdr:row>36</xdr:row>
      <xdr:rowOff>120741</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20712842"/>
          <a:ext cx="16434661" cy="1670568"/>
          <a:chOff x="2551448" y="19550718"/>
          <a:chExt cx="6308738" cy="1779619"/>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5059069" y="19567917"/>
            <a:ext cx="1119051" cy="158220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468724" y="19713246"/>
            <a:ext cx="2703700" cy="143211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76807" y="19550718"/>
            <a:ext cx="1683379" cy="177961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1448" y="19768198"/>
            <a:ext cx="1205501" cy="145071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750930</xdr:colOff>
      <xdr:row>26</xdr:row>
      <xdr:rowOff>1682904</xdr:rowOff>
    </xdr:from>
    <xdr:to>
      <xdr:col>6</xdr:col>
      <xdr:colOff>614858</xdr:colOff>
      <xdr:row>36</xdr:row>
      <xdr:rowOff>74032</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140252" y="18327438"/>
          <a:ext cx="3173462" cy="1975111"/>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xdr:from>
      <xdr:col>10</xdr:col>
      <xdr:colOff>40821</xdr:colOff>
      <xdr:row>27</xdr:row>
      <xdr:rowOff>27214</xdr:rowOff>
    </xdr:from>
    <xdr:to>
      <xdr:col>13</xdr:col>
      <xdr:colOff>353785</xdr:colOff>
      <xdr:row>36</xdr:row>
      <xdr:rowOff>136071</xdr:rowOff>
    </xdr:to>
    <xdr:sp macro="" textlink="">
      <xdr:nvSpPr>
        <xdr:cNvPr id="8" name="Rectángulo 7">
          <a:extLst>
            <a:ext uri="{FF2B5EF4-FFF2-40B4-BE49-F238E27FC236}">
              <a16:creationId xmlns:a16="http://schemas.microsoft.com/office/drawing/2014/main" xmlns="" id="{1F483B21-328A-4033-AF80-DA3C539B7515}"/>
            </a:ext>
          </a:extLst>
        </xdr:cNvPr>
        <xdr:cNvSpPr/>
      </xdr:nvSpPr>
      <xdr:spPr>
        <a:xfrm>
          <a:off x="9146721" y="18419989"/>
          <a:ext cx="3446689" cy="1909082"/>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400" b="0">
            <a:latin typeface="Arial" panose="020B0604020202020204" pitchFamily="34" charset="0"/>
            <a:cs typeface="Arial" panose="020B0604020202020204" pitchFamily="34" charset="0"/>
          </a:endParaRPr>
        </a:p>
      </xdr:txBody>
    </xdr:sp>
    <xdr:clientData/>
  </xdr:twoCellAnchor>
  <xdr:twoCellAnchor>
    <xdr:from>
      <xdr:col>8</xdr:col>
      <xdr:colOff>0</xdr:colOff>
      <xdr:row>30</xdr:row>
      <xdr:rowOff>27215</xdr:rowOff>
    </xdr:from>
    <xdr:to>
      <xdr:col>13</xdr:col>
      <xdr:colOff>37689</xdr:colOff>
      <xdr:row>44</xdr:row>
      <xdr:rowOff>43543</xdr:rowOff>
    </xdr:to>
    <xdr:sp macro="" textlink="">
      <xdr:nvSpPr>
        <xdr:cNvPr id="9" name="Rectángulo 8">
          <a:extLst>
            <a:ext uri="{FF2B5EF4-FFF2-40B4-BE49-F238E27FC236}">
              <a16:creationId xmlns:a16="http://schemas.microsoft.com/office/drawing/2014/main" xmlns="" id="{1F483B21-328A-4033-AF80-DA3C539B7515}"/>
            </a:ext>
          </a:extLst>
        </xdr:cNvPr>
        <xdr:cNvSpPr/>
      </xdr:nvSpPr>
      <xdr:spPr>
        <a:xfrm>
          <a:off x="7515225" y="19020065"/>
          <a:ext cx="4762089" cy="281667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400" b="0">
            <a:latin typeface="Arial" panose="020B0604020202020204" pitchFamily="34" charset="0"/>
            <a:cs typeface="Arial" panose="020B0604020202020204" pitchFamily="34" charset="0"/>
          </a:endParaRPr>
        </a:p>
      </xdr:txBody>
    </xdr:sp>
    <xdr:clientData/>
  </xdr:twoCellAnchor>
  <xdr:twoCellAnchor>
    <xdr:from>
      <xdr:col>8</xdr:col>
      <xdr:colOff>0</xdr:colOff>
      <xdr:row>30</xdr:row>
      <xdr:rowOff>136071</xdr:rowOff>
    </xdr:from>
    <xdr:to>
      <xdr:col>13</xdr:col>
      <xdr:colOff>37689</xdr:colOff>
      <xdr:row>44</xdr:row>
      <xdr:rowOff>43542</xdr:rowOff>
    </xdr:to>
    <xdr:sp macro="" textlink="">
      <xdr:nvSpPr>
        <xdr:cNvPr id="10" name="Rectángulo 9">
          <a:extLst>
            <a:ext uri="{FF2B5EF4-FFF2-40B4-BE49-F238E27FC236}">
              <a16:creationId xmlns:a16="http://schemas.microsoft.com/office/drawing/2014/main" xmlns="" id="{1F483B21-328A-4033-AF80-DA3C539B7515}"/>
            </a:ext>
          </a:extLst>
        </xdr:cNvPr>
        <xdr:cNvSpPr/>
      </xdr:nvSpPr>
      <xdr:spPr>
        <a:xfrm>
          <a:off x="7515225" y="19128921"/>
          <a:ext cx="4762089" cy="2707821"/>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400" b="0" baseline="0">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0</xdr:row>
      <xdr:rowOff>16145</xdr:rowOff>
    </xdr:from>
    <xdr:to>
      <xdr:col>17</xdr:col>
      <xdr:colOff>226017</xdr:colOff>
      <xdr:row>4</xdr:row>
      <xdr:rowOff>16144</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145"/>
          <a:ext cx="15766458" cy="1675915"/>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xdr:from>
      <xdr:col>0</xdr:col>
      <xdr:colOff>-1</xdr:colOff>
      <xdr:row>30</xdr:row>
      <xdr:rowOff>1260202</xdr:rowOff>
    </xdr:from>
    <xdr:to>
      <xdr:col>17</xdr:col>
      <xdr:colOff>832851</xdr:colOff>
      <xdr:row>43</xdr:row>
      <xdr:rowOff>178615</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 y="25306649"/>
          <a:ext cx="16423773" cy="2694992"/>
          <a:chOff x="2576637" y="19320982"/>
          <a:chExt cx="5986239" cy="2043763"/>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3837273" y="19320982"/>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227996" y="19516815"/>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6879497" y="19453074"/>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76637" y="19810666"/>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a:t>
            </a:r>
            <a:r>
              <a:rPr lang="es-MX" sz="1200" b="1" baseline="0">
                <a:latin typeface="Arial" panose="020B0604020202020204" pitchFamily="34" charset="0"/>
                <a:cs typeface="Arial" panose="020B0604020202020204" pitchFamily="34" charset="0"/>
              </a:rPr>
              <a:t> I</a:t>
            </a:r>
            <a:r>
              <a:rPr lang="es-MX" sz="1200" b="1">
                <a:latin typeface="Arial" panose="020B0604020202020204" pitchFamily="34" charset="0"/>
                <a:cs typeface="Arial" panose="020B0604020202020204" pitchFamily="34" charset="0"/>
              </a:rPr>
              <a:t>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500841</xdr:colOff>
      <xdr:row>31</xdr:row>
      <xdr:rowOff>167104</xdr:rowOff>
    </xdr:from>
    <xdr:to>
      <xdr:col>6</xdr:col>
      <xdr:colOff>660913</xdr:colOff>
      <xdr:row>40</xdr:row>
      <xdr:rowOff>116260</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907157" y="25583815"/>
          <a:ext cx="3418624" cy="1753892"/>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Profa. Gabriela Bernal Deloya.</a:t>
          </a:r>
        </a:p>
      </xdr:txBody>
    </xdr:sp>
    <xdr:clientData/>
  </xdr:twoCellAnchor>
  <xdr:twoCellAnchor editAs="oneCell">
    <xdr:from>
      <xdr:col>0</xdr:col>
      <xdr:colOff>16711</xdr:colOff>
      <xdr:row>0</xdr:row>
      <xdr:rowOff>0</xdr:rowOff>
    </xdr:from>
    <xdr:to>
      <xdr:col>16</xdr:col>
      <xdr:colOff>484605</xdr:colOff>
      <xdr:row>4</xdr:row>
      <xdr:rowOff>66842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711" y="0"/>
          <a:ext cx="15469769" cy="1695617"/>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xdr:from>
      <xdr:col>0</xdr:col>
      <xdr:colOff>-1</xdr:colOff>
      <xdr:row>28</xdr:row>
      <xdr:rowOff>112059</xdr:rowOff>
    </xdr:from>
    <xdr:to>
      <xdr:col>17</xdr:col>
      <xdr:colOff>3921</xdr:colOff>
      <xdr:row>37</xdr:row>
      <xdr:rowOff>107405</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1" y="21003559"/>
          <a:ext cx="15409022" cy="1824146"/>
          <a:chOff x="2552283" y="19538033"/>
          <a:chExt cx="5929777" cy="1939819"/>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962578" y="19538033"/>
            <a:ext cx="12181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097745" y="19756448"/>
            <a:ext cx="1275129"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227665" y="19698234"/>
            <a:ext cx="1254395"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83" y="19904229"/>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891055</xdr:colOff>
      <xdr:row>28</xdr:row>
      <xdr:rowOff>46130</xdr:rowOff>
    </xdr:from>
    <xdr:to>
      <xdr:col>6</xdr:col>
      <xdr:colOff>540871</xdr:colOff>
      <xdr:row>36</xdr:row>
      <xdr:rowOff>202906</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291355" y="20048630"/>
          <a:ext cx="3015316" cy="1782376"/>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0</xdr:colOff>
      <xdr:row>4</xdr:row>
      <xdr:rowOff>88899</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405100" cy="143509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xdr:from>
      <xdr:col>0</xdr:col>
      <xdr:colOff>193722</xdr:colOff>
      <xdr:row>28</xdr:row>
      <xdr:rowOff>105983</xdr:rowOff>
    </xdr:from>
    <xdr:to>
      <xdr:col>17</xdr:col>
      <xdr:colOff>274067</xdr:colOff>
      <xdr:row>38</xdr:row>
      <xdr:rowOff>21548</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193722" y="19043924"/>
          <a:ext cx="15334352" cy="1876595"/>
          <a:chOff x="2620871" y="19579173"/>
          <a:chExt cx="5721476" cy="2020392"/>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41724" y="19579173"/>
            <a:ext cx="1117869" cy="188397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058329" y="19805484"/>
            <a:ext cx="1194087" cy="175614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148260" y="19713591"/>
            <a:ext cx="1194087" cy="188597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620871" y="20015301"/>
            <a:ext cx="1117869" cy="1478614"/>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776808</xdr:colOff>
      <xdr:row>27</xdr:row>
      <xdr:rowOff>179982</xdr:rowOff>
    </xdr:from>
    <xdr:to>
      <xdr:col>6</xdr:col>
      <xdr:colOff>617116</xdr:colOff>
      <xdr:row>37</xdr:row>
      <xdr:rowOff>91709</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172065" y="16918769"/>
          <a:ext cx="3356154" cy="1872756"/>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28016</xdr:rowOff>
    </xdr:from>
    <xdr:to>
      <xdr:col>17</xdr:col>
      <xdr:colOff>0</xdr:colOff>
      <xdr:row>4</xdr:row>
      <xdr:rowOff>140074</xdr:rowOff>
    </xdr:to>
    <xdr:pic>
      <xdr:nvPicPr>
        <xdr:cNvPr id="10" name="Imagen 9"/>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8016"/>
          <a:ext cx="15254007" cy="1624852"/>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xdr:from>
      <xdr:col>0</xdr:col>
      <xdr:colOff>43297</xdr:colOff>
      <xdr:row>26</xdr:row>
      <xdr:rowOff>1096818</xdr:rowOff>
    </xdr:from>
    <xdr:to>
      <xdr:col>17</xdr:col>
      <xdr:colOff>216477</xdr:colOff>
      <xdr:row>35</xdr:row>
      <xdr:rowOff>152956</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43297" y="25313409"/>
          <a:ext cx="12440225" cy="2115683"/>
          <a:chOff x="2569328" y="18832984"/>
          <a:chExt cx="5973739" cy="2001014"/>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05829" y="18832984"/>
            <a:ext cx="1250179" cy="178796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196576" y="19113604"/>
            <a:ext cx="1241437" cy="16375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401745" y="19054379"/>
            <a:ext cx="1141322" cy="177961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69328" y="19399298"/>
            <a:ext cx="1222083" cy="134394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 Titular de la Instancia Tecnica</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778081</xdr:colOff>
      <xdr:row>26</xdr:row>
      <xdr:rowOff>1230745</xdr:rowOff>
    </xdr:from>
    <xdr:to>
      <xdr:col>7</xdr:col>
      <xdr:colOff>346363</xdr:colOff>
      <xdr:row>34</xdr:row>
      <xdr:rowOff>8658</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173763" y="25750404"/>
          <a:ext cx="2454645" cy="1635413"/>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0</xdr:colOff>
      <xdr:row>3</xdr:row>
      <xdr:rowOff>548409</xdr:rowOff>
    </xdr:to>
    <xdr:pic>
      <xdr:nvPicPr>
        <xdr:cNvPr id="12" name="Imagen 1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2267045" cy="1645227"/>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xdr:from>
      <xdr:col>0</xdr:col>
      <xdr:colOff>0</xdr:colOff>
      <xdr:row>29</xdr:row>
      <xdr:rowOff>78760</xdr:rowOff>
    </xdr:from>
    <xdr:to>
      <xdr:col>17</xdr:col>
      <xdr:colOff>810751</xdr:colOff>
      <xdr:row>38</xdr:row>
      <xdr:rowOff>77006</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25581179"/>
          <a:ext cx="15774219" cy="1795706"/>
          <a:chOff x="2552274" y="19224731"/>
          <a:chExt cx="5977889" cy="1992620"/>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3854857" y="19224731"/>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234812" y="19492678"/>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6846784" y="19420638"/>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663272"/>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765512</xdr:colOff>
      <xdr:row>29</xdr:row>
      <xdr:rowOff>94133</xdr:rowOff>
    </xdr:from>
    <xdr:to>
      <xdr:col>7</xdr:col>
      <xdr:colOff>90057</xdr:colOff>
      <xdr:row>38</xdr:row>
      <xdr:rowOff>111452</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162125" y="17346673"/>
          <a:ext cx="2689021" cy="181477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15363</xdr:colOff>
      <xdr:row>3</xdr:row>
      <xdr:rowOff>553064</xdr:rowOff>
    </xdr:to>
    <xdr:pic>
      <xdr:nvPicPr>
        <xdr:cNvPr id="10" name="Imagen 9"/>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978831" cy="1520927"/>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xdr:from>
      <xdr:col>0</xdr:col>
      <xdr:colOff>57729</xdr:colOff>
      <xdr:row>28</xdr:row>
      <xdr:rowOff>1111247</xdr:rowOff>
    </xdr:from>
    <xdr:to>
      <xdr:col>16</xdr:col>
      <xdr:colOff>562839</xdr:colOff>
      <xdr:row>37</xdr:row>
      <xdr:rowOff>68132</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57729" y="22022952"/>
          <a:ext cx="15009087" cy="1771089"/>
          <a:chOff x="2574718" y="19046436"/>
          <a:chExt cx="5891262" cy="1940192"/>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903190" y="19046436"/>
            <a:ext cx="1181446"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118696" y="19311906"/>
            <a:ext cx="1294736" cy="16375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424797" y="19207009"/>
            <a:ext cx="1041183" cy="177961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74718" y="19393830"/>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a:t>
            </a:r>
            <a:r>
              <a:rPr lang="es-MX" sz="1200" b="1" baseline="0">
                <a:latin typeface="Arial" panose="020B0604020202020204" pitchFamily="34" charset="0"/>
                <a:cs typeface="Arial" panose="020B0604020202020204" pitchFamily="34" charset="0"/>
              </a:rPr>
              <a:t> I</a:t>
            </a:r>
            <a:r>
              <a:rPr lang="es-MX" sz="1200" b="1">
                <a:latin typeface="Arial" panose="020B0604020202020204" pitchFamily="34" charset="0"/>
                <a:cs typeface="Arial" panose="020B0604020202020204" pitchFamily="34" charset="0"/>
              </a:rPr>
              <a:t>nstancia Tecnica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692727</xdr:colOff>
      <xdr:row>28</xdr:row>
      <xdr:rowOff>1039090</xdr:rowOff>
    </xdr:from>
    <xdr:to>
      <xdr:col>6</xdr:col>
      <xdr:colOff>447387</xdr:colOff>
      <xdr:row>36</xdr:row>
      <xdr:rowOff>192973</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160568" y="21950795"/>
          <a:ext cx="2496705" cy="1766042"/>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14431</xdr:colOff>
      <xdr:row>3</xdr:row>
      <xdr:rowOff>606137</xdr:rowOff>
    </xdr:to>
    <xdr:pic>
      <xdr:nvPicPr>
        <xdr:cNvPr id="10" name="Imagen 9"/>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124545" cy="1529773"/>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27</xdr:row>
      <xdr:rowOff>173177</xdr:rowOff>
    </xdr:from>
    <xdr:to>
      <xdr:col>17</xdr:col>
      <xdr:colOff>222538</xdr:colOff>
      <xdr:row>37</xdr:row>
      <xdr:rowOff>121222</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27949758"/>
          <a:ext cx="15602612" cy="1909074"/>
          <a:chOff x="2552274" y="19562618"/>
          <a:chExt cx="5768091" cy="2173821"/>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4898410" y="19562618"/>
            <a:ext cx="1155375"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 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 Edgar</a:t>
            </a:r>
            <a:r>
              <a:rPr lang="es-MX" sz="1200" b="1" baseline="0">
                <a:latin typeface="Arial" panose="020B0604020202020204" pitchFamily="34" charset="0"/>
                <a:cs typeface="Arial" panose="020B0604020202020204" pitchFamily="34" charset="0"/>
              </a:rPr>
              <a:t> Tapia Prudn</a:t>
            </a:r>
            <a:endParaRPr lang="es-MX" sz="1200" b="1">
              <a:latin typeface="Arial" panose="020B0604020202020204" pitchFamily="34" charset="0"/>
              <a:cs typeface="Arial" panose="020B0604020202020204" pitchFamily="34" charset="0"/>
            </a:endParaRP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6049488" y="19759309"/>
            <a:ext cx="1198166"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164990" y="19688801"/>
            <a:ext cx="1155375"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895793"/>
            <a:ext cx="1222083" cy="184064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786741</xdr:colOff>
      <xdr:row>27</xdr:row>
      <xdr:rowOff>86592</xdr:rowOff>
    </xdr:from>
    <xdr:to>
      <xdr:col>7</xdr:col>
      <xdr:colOff>111286</xdr:colOff>
      <xdr:row>36</xdr:row>
      <xdr:rowOff>190500</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193968" y="25440410"/>
          <a:ext cx="3082591" cy="1974272"/>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17</xdr:col>
      <xdr:colOff>17318</xdr:colOff>
      <xdr:row>4</xdr:row>
      <xdr:rowOff>0</xdr:rowOff>
    </xdr:to>
    <xdr:pic>
      <xdr:nvPicPr>
        <xdr:cNvPr id="10" name="Imagen 9"/>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430500" cy="181840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28</xdr:row>
      <xdr:rowOff>109513</xdr:rowOff>
    </xdr:from>
    <xdr:to>
      <xdr:col>18</xdr:col>
      <xdr:colOff>412273</xdr:colOff>
      <xdr:row>38</xdr:row>
      <xdr:rowOff>38203</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19996558"/>
          <a:ext cx="16013068" cy="1949145"/>
          <a:chOff x="2552274" y="19315297"/>
          <a:chExt cx="6131799" cy="2228292"/>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3970705" y="19315297"/>
            <a:ext cx="3159411" cy="207085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366965" y="19352817"/>
            <a:ext cx="2703700" cy="217527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7000694" y="19336319"/>
            <a:ext cx="1683379" cy="220727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658562"/>
            <a:ext cx="1222083" cy="168515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baseline="0">
                <a:latin typeface="Arial" panose="020B0604020202020204" pitchFamily="34" charset="0"/>
                <a:cs typeface="Arial" panose="020B0604020202020204" pitchFamily="34" charset="0"/>
              </a:rPr>
              <a:t>de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1014933</xdr:colOff>
      <xdr:row>28</xdr:row>
      <xdr:rowOff>56029</xdr:rowOff>
    </xdr:from>
    <xdr:to>
      <xdr:col>7</xdr:col>
      <xdr:colOff>339478</xdr:colOff>
      <xdr:row>37</xdr:row>
      <xdr:rowOff>267</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405521" y="14997205"/>
          <a:ext cx="3190575" cy="179320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28864</xdr:colOff>
      <xdr:row>0</xdr:row>
      <xdr:rowOff>14432</xdr:rowOff>
    </xdr:from>
    <xdr:to>
      <xdr:col>17</xdr:col>
      <xdr:colOff>28863</xdr:colOff>
      <xdr:row>3</xdr:row>
      <xdr:rowOff>606136</xdr:rowOff>
    </xdr:to>
    <xdr:pic>
      <xdr:nvPicPr>
        <xdr:cNvPr id="10" name="Imagen 9"/>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864" y="14432"/>
          <a:ext cx="14778181" cy="1472045"/>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xdr:from>
      <xdr:col>0</xdr:col>
      <xdr:colOff>0</xdr:colOff>
      <xdr:row>31</xdr:row>
      <xdr:rowOff>4</xdr:rowOff>
    </xdr:from>
    <xdr:to>
      <xdr:col>17</xdr:col>
      <xdr:colOff>225216</xdr:colOff>
      <xdr:row>37</xdr:row>
      <xdr:rowOff>1920843</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19344413"/>
          <a:ext cx="16244534" cy="3850950"/>
          <a:chOff x="2552274" y="18577909"/>
          <a:chExt cx="5759471" cy="2358107"/>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65210" y="18577909"/>
            <a:ext cx="1155091" cy="2314912"/>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972185" y="18913824"/>
            <a:ext cx="1225096" cy="187407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77657" y="18980000"/>
            <a:ext cx="1134088" cy="1768485"/>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2274" y="19232764"/>
            <a:ext cx="1222083" cy="1703252"/>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de la Instancia Tecnica</a:t>
            </a:r>
          </a:p>
          <a:p>
            <a:pPr algn="ctr"/>
            <a:r>
              <a:rPr lang="es-MX" sz="1200" b="1">
                <a:latin typeface="Arial" panose="020B0604020202020204" pitchFamily="34" charset="0"/>
                <a:cs typeface="Arial" panose="020B0604020202020204" pitchFamily="34" charset="0"/>
              </a:rPr>
              <a:t> de</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1077246</xdr:colOff>
      <xdr:row>29</xdr:row>
      <xdr:rowOff>75733</xdr:rowOff>
    </xdr:from>
    <xdr:to>
      <xdr:col>7</xdr:col>
      <xdr:colOff>166031</xdr:colOff>
      <xdr:row>42</xdr:row>
      <xdr:rowOff>162322</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484473" y="18207869"/>
          <a:ext cx="2916103" cy="599208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16712</xdr:rowOff>
    </xdr:from>
    <xdr:to>
      <xdr:col>17</xdr:col>
      <xdr:colOff>103908</xdr:colOff>
      <xdr:row>3</xdr:row>
      <xdr:rowOff>710045</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712"/>
          <a:ext cx="16123226" cy="181901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262522</xdr:colOff>
      <xdr:row>28</xdr:row>
      <xdr:rowOff>441023</xdr:rowOff>
    </xdr:from>
    <xdr:to>
      <xdr:col>17</xdr:col>
      <xdr:colOff>812756</xdr:colOff>
      <xdr:row>30</xdr:row>
      <xdr:rowOff>595929</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262522" y="19115389"/>
          <a:ext cx="16648826" cy="2194061"/>
          <a:chOff x="2640265" y="18543317"/>
          <a:chExt cx="5885375" cy="1840672"/>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957650" y="18543317"/>
            <a:ext cx="1051812" cy="182990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195614" y="18866729"/>
            <a:ext cx="1051812" cy="138532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262506" y="18685189"/>
            <a:ext cx="1263134" cy="169880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640265" y="19058906"/>
            <a:ext cx="1104643" cy="123225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1258018</xdr:colOff>
      <xdr:row>27</xdr:row>
      <xdr:rowOff>803261</xdr:rowOff>
    </xdr:from>
    <xdr:to>
      <xdr:col>6</xdr:col>
      <xdr:colOff>427981</xdr:colOff>
      <xdr:row>42</xdr:row>
      <xdr:rowOff>75222</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659391" y="18578789"/>
          <a:ext cx="2470175" cy="316245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26829</xdr:rowOff>
    </xdr:from>
    <xdr:to>
      <xdr:col>16</xdr:col>
      <xdr:colOff>684191</xdr:colOff>
      <xdr:row>4</xdr:row>
      <xdr:rowOff>53662</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6829"/>
          <a:ext cx="16028966" cy="1665133"/>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xdr:from>
      <xdr:col>0</xdr:col>
      <xdr:colOff>0</xdr:colOff>
      <xdr:row>28</xdr:row>
      <xdr:rowOff>1321211</xdr:rowOff>
    </xdr:from>
    <xdr:to>
      <xdr:col>18</xdr:col>
      <xdr:colOff>122900</xdr:colOff>
      <xdr:row>37</xdr:row>
      <xdr:rowOff>69064</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21999679"/>
          <a:ext cx="15931327" cy="1743619"/>
          <a:chOff x="2472497" y="19270862"/>
          <a:chExt cx="6028449" cy="1991478"/>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3832694" y="19270862"/>
            <a:ext cx="3159411" cy="178796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MC.P.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242716" y="19564773"/>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6817567" y="19475450"/>
            <a:ext cx="1683379" cy="177961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472497" y="19708261"/>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a:t>
            </a:r>
            <a:r>
              <a:rPr lang="es-MX" sz="1200" b="1">
                <a:latin typeface="Arial" panose="020B0604020202020204" pitchFamily="34" charset="0"/>
                <a:cs typeface="Arial" panose="020B0604020202020204" pitchFamily="34" charset="0"/>
              </a:rPr>
              <a:t>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832688</xdr:colOff>
      <xdr:row>28</xdr:row>
      <xdr:rowOff>1230085</xdr:rowOff>
    </xdr:from>
    <xdr:to>
      <xdr:col>7</xdr:col>
      <xdr:colOff>157233</xdr:colOff>
      <xdr:row>36</xdr:row>
      <xdr:rowOff>177031</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275390" y="21908553"/>
          <a:ext cx="2689020" cy="1742994"/>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1</xdr:colOff>
      <xdr:row>0</xdr:row>
      <xdr:rowOff>0</xdr:rowOff>
    </xdr:from>
    <xdr:to>
      <xdr:col>17</xdr:col>
      <xdr:colOff>0</xdr:colOff>
      <xdr:row>4</xdr:row>
      <xdr:rowOff>0</xdr:rowOff>
    </xdr:to>
    <xdr:pic>
      <xdr:nvPicPr>
        <xdr:cNvPr id="10" name="Imagen 9"/>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14978830" cy="1782097"/>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29</xdr:row>
      <xdr:rowOff>115699</xdr:rowOff>
    </xdr:from>
    <xdr:to>
      <xdr:col>18</xdr:col>
      <xdr:colOff>163084</xdr:colOff>
      <xdr:row>39</xdr:row>
      <xdr:rowOff>114039</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0" y="21000662"/>
          <a:ext cx="15557165" cy="1959370"/>
          <a:chOff x="2552274" y="19433611"/>
          <a:chExt cx="6049021" cy="1933136"/>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3925731" y="19433611"/>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 </a:t>
            </a:r>
            <a:br>
              <a:rPr lang="es-MX" sz="1200" b="1" baseline="0">
                <a:latin typeface="Arial" panose="020B0604020202020204" pitchFamily="34" charset="0"/>
                <a:cs typeface="Arial" panose="020B0604020202020204" pitchFamily="34" charset="0"/>
              </a:rPr>
            </a:br>
            <a:endParaRPr lang="es-MX" sz="1200" b="1">
              <a:latin typeface="Arial" panose="020B0604020202020204" pitchFamily="34" charset="0"/>
              <a:cs typeface="Arial" panose="020B0604020202020204" pitchFamily="34" charset="0"/>
            </a:endParaRP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288943" y="19575336"/>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6917916" y="19472431"/>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2274" y="19812668"/>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666276</xdr:colOff>
      <xdr:row>29</xdr:row>
      <xdr:rowOff>133745</xdr:rowOff>
    </xdr:from>
    <xdr:to>
      <xdr:col>6</xdr:col>
      <xdr:colOff>822093</xdr:colOff>
      <xdr:row>38</xdr:row>
      <xdr:rowOff>75606</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061533" y="19197752"/>
          <a:ext cx="2943281" cy="1706788"/>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42023</xdr:colOff>
      <xdr:row>0</xdr:row>
      <xdr:rowOff>14008</xdr:rowOff>
    </xdr:from>
    <xdr:to>
      <xdr:col>17</xdr:col>
      <xdr:colOff>406214</xdr:colOff>
      <xdr:row>3</xdr:row>
      <xdr:rowOff>770405</xdr:rowOff>
    </xdr:to>
    <xdr:pic>
      <xdr:nvPicPr>
        <xdr:cNvPr id="12" name="Imagen 1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023" y="14008"/>
          <a:ext cx="14931838" cy="1344706"/>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xdr:from>
      <xdr:col>0</xdr:col>
      <xdr:colOff>31048</xdr:colOff>
      <xdr:row>26</xdr:row>
      <xdr:rowOff>1058028</xdr:rowOff>
    </xdr:from>
    <xdr:to>
      <xdr:col>18</xdr:col>
      <xdr:colOff>126429</xdr:colOff>
      <xdr:row>36</xdr:row>
      <xdr:rowOff>127685</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31048" y="18388580"/>
          <a:ext cx="16399212" cy="2830176"/>
          <a:chOff x="2559190" y="19305228"/>
          <a:chExt cx="6016931" cy="2041766"/>
        </a:xfrm>
      </xdr:grpSpPr>
      <xdr:sp macro="" textlink="">
        <xdr:nvSpPr>
          <xdr:cNvPr id="6" name="Rectángulo 5">
            <a:extLst>
              <a:ext uri="{FF2B5EF4-FFF2-40B4-BE49-F238E27FC236}">
                <a16:creationId xmlns:a16="http://schemas.microsoft.com/office/drawing/2014/main" xmlns="" id="{00000000-0008-0000-0500-000006000000}"/>
              </a:ext>
            </a:extLst>
          </xdr:cNvPr>
          <xdr:cNvSpPr/>
        </xdr:nvSpPr>
        <xdr:spPr>
          <a:xfrm>
            <a:off x="3888195" y="19305228"/>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7" name="Rectángulo 6">
            <a:extLst>
              <a:ext uri="{FF2B5EF4-FFF2-40B4-BE49-F238E27FC236}">
                <a16:creationId xmlns:a16="http://schemas.microsoft.com/office/drawing/2014/main" xmlns="" id="{00000000-0008-0000-0500-000007000000}"/>
              </a:ext>
            </a:extLst>
          </xdr:cNvPr>
          <xdr:cNvSpPr/>
        </xdr:nvSpPr>
        <xdr:spPr>
          <a:xfrm>
            <a:off x="5289003" y="19525203"/>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8" name="Rectángulo 7">
            <a:extLst>
              <a:ext uri="{FF2B5EF4-FFF2-40B4-BE49-F238E27FC236}">
                <a16:creationId xmlns:a16="http://schemas.microsoft.com/office/drawing/2014/main" xmlns="" id="{00000000-0008-0000-0500-000008000000}"/>
              </a:ext>
            </a:extLst>
          </xdr:cNvPr>
          <xdr:cNvSpPr/>
        </xdr:nvSpPr>
        <xdr:spPr>
          <a:xfrm>
            <a:off x="6892742" y="19430719"/>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10" name="Rectángulo 2">
            <a:extLst>
              <a:ext uri="{FF2B5EF4-FFF2-40B4-BE49-F238E27FC236}">
                <a16:creationId xmlns:a16="http://schemas.microsoft.com/office/drawing/2014/main" xmlns="" id="{00000000-0008-0000-0500-00000A000000}"/>
              </a:ext>
            </a:extLst>
          </xdr:cNvPr>
          <xdr:cNvSpPr/>
        </xdr:nvSpPr>
        <xdr:spPr>
          <a:xfrm>
            <a:off x="2559190" y="19792915"/>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 </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664893</xdr:colOff>
      <xdr:row>26</xdr:row>
      <xdr:rowOff>517869</xdr:rowOff>
    </xdr:from>
    <xdr:to>
      <xdr:col>6</xdr:col>
      <xdr:colOff>821973</xdr:colOff>
      <xdr:row>37</xdr:row>
      <xdr:rowOff>55707</xdr:rowOff>
    </xdr:to>
    <xdr:sp macro="" textlink="">
      <xdr:nvSpPr>
        <xdr:cNvPr id="11" name="Rectángulo 10">
          <a:extLst>
            <a:ext uri="{FF2B5EF4-FFF2-40B4-BE49-F238E27FC236}">
              <a16:creationId xmlns:a16="http://schemas.microsoft.com/office/drawing/2014/main" xmlns="" id="{00000000-0008-0000-0500-00000B000000}"/>
            </a:ext>
          </a:extLst>
        </xdr:cNvPr>
        <xdr:cNvSpPr/>
      </xdr:nvSpPr>
      <xdr:spPr>
        <a:xfrm>
          <a:off x="3064698" y="17848421"/>
          <a:ext cx="3323833" cy="3496280"/>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0</xdr:rowOff>
    </xdr:from>
    <xdr:to>
      <xdr:col>16</xdr:col>
      <xdr:colOff>259772</xdr:colOff>
      <xdr:row>4</xdr:row>
      <xdr:rowOff>37109</xdr:rowOff>
    </xdr:to>
    <xdr:pic>
      <xdr:nvPicPr>
        <xdr:cNvPr id="12" name="Imagen 1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363701" cy="15215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37</xdr:row>
      <xdr:rowOff>136345</xdr:rowOff>
    </xdr:from>
    <xdr:to>
      <xdr:col>16</xdr:col>
      <xdr:colOff>723420</xdr:colOff>
      <xdr:row>39</xdr:row>
      <xdr:rowOff>1873129</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0" y="30146445"/>
          <a:ext cx="15988820" cy="2143184"/>
          <a:chOff x="2614556" y="17854097"/>
          <a:chExt cx="5692489" cy="3091533"/>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883544" y="17854097"/>
            <a:ext cx="1161344" cy="249349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6103227" y="18473994"/>
            <a:ext cx="984585" cy="1726807"/>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baseline="0">
                <a:latin typeface="Arial" panose="020B0604020202020204" pitchFamily="34" charset="0"/>
                <a:cs typeface="Arial" panose="020B0604020202020204" pitchFamily="34" charset="0"/>
              </a:rPr>
              <a:t>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159050" y="18413179"/>
            <a:ext cx="1147995"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b="0">
                <a:latin typeface="Arial" panose="020B0604020202020204" pitchFamily="34" charset="0"/>
                <a:cs typeface="Arial" panose="020B0604020202020204" pitchFamily="34" charset="0"/>
              </a:rPr>
              <a:t>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614556" y="18527851"/>
            <a:ext cx="1222083" cy="24177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a:t>
            </a:r>
          </a:p>
          <a:p>
            <a:pPr algn="ctr"/>
            <a:r>
              <a:rPr lang="es-MX" sz="1200" b="1">
                <a:latin typeface="Arial" panose="020B0604020202020204" pitchFamily="34" charset="0"/>
                <a:cs typeface="Arial" panose="020B0604020202020204" pitchFamily="34" charset="0"/>
              </a:rPr>
              <a:t>Tiurlar de la 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389782</xdr:colOff>
      <xdr:row>37</xdr:row>
      <xdr:rowOff>95131</xdr:rowOff>
    </xdr:from>
    <xdr:to>
      <xdr:col>6</xdr:col>
      <xdr:colOff>544888</xdr:colOff>
      <xdr:row>39</xdr:row>
      <xdr:rowOff>1577350</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2790082" y="30105231"/>
          <a:ext cx="3571406" cy="188861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12700</xdr:rowOff>
    </xdr:from>
    <xdr:to>
      <xdr:col>16</xdr:col>
      <xdr:colOff>673100</xdr:colOff>
      <xdr:row>4</xdr:row>
      <xdr:rowOff>63500</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2700"/>
          <a:ext cx="15941675" cy="15462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15876</xdr:colOff>
      <xdr:row>29</xdr:row>
      <xdr:rowOff>989761</xdr:rowOff>
    </xdr:from>
    <xdr:to>
      <xdr:col>18</xdr:col>
      <xdr:colOff>34925</xdr:colOff>
      <xdr:row>40</xdr:row>
      <xdr:rowOff>14014</xdr:rowOff>
    </xdr:to>
    <xdr:grpSp>
      <xdr:nvGrpSpPr>
        <xdr:cNvPr id="4" name="Grupo 3">
          <a:extLst>
            <a:ext uri="{FF2B5EF4-FFF2-40B4-BE49-F238E27FC236}">
              <a16:creationId xmlns:a16="http://schemas.microsoft.com/office/drawing/2014/main" xmlns="" id="{00000000-0008-0000-0500-000004000000}"/>
            </a:ext>
          </a:extLst>
        </xdr:cNvPr>
        <xdr:cNvGrpSpPr/>
      </xdr:nvGrpSpPr>
      <xdr:grpSpPr>
        <a:xfrm>
          <a:off x="15876" y="23262386"/>
          <a:ext cx="16211549" cy="2739003"/>
          <a:chOff x="2558259" y="19508280"/>
          <a:chExt cx="5991692" cy="1976893"/>
        </a:xfrm>
      </xdr:grpSpPr>
      <xdr:sp macro="" textlink="">
        <xdr:nvSpPr>
          <xdr:cNvPr id="5" name="Rectángulo 4">
            <a:extLst>
              <a:ext uri="{FF2B5EF4-FFF2-40B4-BE49-F238E27FC236}">
                <a16:creationId xmlns:a16="http://schemas.microsoft.com/office/drawing/2014/main" xmlns="" id="{00000000-0008-0000-0500-000006000000}"/>
              </a:ext>
            </a:extLst>
          </xdr:cNvPr>
          <xdr:cNvSpPr/>
        </xdr:nvSpPr>
        <xdr:spPr>
          <a:xfrm>
            <a:off x="3877510" y="19508280"/>
            <a:ext cx="3159411" cy="178796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endParaRPr lang="es-MX" sz="1200" b="1">
              <a:latin typeface="Arial" panose="020B0604020202020204" pitchFamily="34" charset="0"/>
              <a:cs typeface="Arial" panose="020B0604020202020204" pitchFamily="34" charset="0"/>
            </a:endParaRPr>
          </a:p>
        </xdr:txBody>
      </xdr:sp>
      <xdr:sp macro="" textlink="">
        <xdr:nvSpPr>
          <xdr:cNvPr id="6" name="Rectángulo 5">
            <a:extLst>
              <a:ext uri="{FF2B5EF4-FFF2-40B4-BE49-F238E27FC236}">
                <a16:creationId xmlns:a16="http://schemas.microsoft.com/office/drawing/2014/main" xmlns="" id="{00000000-0008-0000-0500-000007000000}"/>
              </a:ext>
            </a:extLst>
          </xdr:cNvPr>
          <xdr:cNvSpPr/>
        </xdr:nvSpPr>
        <xdr:spPr>
          <a:xfrm>
            <a:off x="5247163" y="19652346"/>
            <a:ext cx="2703700" cy="163751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7" name="Rectángulo 6">
            <a:extLst>
              <a:ext uri="{FF2B5EF4-FFF2-40B4-BE49-F238E27FC236}">
                <a16:creationId xmlns:a16="http://schemas.microsoft.com/office/drawing/2014/main" xmlns="" id="{00000000-0008-0000-0500-000008000000}"/>
              </a:ext>
            </a:extLst>
          </xdr:cNvPr>
          <xdr:cNvSpPr/>
        </xdr:nvSpPr>
        <xdr:spPr>
          <a:xfrm>
            <a:off x="6866572" y="19566825"/>
            <a:ext cx="1683379" cy="1779618"/>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8" name="Rectángulo 2">
            <a:extLst>
              <a:ext uri="{FF2B5EF4-FFF2-40B4-BE49-F238E27FC236}">
                <a16:creationId xmlns:a16="http://schemas.microsoft.com/office/drawing/2014/main" xmlns="" id="{00000000-0008-0000-0500-00000A000000}"/>
              </a:ext>
            </a:extLst>
          </xdr:cNvPr>
          <xdr:cNvSpPr/>
        </xdr:nvSpPr>
        <xdr:spPr>
          <a:xfrm>
            <a:off x="2558259" y="19931094"/>
            <a:ext cx="1222083" cy="1554079"/>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laInstancia Tecnica </a:t>
            </a:r>
          </a:p>
          <a:p>
            <a:pPr algn="ctr"/>
            <a:r>
              <a:rPr lang="es-MX" sz="1200" b="1">
                <a:latin typeface="Arial" panose="020B0604020202020204" pitchFamily="34" charset="0"/>
                <a:cs typeface="Arial" panose="020B0604020202020204" pitchFamily="34" charset="0"/>
              </a:rPr>
              <a:t>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729264</xdr:colOff>
      <xdr:row>29</xdr:row>
      <xdr:rowOff>915920</xdr:rowOff>
    </xdr:from>
    <xdr:to>
      <xdr:col>7</xdr:col>
      <xdr:colOff>56570</xdr:colOff>
      <xdr:row>39</xdr:row>
      <xdr:rowOff>491338</xdr:rowOff>
    </xdr:to>
    <xdr:sp macro="" textlink="">
      <xdr:nvSpPr>
        <xdr:cNvPr id="9" name="Rectángulo 8">
          <a:extLst>
            <a:ext uri="{FF2B5EF4-FFF2-40B4-BE49-F238E27FC236}">
              <a16:creationId xmlns:a16="http://schemas.microsoft.com/office/drawing/2014/main" xmlns="" id="{00000000-0008-0000-0500-00000B000000}"/>
            </a:ext>
          </a:extLst>
        </xdr:cNvPr>
        <xdr:cNvSpPr/>
      </xdr:nvSpPr>
      <xdr:spPr>
        <a:xfrm>
          <a:off x="3269264" y="23188545"/>
          <a:ext cx="2772181" cy="2448793"/>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31750</xdr:rowOff>
    </xdr:from>
    <xdr:to>
      <xdr:col>16</xdr:col>
      <xdr:colOff>381000</xdr:colOff>
      <xdr:row>3</xdr:row>
      <xdr:rowOff>396875</xdr:rowOff>
    </xdr:to>
    <xdr:pic>
      <xdr:nvPicPr>
        <xdr:cNvPr id="11" name="Imagen 10"/>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1750"/>
          <a:ext cx="15224125" cy="1524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80493</xdr:colOff>
      <xdr:row>29</xdr:row>
      <xdr:rowOff>107324</xdr:rowOff>
    </xdr:from>
    <xdr:to>
      <xdr:col>16</xdr:col>
      <xdr:colOff>553690</xdr:colOff>
      <xdr:row>40</xdr:row>
      <xdr:rowOff>61468</xdr:rowOff>
    </xdr:to>
    <xdr:grpSp>
      <xdr:nvGrpSpPr>
        <xdr:cNvPr id="2" name="Grupo 1">
          <a:extLst>
            <a:ext uri="{FF2B5EF4-FFF2-40B4-BE49-F238E27FC236}">
              <a16:creationId xmlns:a16="http://schemas.microsoft.com/office/drawing/2014/main" xmlns="" id="{00000000-0008-0000-0500-000004000000}"/>
            </a:ext>
          </a:extLst>
        </xdr:cNvPr>
        <xdr:cNvGrpSpPr/>
      </xdr:nvGrpSpPr>
      <xdr:grpSpPr>
        <a:xfrm>
          <a:off x="80493" y="25851655"/>
          <a:ext cx="14841190" cy="2167700"/>
          <a:chOff x="2557305" y="-2355482"/>
          <a:chExt cx="5565783" cy="30969406"/>
        </a:xfrm>
      </xdr:grpSpPr>
      <xdr:sp macro="" textlink="">
        <xdr:nvSpPr>
          <xdr:cNvPr id="3" name="Rectángulo 2">
            <a:extLst>
              <a:ext uri="{FF2B5EF4-FFF2-40B4-BE49-F238E27FC236}">
                <a16:creationId xmlns:a16="http://schemas.microsoft.com/office/drawing/2014/main" xmlns="" id="{00000000-0008-0000-0500-000006000000}"/>
              </a:ext>
            </a:extLst>
          </xdr:cNvPr>
          <xdr:cNvSpPr/>
        </xdr:nvSpPr>
        <xdr:spPr>
          <a:xfrm>
            <a:off x="4758020" y="-2355482"/>
            <a:ext cx="1399899" cy="22415270"/>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Aprobó: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_____________________________</a:t>
            </a:r>
          </a:p>
          <a:p>
            <a:pPr algn="ctr"/>
            <a:r>
              <a:rPr lang="es-MX" sz="1200" b="1">
                <a:latin typeface="Arial" panose="020B0604020202020204" pitchFamily="34" charset="0"/>
                <a:cs typeface="Arial" panose="020B0604020202020204" pitchFamily="34" charset="0"/>
              </a:rPr>
              <a:t>Titular</a:t>
            </a:r>
            <a:r>
              <a:rPr lang="es-MX" sz="1200" b="1" baseline="0">
                <a:latin typeface="Arial" panose="020B0604020202020204" pitchFamily="34" charset="0"/>
                <a:cs typeface="Arial" panose="020B0604020202020204" pitchFamily="34" charset="0"/>
              </a:rPr>
              <a:t> de </a:t>
            </a:r>
            <a:r>
              <a:rPr lang="es-MX" sz="1200" b="1">
                <a:latin typeface="Arial" panose="020B0604020202020204" pitchFamily="34" charset="0"/>
                <a:cs typeface="Arial" panose="020B0604020202020204" pitchFamily="34" charset="0"/>
              </a:rPr>
              <a:t>Órgano de Control Interno.</a:t>
            </a:r>
          </a:p>
          <a:p>
            <a:pPr algn="ctr"/>
            <a:r>
              <a:rPr lang="es-MX" sz="1200" b="1">
                <a:latin typeface="Arial" panose="020B0604020202020204" pitchFamily="34" charset="0"/>
                <a:cs typeface="Arial" panose="020B0604020202020204" pitchFamily="34" charset="0"/>
              </a:rPr>
              <a:t>C.P.</a:t>
            </a:r>
            <a:r>
              <a:rPr lang="es-MX" sz="1200" b="1" baseline="0">
                <a:latin typeface="Arial" panose="020B0604020202020204" pitchFamily="34" charset="0"/>
                <a:cs typeface="Arial" panose="020B0604020202020204" pitchFamily="34" charset="0"/>
              </a:rPr>
              <a:t> Edgar Tapia Prudente</a:t>
            </a:r>
            <a:r>
              <a:rPr lang="es-MX" sz="1200" b="1">
                <a:latin typeface="Arial" panose="020B0604020202020204" pitchFamily="34" charset="0"/>
                <a:cs typeface="Arial" panose="020B0604020202020204" pitchFamily="34" charset="0"/>
              </a:rPr>
              <a:t>.</a:t>
            </a:r>
          </a:p>
        </xdr:txBody>
      </xdr:sp>
      <xdr:sp macro="" textlink="">
        <xdr:nvSpPr>
          <xdr:cNvPr id="4" name="Rectángulo 3">
            <a:extLst>
              <a:ext uri="{FF2B5EF4-FFF2-40B4-BE49-F238E27FC236}">
                <a16:creationId xmlns:a16="http://schemas.microsoft.com/office/drawing/2014/main" xmlns="" id="{00000000-0008-0000-0500-000007000000}"/>
              </a:ext>
            </a:extLst>
          </xdr:cNvPr>
          <xdr:cNvSpPr/>
        </xdr:nvSpPr>
        <xdr:spPr>
          <a:xfrm>
            <a:off x="5969495" y="36098"/>
            <a:ext cx="1210393" cy="2187829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Vo. Bo.</a:t>
            </a:r>
            <a:endParaRPr lang="es-MX" sz="1200">
              <a:latin typeface="Arial" panose="020B0604020202020204" pitchFamily="34" charset="0"/>
              <a:cs typeface="Arial" panose="020B0604020202020204" pitchFamily="34" charset="0"/>
            </a:endParaRP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____________________________</a:t>
            </a:r>
            <a:endParaRPr lang="es-MX" sz="1200" b="1" baseline="0">
              <a:latin typeface="Arial" panose="020B0604020202020204" pitchFamily="34" charset="0"/>
              <a:cs typeface="Arial" panose="020B0604020202020204" pitchFamily="34" charset="0"/>
            </a:endParaRPr>
          </a:p>
          <a:p>
            <a:pPr algn="ctr"/>
            <a:r>
              <a:rPr lang="es-MX" sz="1200" b="1" baseline="0">
                <a:latin typeface="Arial" panose="020B0604020202020204" pitchFamily="34" charset="0"/>
                <a:cs typeface="Arial" panose="020B0604020202020204" pitchFamily="34" charset="0"/>
              </a:rPr>
              <a:t>Síndico Procurador.</a:t>
            </a:r>
          </a:p>
          <a:p>
            <a:pPr algn="ctr"/>
            <a:r>
              <a:rPr lang="es-MX" sz="1200" b="1" baseline="0">
                <a:latin typeface="Arial" panose="020B0604020202020204" pitchFamily="34" charset="0"/>
                <a:cs typeface="Arial" panose="020B0604020202020204" pitchFamily="34" charset="0"/>
              </a:rPr>
              <a:t>C. P. José Luis Rendón Castañón</a:t>
            </a:r>
          </a:p>
        </xdr:txBody>
      </xdr:sp>
      <xdr:sp macro="" textlink="">
        <xdr:nvSpPr>
          <xdr:cNvPr id="5" name="Rectángulo 4">
            <a:extLst>
              <a:ext uri="{FF2B5EF4-FFF2-40B4-BE49-F238E27FC236}">
                <a16:creationId xmlns:a16="http://schemas.microsoft.com/office/drawing/2014/main" xmlns="" id="{00000000-0008-0000-0500-000008000000}"/>
              </a:ext>
            </a:extLst>
          </xdr:cNvPr>
          <xdr:cNvSpPr/>
        </xdr:nvSpPr>
        <xdr:spPr>
          <a:xfrm>
            <a:off x="7083862" y="2801645"/>
            <a:ext cx="1039226" cy="16184736"/>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Autorizó</a:t>
            </a:r>
            <a:r>
              <a:rPr lang="es-MX" sz="1200">
                <a:latin typeface="Arial" panose="020B0604020202020204" pitchFamily="34" charset="0"/>
                <a:cs typeface="Arial" panose="020B0604020202020204" pitchFamily="34" charset="0"/>
              </a:rPr>
              <a:t>:</a:t>
            </a:r>
          </a:p>
          <a:p>
            <a:pPr algn="ctr"/>
            <a:endParaRPr lang="es-MX" sz="1200">
              <a:latin typeface="Arial" panose="020B0604020202020204" pitchFamily="34" charset="0"/>
              <a:cs typeface="Arial" panose="020B0604020202020204" pitchFamily="34" charset="0"/>
            </a:endParaRPr>
          </a:p>
          <a:p>
            <a:pPr algn="ctr"/>
            <a:r>
              <a:rPr lang="es-MX" sz="1200">
                <a:latin typeface="Arial" panose="020B0604020202020204" pitchFamily="34" charset="0"/>
                <a:cs typeface="Arial" panose="020B0604020202020204" pitchFamily="34" charset="0"/>
              </a:rPr>
              <a:t>___________________________</a:t>
            </a: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Presidenta Municipal.</a:t>
            </a:r>
          </a:p>
          <a:p>
            <a:pPr algn="ctr"/>
            <a:r>
              <a:rPr lang="es-MX" sz="1200" b="1">
                <a:latin typeface="Arial" panose="020B0604020202020204" pitchFamily="34" charset="0"/>
                <a:cs typeface="Arial" panose="020B0604020202020204" pitchFamily="34" charset="0"/>
              </a:rPr>
              <a:t>Q.B.P. Sara Salinas</a:t>
            </a:r>
            <a:r>
              <a:rPr lang="es-MX" sz="1200" b="1" baseline="0">
                <a:latin typeface="Arial" panose="020B0604020202020204" pitchFamily="34" charset="0"/>
                <a:cs typeface="Arial" panose="020B0604020202020204" pitchFamily="34" charset="0"/>
              </a:rPr>
              <a:t> Bravo</a:t>
            </a:r>
            <a:endParaRPr lang="es-MX" sz="1200" b="1">
              <a:latin typeface="Arial" panose="020B0604020202020204" pitchFamily="34" charset="0"/>
              <a:cs typeface="Arial" panose="020B0604020202020204" pitchFamily="34" charset="0"/>
            </a:endParaRPr>
          </a:p>
        </xdr:txBody>
      </xdr:sp>
      <xdr:sp macro="" textlink="">
        <xdr:nvSpPr>
          <xdr:cNvPr id="6" name="Rectángulo 2">
            <a:extLst>
              <a:ext uri="{FF2B5EF4-FFF2-40B4-BE49-F238E27FC236}">
                <a16:creationId xmlns:a16="http://schemas.microsoft.com/office/drawing/2014/main" xmlns="" id="{00000000-0008-0000-0500-00000A000000}"/>
              </a:ext>
            </a:extLst>
          </xdr:cNvPr>
          <xdr:cNvSpPr/>
        </xdr:nvSpPr>
        <xdr:spPr>
          <a:xfrm>
            <a:off x="2557305" y="2975051"/>
            <a:ext cx="1222083" cy="25638873"/>
          </a:xfrm>
          <a:prstGeom prst="rect">
            <a:avLst/>
          </a:prstGeom>
          <a:noFill/>
          <a:ln>
            <a:no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ctr"/>
            <a:r>
              <a:rPr lang="es-MX" sz="1200" b="1">
                <a:latin typeface="Arial" panose="020B0604020202020204" pitchFamily="34" charset="0"/>
                <a:cs typeface="Arial" panose="020B0604020202020204" pitchFamily="34" charset="0"/>
              </a:rPr>
              <a:t>Elaboró:</a:t>
            </a:r>
          </a:p>
          <a:p>
            <a:pPr algn="ctr"/>
            <a:endParaRPr lang="es-MX" sz="1200" b="1">
              <a:latin typeface="Arial" panose="020B0604020202020204" pitchFamily="34" charset="0"/>
              <a:cs typeface="Arial" panose="020B0604020202020204" pitchFamily="34" charset="0"/>
            </a:endParaRPr>
          </a:p>
          <a:p>
            <a:pPr algn="ctr"/>
            <a:r>
              <a:rPr lang="es-MX" sz="1200" b="1">
                <a:latin typeface="Arial" panose="020B0604020202020204" pitchFamily="34" charset="0"/>
                <a:cs typeface="Arial" panose="020B0604020202020204" pitchFamily="34" charset="0"/>
              </a:rPr>
              <a:t>___________________________</a:t>
            </a:r>
          </a:p>
          <a:p>
            <a:pPr algn="ctr"/>
            <a:r>
              <a:rPr lang="es-MX" sz="1200" b="1">
                <a:latin typeface="Arial" panose="020B0604020202020204" pitchFamily="34" charset="0"/>
                <a:cs typeface="Arial" panose="020B0604020202020204" pitchFamily="34" charset="0"/>
              </a:rPr>
              <a:t>Titular de la Instancia Tecnica</a:t>
            </a:r>
          </a:p>
          <a:p>
            <a:pPr algn="ctr"/>
            <a:r>
              <a:rPr lang="es-MX" sz="1200" b="1">
                <a:latin typeface="Arial" panose="020B0604020202020204" pitchFamily="34" charset="0"/>
                <a:cs typeface="Arial" panose="020B0604020202020204" pitchFamily="34" charset="0"/>
              </a:rPr>
              <a:t> de Evaluación del Desempeño.                                 </a:t>
            </a:r>
          </a:p>
          <a:p>
            <a:pPr algn="ctr"/>
            <a:r>
              <a:rPr lang="es-MX" sz="1200" b="1">
                <a:latin typeface="Arial" panose="020B0604020202020204" pitchFamily="34" charset="0"/>
                <a:cs typeface="Arial" panose="020B0604020202020204" pitchFamily="34" charset="0"/>
              </a:rPr>
              <a:t>C.P. Alfonso González</a:t>
            </a:r>
            <a:r>
              <a:rPr lang="es-MX" sz="1200" b="1" baseline="0">
                <a:latin typeface="Arial" panose="020B0604020202020204" pitchFamily="34" charset="0"/>
                <a:cs typeface="Arial" panose="020B0604020202020204" pitchFamily="34" charset="0"/>
              </a:rPr>
              <a:t> Vázquez.</a:t>
            </a: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a:p>
            <a:pPr algn="ctr"/>
            <a:endParaRPr lang="es-MX" sz="1200" b="1">
              <a:latin typeface="Arial" panose="020B0604020202020204" pitchFamily="34" charset="0"/>
              <a:cs typeface="Arial" panose="020B0604020202020204" pitchFamily="34" charset="0"/>
            </a:endParaRPr>
          </a:p>
        </xdr:txBody>
      </xdr:sp>
    </xdr:grpSp>
    <xdr:clientData/>
  </xdr:twoCellAnchor>
  <xdr:twoCellAnchor>
    <xdr:from>
      <xdr:col>3</xdr:col>
      <xdr:colOff>656382</xdr:colOff>
      <xdr:row>29</xdr:row>
      <xdr:rowOff>107323</xdr:rowOff>
    </xdr:from>
    <xdr:to>
      <xdr:col>6</xdr:col>
      <xdr:colOff>594485</xdr:colOff>
      <xdr:row>37</xdr:row>
      <xdr:rowOff>80493</xdr:rowOff>
    </xdr:to>
    <xdr:sp macro="" textlink="">
      <xdr:nvSpPr>
        <xdr:cNvPr id="7" name="Rectángulo 6">
          <a:extLst>
            <a:ext uri="{FF2B5EF4-FFF2-40B4-BE49-F238E27FC236}">
              <a16:creationId xmlns:a16="http://schemas.microsoft.com/office/drawing/2014/main" xmlns="" id="{00000000-0008-0000-0500-00000B000000}"/>
            </a:ext>
          </a:extLst>
        </xdr:cNvPr>
        <xdr:cNvSpPr/>
      </xdr:nvSpPr>
      <xdr:spPr>
        <a:xfrm>
          <a:off x="3057755" y="25851654"/>
          <a:ext cx="3063913" cy="1583029"/>
        </a:xfrm>
        <a:prstGeom prst="rect">
          <a:avLst/>
        </a:prstGeom>
        <a:no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Reviso:</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_____________________________</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Tesorera Municipal.</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s-MX" sz="12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M.E.B. Gabriela Bernal Deloya.</a:t>
          </a:r>
        </a:p>
      </xdr:txBody>
    </xdr:sp>
    <xdr:clientData/>
  </xdr:twoCellAnchor>
  <xdr:twoCellAnchor editAs="oneCell">
    <xdr:from>
      <xdr:col>0</xdr:col>
      <xdr:colOff>0</xdr:colOff>
      <xdr:row>0</xdr:row>
      <xdr:rowOff>26830</xdr:rowOff>
    </xdr:from>
    <xdr:to>
      <xdr:col>16</xdr:col>
      <xdr:colOff>818344</xdr:colOff>
      <xdr:row>4</xdr:row>
      <xdr:rowOff>67078</xdr:rowOff>
    </xdr:to>
    <xdr:pic>
      <xdr:nvPicPr>
        <xdr:cNvPr id="8" name="Imagen 7"/>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6830"/>
          <a:ext cx="15182044" cy="15356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AS%202025%20INICIAL/062.%20CLUB%20DE%20LA%20TERCERA%20EDAD/062.%20Club%20tercera%20edad%20POA%20202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OAS%202025%20INICIAL/057.%20DESARROLLO%20RURAL/057.%20Desarrollo%20Rural%20POA%20202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OAS%202024/HAEN-029-Desarrollo%20Rural/POA%202024%20%20Desarrollo%20Rur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POAS%202025%20INICIAL/056.%20ATENCION%20A%20COMUNIDADES%20Y%20ASUNTOS%20INDIGENAS/ATENCION%20A%20COMUNIDADES%20Y%20ASUNTOS%20INDIGENAS.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POAS%202025%20INICIAL/055.%20ECOLOGIA,%20MEDIO%20AMBIENTE%20Y%20CAMBIO%20CLIMATICO/055.%20Ecologia%20POA%202025.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POAS%202025%20INICIAL/054.%20COMUNICACION%20SOCIAL/054.%20Comunicacion%20Social%20POA%202025.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POAS%202024\HAEN-026-Comunicacion%20Social(MAL)\FORMATOS%20POA%202024%20COM%20SOCIAL.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POAS%202025%20INICIAL/053.%20DESARROLLO%20TURISTICO/053.%20Direccion%20de%20Desarrollo%20Turistico%20%20POA%20%202025.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POAS%202025%20INICIAL/052.%20DESARROLLO%20ECONOMICO/052.%20DESARROLLO%20ECONOMICO%20POA%202025.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POAS%202025%20INICIAL/051.%20DEPORTES/Programa%20Operativo%20Anual%202025%20deporte%20%20(POA).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POAS%202025%20INICIAL/050.%20PLANEACION%20PARA%20EL%20DESARROLLO%20MUNICIPAL/050.%20Planeacion%20para%20el%20desarrollo%20municip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C-ALFONSO\Desktop\POA%202025\062.%20Club%20tercera%20edad%20POA%202025%20%20ok.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PC-ALFONSO\Desktop\POA%202025\050.%20Planeacion%20para%20el%20desarrollo%20municipal%20OK.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POAS%202025%20INICIAL/049.%20SERVICIO%20MEDICO/049.%20Servicio%20medico%20POA%202025%20OK.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PC-ALFONSO\Desktop\POAS%202024%20FINAL%20OFICIAL\HAEN-055-SERVICIO%20MEDICO\POA%202024%20DIR%20SERV%20MED.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POAS%202025%20INICIAL/48.%20CASA%20DE%20LA%20CULTURA/CASA%20DE%20CULTURA%20POA.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POAS%202025%20INICIAL/047.%20JUVENTUD%20Y%20LA%20NI&#209;EZ/047.%20Direcci&#243;n%20de%20Juventud%20POA%202025.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POAS%202025%20INICIAL/046.%20APOYO%20A%20INSTITUCIONES%20EDUCATIVAS/046.%20Apoyo%20a%20instituciones%20Educativas%20POA%202025%20(1).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POAS%202025%20INICIAL/045.%20PROGRAMAS%20SOCIALES/045.%20Direccion%20de%20Programas%20Sociales%20POA2025.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POAS%202025%20INICIAL/044.%20CALLES.%20PARQUES%20Y%20JARDINEZ/044.%20Parques%20y%20Jardines%20POA%202025.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POAS%202025%20INICIAL/043.%20RASTRO%20MUNICIPAL/043.%20Direcci&#243;n%20del%20rastro%20Municipal.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POAS%202025%20INICIAL/042.%20PANTEONES/panteon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OAS%202025%20INICIAL/061.%20COORDINACION%20DEL%20REGISTRO%20CIVIL/061.%20Coordinaci&#243;n%20registro%20civil%20POA%202025.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POAS%202025%20INICIAL/041.%20MERCADO/041.%20direcci&#243;n%20de%20mercado%20POA%202025.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POAS%202025%20INICIAL/040.%20LIMPIA/040.%20LIMPIA%20POA%202025.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POAS%202025%20INICIAL/039.%20ALUMBRADO%20PUBLICO/039.%20Alumbrado%20Publico%20POA%202025.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POAS%202025%20INICIAL/038.%20AGUA%20POTABLE%20Y%20ALCATARILLADO/038.%20Agua%20Potable%20POA%202025.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14.-%20INDICADORES%20%20DE%20GESTI&#211;N%20PRIMER%20TRIMESTRE%2024.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POAS%202025%20INICIAL/37.%20Direcci&#243;n%20de%20desarrolo%20urbano/37.%20Desarrollo%20Urbano.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POAS%202025%20INICIAL/036.%20DIR.%20GNAL%20DE%20OBRAS%20PUBLICAS%20Y%20DESARROLLO%20URBANO/036.%20Direcci&#243;n%20%20General%20de%20obras%20publicas%20POA%202025.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POAS%202025%20INICIAL/035.%20SERVICIOS%20GENERALES/POA%20SERVICIOS%20GENERALES%202025.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POAS%202025%20INICIAL/034.%20CONTROL%20PATRIMONIAL/034.%20Control%20Patrimonial%20POA.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POAS%202025%20INICIAL/033.%20CATASTRO/033.%20Direcci&#243;n%20de%20Catastro%20POA%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C-ALFONSO\Desktop\POA%202025\061.%20Coordinaci&#243;n%20registro%20civil%20POA%202025%20%20ok.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H:\POA%202024%20Actualizado\HAEN-017-Catastro\POA%20-%20catastro%202024.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POAS%202025%20INICIAL/032.%20CONTABILIDAD/POA%202025%20CONTABILIDAD%20(1).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POAS%202025%20INICIAL/031.%20CUENTA%20PUBLICA/031.%20CUENTA%20PUBLICA%20POA%202025.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POAS%202024/HAEN-015-CUENTA%20PUBLICA/POA%20Direccion%20de%20Cuenta%20Publica%202024.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POAS%202025%20INICIAL/030.%20RECURSOS%20HUMANOS/030.%20direcci&#243;n%20de%20Recursos%20Humanos%20POA%202025.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POAS%202025%20INICIAL/029.%20MOVILIDAD/029.%20Movilidad%20POA%202025.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POAS%202025%20INICIAL/028.%20PREVENCION%20SOCIAL%20DEL%20DELITO/028.%20Prevenci&#243;n%20del%20delito%20POA%202025.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POAS%202025%20INICIAL/027.%20ASUNTOS%20JURIDICOS/027.%20Asuntos%20Juridicos%20POA%202025.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POAS%202025%20INICIAL/026.%20PROTECCION%20CIVIL/42.%20Protecci&#243;n%20Civil%20POA%202025.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POAS%202024/HAEN-042-Proteccion%20Civil/POA%202024%20Direccion_Proteccion_Civil%20actualizad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OAS%202025%20INICIAL/060.%20ASISTENCIA%20SOCIAL%20ALIMENTARIA/060.%20asistencia%20social%20y%20alimentaria.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POAS%202025%20INICIAL/025.%20REGLAMENTOS/025.%20REGLAMENTOS%20POA%20%202025%20ok.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POAS%202024/HAEN-043-Reglamentos/FORMATOS%20POA%20%202024.xlsx"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POAS%202025%20INICIAL/024.%20POLICIA%20VIAL/024.%20Policia%20vial%20POA%202025.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POAS%202024/HAEN-039-Transito/Formato%20problemas,%20objetivos%20mir%20y%20poa.xlsx"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POAS%202025%20INICIAL/023.%20SEGURIDAD%20PUBLICA/023.%20Seguridad_Publica_POA_2025.xlsx"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POAS%202024/HAEN-038-Seguridad%20Publica/POA%20DIR%20SEG%20PUB%202024.(2).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POAS%202025%20INICIAL/022.%20DIR.%20GNAL.%20DEL%20DIF/POA%20DIF%20GENERAL.xlsx"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POAS%202024/HAEN-035-DIF%20MPAL/POA2024-SMDIF-.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POAS%202025%20INICIAL/021.%20DIR.%20GNAL%20DE%20SALUD/021.%20Direcci&#243;n%20General%20de%20Salud%20POA%202025.xlsx"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POAS%202024/HAEN-031-SALUD/POA%20%2020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OAS%202024/HAEN-044-Deporte/FORMATOS%20POA%20%20DEPORTES%202024.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POAS%202025%20INICIAL/020.%20DIR.%20GNAL%20DE%20EDUCACION%20Y%20CULTURA/020.%20Direcci&#243;n%20General%20de%20Educaci&#243;n%20POA%202025.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POAS%202025%20INICIAL/019.%20DIR.%20GNAL%20DE%20DESARROLLO%20SOCIAL/019.%20Dir%20General%20de%20desarrollo%20social%20POA%202025.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H:\POAS%202024\HAEN-025-Desarrollo%20Social\POA%20%202024%20DESARROLLO%20SOCIAL.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POAS%202025%20INICIAL/018.%20DIR.%20GNAIL%20DE%20SERVICIOS%20PUBLICOS/22.%20Servicios%20publicos%20POA%202025%20junio.xlsx"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POAS%202025%20INICIAL/017.DIR,GNRAL%20DE%20OBRAS%20PUBLICAS/Programa%20Operativo%20Anual%20OBRAS%20MODIFICADO%20(1).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POAS%202025%20INICIAL/016.%20DIR.%20GNAL%20DE%20SEGURIDAD%20PUBLICA/016.%20Direcci&#243;n%20general%20de%20seguridad%20p&#250;blica.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POAS%202025%20INICIAL/015.%20ORGANO%20DE%20CONTROL%20INTERNO/015.%20Organo%20control%20interno%20POA%202025.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POAS%202024/HAEN-011-Control%20Interno/2.-POA%20Organo%20de%20Control%20Interno%202024%20FINAL%20(3).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POAS%202025%20INICIAL/014.%20UNIDAD%20DE%20TRANPARENCIA/014.%20Transparencia%20POA%202025.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POAS%202024/HAEN-034-Transparencia/POA%202024%20Unidad%20de%20Transparenci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OAS%202025%20INICIAL/059.%20DIVERSIDAD%20SEXUAL/059.%20DIVERSIDAD%20SEXUAL%20POA%202025.xlsx"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POAS%202025%20INICIAL/13.%20INSTANCIA%20TECNICA%20DE%20EVALUACION%20DEL%20DESEMPE&#209;O/POA%202025%20EVALUACI&#210;N.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POAS%202025%20INICIAL/012.%20SECRETARIA%20GENERAL/POA%202025%20Secretaria%20General.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POAS%202025%20INICIAL/011.%20TESORERIA%20MUNICIPAL/011.%20Tesoreria.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H:\POA%202024%20Actualizado\HAEN-013%20%20Adm,%20y%20Finanzas\POA%202024%20Direccion_Gral_de_Admon_Finanzas.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POAS%202025%20INICIAL/010.%20SINDICATURA/POA%202025%20SINDICATURA.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POAS%202025%20INICIAL/09.%20REG.%20DE%20MEDIO%20AMBIENTE%20Y%20RECURSOS%20NATURALES/POA_REGIDURIA_DEL_MEDIO%20AMBIENTE%20Y%20RECURSOS%20NATURALES%20COMPLETADO.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POAS%202024/HAEN-008-Reg.%20Medio%20Ambiente/POA%20Regiduria%20del%20medio%20ambiente%20y%20recursos%20naturales,%20comercio%20y%20abasto%20popular%20ENT.xlsx"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POAS%202025%20INICIAL/08.%20REG.%20DE%20EDUCACION%20Y%20GRUPOS%20VULNERABLES/POA%202025%20Regiduria%20de%20Grupos%20Vulnerables%20y%20Educaion.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POAS%202025%20INICIAL/07.%20REG.%20DE%20CULTURA,%20RECREACION%20Y%20ESPECTACULOS/POA%202025%20Reg.%20de%20cultura,%20recreacion%20y%20espctaculos%20y%20de%20equidad%20de%20genero.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POAS%202024/HAEN-009-Reg.%20Cultura%20y%20Espectaculos/POA%20Reg%20Cultura%20Recreacion%20y%20espectaculos%20EN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OAS%202025%20INICIAL/058.%20INSTANCIA%20PARA%20LA%20IGUALDAD%20ENTRE%20MUJERES%20Y%20HOMBRES/Programa%20Operativo%20Anual%202025%20instancia%20para%20la%20igualdad%20entre%20mujeres%20y%20hombres.xlsx"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POAS%202025%20INICIAL/06.%20REG.%20DEDERECHOS%20DE%20LAS%20NI&#209;AS,%20NI&#209;OS%20Y%20ADOLECENTES,%20Y%20ATENCI&#211;N,%20PARTICIPACI&#211;N%20SOCIAL%20DE%20MIGRANTES%20Y%20FOMENTO%20AL%20EMPLEO/006%20POA_Regiduria%20de%20Derechos%20de%20las%20Ni&#241;as.xlsx"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POAS%202024/HAEN-006-Reg.%20D.%20Ninas.Ni&#241;os%20y%20Adolecentes/Regiduria%20de%20%20los%20derechos%20de%20las%20ni&#241;as,%20ni&#241;os%20y%20adolescentes%20(Autoguardado).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POAS%202024/HAEN-005-Reg.%20Aten.%20Migrantes/Regiduria%20de%20atencion%20y%20participacion%20social%20de%20migrantes%20y%20fomento%20al%20empleo.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POAS%202025%20INICIAL/05.%20REG.%20DE%20COMERCIO%20Y%20ABASTO%20POPULAR/POA%202025%20Regiduria%20de%20Comercio%20y%20Abasto%20Pupular.xlsx"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POAS%202024/HAEN-007-Reg.Salud%20y%20Juventud/POA%20Regiduria%20de%20salud%20y%20juventud.xlsx"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POAS%202025%20INICIAL/04.%20REG.%20DE%20SALUD%20Y%20JUVENTUD/POA%202025%20Regiduria%20e%20Salud%20y%20Jevtnud.xlsx"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POAS%202024/HAEN-003-Reg.%20Des.%20Rural%20y%20A.S.%202024/Regiduria%20de%20desarrollo%20rural%20y%20asistencia%20social.xlsx"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POAS%202025%20INICIAL/03.%20REG.DE%20DESARROLLO%20RURAL%20Y%20ASUNTOS%20INDIGENAS/003%20Regiduria%20de%20desarrollo%20rural%20y%20asuntos%20indigenas%20POA%202025.xlsx"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POAS%202024/HAEN-002-Reg.%20Desarrollo%20Urbano%202024/Regiduria%20de%20desarrollo%20urbano,%20obras%20publicas%20y%20deporte.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POAS%202025%20INICIAL/02.REG.%20DE%20DESARROLLO%20URBANO,%20OBRAS%20PUBLICAS%20Y%20DEPORTES/POA%202025%20Regiduria%20de%20desarrollo%20urbano,obras%20publlicas%20y%20deporte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AS%202024/HAEN-036-Instancia%20para%20la%20Igualdad%20entre%20Mujeres%20y%20Hombres/POA%202024.xlsx"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Users\USUARIO%2001\Desktop\Cuenta_P&#250;blica_Eduardo_Neri_2021\Asignaci&#243;n_Presupuestal\presidencia.xlsx"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POAS%202024/HAEN-001-Presidencia/POA%20%202024,%20PRESIDENCIA..xlsx"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POAS%202025%20INICIAL/01.%20PRESIDENCIA/01%20Presidencia%20POA%202025%20(1).xlsx"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F:\POA%20Actualizad%202022\HAEN-001-PRESIDENCIA\Presidencia_2022.xlsx"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auditoria%202022/POA%20Actualizad%202022/HAEN-001-PRESIDENCIA/Presidencia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Atencion oportuna y desarrollo de habilidades en los adultos mayores de los diferentes comunidades.</v>
          </cell>
          <cell r="C12" t="str">
            <v xml:space="preserve">Porcentaje de Atención </v>
          </cell>
        </row>
        <row r="13">
          <cell r="B13" t="str">
            <v>Brindar atencion adecuada a los adultos mayores de las difentes comunidades que integran el club de la tercera edad del Municipio de Eduardo neri</v>
          </cell>
        </row>
        <row r="14">
          <cell r="B14" t="str">
            <v>Eficientes servicios otorgados por el sistema municipal DIF hacia los adultos mayores</v>
          </cell>
        </row>
        <row r="18">
          <cell r="B18" t="str">
            <v>Incrementar y mejorar el padron de beneficiarios en los distintos apoyos a los diferentes club's</v>
          </cell>
        </row>
      </sheetData>
      <sheetData sheetId="3"/>
      <sheetData sheetId="4">
        <row r="17">
          <cell r="C17" t="str">
            <v>Inclusión y Humanidad que Transforman: Unidos para Avanzar</v>
          </cell>
        </row>
        <row r="18">
          <cell r="C18" t="str">
            <v>Mejorar las condiciones de vida de los grupos vulnerables propicios el respeto por sus derechos, creando condiciones que aseguren un desarrollo integral y una inclusión generando una sinergia de la niñez, adolecentes, adultos mayores y la familia</v>
          </cell>
        </row>
        <row r="19">
          <cell r="C19" t="str">
            <v>Programa 8. Protegiendo lo Más valioso: familia, Menores y Tercera Edad</v>
          </cell>
        </row>
        <row r="20">
          <cell r="C20" t="str">
            <v>Articular politicas públicas que creen un entorno favorables para el desarrollo social e integral de la niñez, jóvenes, adultos mayores y discapacitados, promoviendo una colaboración entre distintos sectores para asegurar el bienestar social del Municipio</v>
          </cell>
        </row>
        <row r="21">
          <cell r="C21" t="str">
            <v>Brindar servicios de asistencia y orientacion jurídica o psicológica a las personas adultas mayores en situación de riesgo.8.9 Fortalecer los mecanismos para el desarrollo de habilidades y conocimientos, en adultos mayores, mediante talleres, cursos o activación física. 8.10 Otorgar servicios médicos, gerontológicos o psicológicos para mantener una mejor calidad de vida de los adultos mayores. 8.11 Realizar brigadas asistenciales en las comunidades, fomentando el desarrollo de actividades recreativas, físicas y atención médica a los adultos mayores o grupo vulnerables.</v>
          </cell>
        </row>
        <row r="24">
          <cell r="AA24" t="str">
            <v>2.6. Procteccion Social</v>
          </cell>
        </row>
        <row r="25">
          <cell r="AA25" t="str">
            <v xml:space="preserve">2.6.2. Edad Avanzada </v>
          </cell>
        </row>
        <row r="26">
          <cell r="AA26" t="str">
            <v xml:space="preserve">E Prestacion de Servicios Publicos </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 PBR 1"/>
      <sheetName val="POA "/>
    </sheetNames>
    <sheetDataSet>
      <sheetData sheetId="0"/>
      <sheetData sheetId="1"/>
      <sheetData sheetId="2">
        <row r="12">
          <cell r="B12" t="str">
            <v>Promover el mejoramiento integral de la calidad de vida de la población y de las actividades económicas del municipio de Eduardo Neri y dar cumplimiento ante la Secretaría de Desarrollo Rural y lograr una Equidad para las Comunidades.</v>
          </cell>
          <cell r="C12" t="str">
            <v>Porcentaje de productores beneficiados con los programas agropecuarios</v>
          </cell>
          <cell r="D12" t="str">
            <v>%PB = TPBM /  TPM x  100   =   porcentaje productores beneficiados=total productores beneficiados /  total productores en el municipio</v>
          </cell>
          <cell r="E12" t="str">
            <v>Censo Agropecuario</v>
          </cell>
        </row>
        <row r="13">
          <cell r="C13" t="str">
            <v>Porcentaje de poblacion beneficiada</v>
          </cell>
          <cell r="D13" t="str">
            <v>%PB =  TPM  / IT x  100   =   porcentaje poblacion beneficiada= total productores beneficiados en el mpio / Inversiòn Total</v>
          </cell>
        </row>
        <row r="14">
          <cell r="C14" t="str">
            <v>Aumento de rendimiento en la producción de cosechas.</v>
          </cell>
          <cell r="D14" t="str">
            <v>%RPC  =  THSL/TC x 100   Porcentaje de Rendimiento de cosechas =   Total de Cosecha / Total Hectareas Sembradas por Localidad</v>
          </cell>
        </row>
        <row r="15">
          <cell r="B15" t="str">
            <v>Implementación de  apoyos con proyectos productivos y programas federales.</v>
          </cell>
          <cell r="C15" t="str">
            <v>Porcentaje de distribución de fertilizante.</v>
          </cell>
          <cell r="D15" t="str">
            <v>%DF = TEF / TB  X 100   Porcentaje en la distribuciòn del Fertilizante =  Total de la Entrega del Fertilizante / Total de Beneficiarios</v>
          </cell>
          <cell r="E15" t="str">
            <v>Recibos, Fotos</v>
          </cell>
        </row>
        <row r="16">
          <cell r="B16" t="str">
            <v>Eficiente apoyo  a la inclusión social en los insumos Agropecuarios (semillas, agroquímicos y forrajes, etc.) a bajo costo</v>
          </cell>
          <cell r="C16" t="str">
            <v>Porcentaje de apoyo a la inclusion de insumos agropecuarios</v>
          </cell>
          <cell r="D16" t="str">
            <v xml:space="preserve">%AIA =  MI / Total Berneficiarios x 100 Porcentaje de Apoyo de insumos agropecuarios =  Monto de Inversion / Total de beneficiarios </v>
          </cell>
          <cell r="E16" t="str">
            <v>Recibos, Facturas, Fotos</v>
          </cell>
        </row>
        <row r="17">
          <cell r="B17" t="str">
            <v>Eficiente apoyo a productores Agropecuarios del municipio para mejorar el rendimiento de productos del campo y la calidad de vida rural.</v>
          </cell>
          <cell r="C17" t="str">
            <v>Porcentaje de productores beneficiados con apoyo financiero e insumos agropecuarios</v>
          </cell>
          <cell r="D17" t="str">
            <v>%ACIMP =   AC / TP x 100 Porcentaje  de Asistencia en las Capacitaciones / Total de Productores</v>
          </cell>
        </row>
        <row r="18">
          <cell r="B18" t="str">
            <v>Reordenar las acciones de las dependencias gubernamentales que actúan en el medio rural.</v>
          </cell>
          <cell r="C18" t="str">
            <v>Porcentaje de acciones realizadas en beneficio de los productores agropecuarios</v>
          </cell>
          <cell r="D18" t="str">
            <v>%RAR =   ARA / TP x 100 Asistencia en las Reunines o Asambleas / Total de Productores</v>
          </cell>
          <cell r="E18" t="str">
            <v>Direcciòn de Desarrollo Rural</v>
          </cell>
        </row>
        <row r="19">
          <cell r="B19" t="str">
            <v xml:space="preserve"> Brindar apoyo e información a los sembradores del municipio en coordinación con personal del programa "sembrando vida".</v>
          </cell>
          <cell r="C19" t="str">
            <v>Reuniones o Asambleas realizadas</v>
          </cell>
          <cell r="D19" t="str">
            <v>%RAR =   ARA / TP  x 100 Asistencia en las Reunines o Asambleas /Total de Productores</v>
          </cell>
          <cell r="E19" t="str">
            <v>Listas de asistencia</v>
          </cell>
        </row>
        <row r="20">
          <cell r="B20" t="str">
            <v>Capacitacion de la sintomatologia de las enfermedades endemicas en ganado mayor y menor (Rabia, Brucelosis y Tuberculosis)</v>
          </cell>
          <cell r="C20" t="str">
            <v>Capacitaciones realizadas a los productores agropecuarios</v>
          </cell>
          <cell r="D20" t="str">
            <v>%RAR =   AC / TP x 100 Asistencia en las Capacitaciones / Total de Productores</v>
          </cell>
        </row>
      </sheetData>
      <sheetData sheetId="3"/>
      <sheetData sheetId="4">
        <row r="17">
          <cell r="C17" t="str">
            <v>EJE II  Desarrollo Competitivo y Sostenible para el Progreso</v>
          </cell>
        </row>
        <row r="18">
          <cell r="C18" t="str">
            <v xml:space="preserve">Hacer un municipio competitivo mediante el fomento al emprendimiento al desarrollo, promocion de los productos locales,el fortalecimiento al campo para fomentar la atraccion y el turismo generando una economia sotenible </v>
          </cell>
        </row>
        <row r="19">
          <cell r="C19" t="str">
            <v>Pograma 14: AgroeEconomia Sostenible</v>
          </cell>
        </row>
        <row r="20">
          <cell r="C20" t="str">
            <v>Vincular mecanismos de colaboracion interinstitucional para el desarrollo de infraestructura que impulsen la vocacion productiva del Municipio garantizando la proteccion y sostenibilidad del medio ambiente</v>
          </cell>
        </row>
        <row r="21">
          <cell r="C21" t="str">
            <v>14.1 Fortalecer los sistemas productivos regionales;    14.2 Gestionar programas gubernamentales que opermitan mejorar el rendimiento de los cultivos y hatos ganaderos; 14.3 Impulsar la tecnificacion y equipamiento productivos a los productores agropecuarios del Municipio; 14.6 Promover el Desarrollo de las capacidades de todos los productores del Municipio mediante cursos, talleres y platicas.</v>
          </cell>
        </row>
        <row r="24">
          <cell r="AA24" t="str">
            <v>3.2. Agropecuaria, silvicultura,pesca y caza</v>
          </cell>
        </row>
        <row r="25">
          <cell r="AA25" t="str">
            <v xml:space="preserve">3.2.1. Agropecuaria </v>
          </cell>
        </row>
        <row r="26">
          <cell r="AA26" t="str">
            <v xml:space="preserve">E Prestacion de Servicios Publico </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
      <sheetName val="PbR"/>
      <sheetName val="POA"/>
    </sheetNames>
    <sheetDataSet>
      <sheetData sheetId="0"/>
      <sheetData sheetId="1"/>
      <sheetData sheetId="2">
        <row r="8">
          <cell r="C8" t="str">
            <v>EJE:III.- DIMENSIÓN TERRITORIAL (Fortalecimiento Urbano y Economico)</v>
          </cell>
        </row>
        <row r="16">
          <cell r="B16" t="str">
            <v>Mejor inversión en la agricultura en pequeña escala y el desarrollo rural inclusivo, para una mejor Calidad y rendimiento en la producción de sus cosechas de los campesinos del municipio de Eduardo Neri.</v>
          </cell>
        </row>
        <row r="17">
          <cell r="B17" t="str">
            <v>Visión unificada de los programas de Los tres niveles de  Gobierno, en el ámbito rural.</v>
          </cell>
        </row>
      </sheetData>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
      <sheetName val="Árbol_de_Objetivos "/>
      <sheetName val="MIR"/>
      <sheetName val="PBR"/>
      <sheetName val="POA"/>
    </sheetNames>
    <sheetDataSet>
      <sheetData sheetId="0"/>
      <sheetData sheetId="1"/>
      <sheetData sheetId="2">
        <row r="12">
          <cell r="B12" t="str">
            <v>Garantizar el bienestar, dignidad y autonomía, promoviendo un entorno de igualdad, justicia, y la recuperar su identidad cultural</v>
          </cell>
          <cell r="C12" t="str">
            <v xml:space="preserve">Indice de Bienestar </v>
          </cell>
          <cell r="D12" t="str">
            <v>Indice de Bienestar= No. De Programas y Servicios Programados para las poblacion / No. De Programas y Servicios Acercados a la población  *100.                                                     IDB = NPYSPP / NPYSAPP * 100</v>
          </cell>
          <cell r="E12" t="str">
            <v>Evidencias fotograficas, listas de asistencia y padrones de beneficiarios de programas o servicio y encuestas de satisfaccion y registros demograficos.</v>
          </cell>
        </row>
        <row r="13">
          <cell r="B13" t="str">
            <v xml:space="preserve">Garantizar el respeto, promoción y protección de los derechos de las Comunidades del Municipio de Eduardo Neri y de los Barrios y Colonias de la Cabecera Municipal. </v>
          </cell>
          <cell r="C13" t="str">
            <v xml:space="preserve">Indice de Bienestar </v>
          </cell>
          <cell r="D13" t="str">
            <v>Indice de Bienestar= No. De Programas y Servicios Programados para las poblacion / No. De Programas y Servicios Acercados a la población  *100.                                                     IDB = NPYSPP / NPYSAPP * 100</v>
          </cell>
          <cell r="E13" t="str">
            <v>Evidencias fotograficas, listas de asistencia y padrones de beneficiarios de  programas o servicios y registros demograficos.</v>
          </cell>
        </row>
        <row r="14">
          <cell r="B14" t="str">
            <v>El reconocimiento y apoyo a las Comunidades y en los Barrios y Colonias de Zumpango del Río, promueve su acceso a recursos y servicios básicos como educación, salud y vivienda, mejorando sus condiciones de vida y fomentando su desarrollo integral.</v>
          </cell>
          <cell r="C14" t="str">
            <v>Porcentaje de Apoyo</v>
          </cell>
          <cell r="D14" t="str">
            <v xml:space="preserve">Porcentaje de Apoyo Trimestral = No. de Apoyos Gestionados Trimestralmente/ No. de Apoyos Entregados Trimestralmente* 100.                                               PAT= PAG / PAE * 100 </v>
          </cell>
          <cell r="E14" t="str">
            <v>Evidencias fotograficas, reportes y notas informativas, solicitudes realizadas y padron o listas de beneficiarios.</v>
          </cell>
        </row>
        <row r="15">
          <cell r="B15" t="str">
            <v>Visitas periodicas a las Comunidades y Delegaciones del Municipio.</v>
          </cell>
          <cell r="C15" t="str">
            <v xml:space="preserve">Porcentaje de visitas </v>
          </cell>
          <cell r="D15" t="str">
            <v xml:space="preserve">Porcentaje de visitas= No. De visitas programadas/ No. De visiyas realizadas </v>
          </cell>
          <cell r="E15" t="str">
            <v>Evidencias Fotograficas</v>
          </cell>
        </row>
        <row r="16">
          <cell r="B16" t="str">
            <v>Acercar a las Comunidades los programas o servicios que ofrece el H. Ayuntamiento .</v>
          </cell>
          <cell r="C16" t="str">
            <v xml:space="preserve">Porcenje de programas y servicios Gestionados </v>
          </cell>
          <cell r="D16" t="str">
            <v xml:space="preserve">Porcentaje de Programas y Servicios Gestionados = No. de Programas y Servios Propuestos / No.de Programas y Servicios Entregados  *100.                                        PPYSGT= PPYSP / PPYSE * 100 </v>
          </cell>
          <cell r="E16" t="str">
            <v>Evidencias fotograficas, solicitudes realizadas y padron o listas de beneficiarios.</v>
          </cell>
        </row>
        <row r="17">
          <cell r="B17" t="str">
            <v>Apoyar en la elaboracion de solicitudes a los  Comisarios y Delegados de las 24 Comunidades para  Gestionar Servicios Publicos y asi  mejorar su calidad de vida.</v>
          </cell>
          <cell r="C17" t="str">
            <v xml:space="preserve">Porcentaje de Solicitudes Realizadas </v>
          </cell>
          <cell r="D17" t="str">
            <v>Porcentaje de Solicitudes Realizadas= No. De Solicitudes Sugeridas/ No. De Solicitudes Elaboradas*100.                         PSR=NSS/NSE*100</v>
          </cell>
          <cell r="E17" t="str">
            <v xml:space="preserve">Evidencia fotografica, solicitudes realizadas y encuestas de satisfacion. </v>
          </cell>
        </row>
        <row r="18">
          <cell r="B18" t="str">
            <v xml:space="preserve">Apoyo en la elaboracion de solicitudes de obras de beneficio social, emitidas por el comité de participacion ciudadana </v>
          </cell>
          <cell r="C18" t="str">
            <v xml:space="preserve">Porcentaje de Solicitudes Realizadas </v>
          </cell>
          <cell r="D18" t="str">
            <v>Porcentaje de Solicitudes Realizadas= No. De Solicitudes Sugeridas/ No. De Solicitudes Elaboradas*100.                         PSR=NSS/NSE*100</v>
          </cell>
          <cell r="E18" t="str">
            <v xml:space="preserve">Evidencia fotografica, solicitudes realizadas y encuestas de satisfacion. </v>
          </cell>
        </row>
        <row r="19">
          <cell r="B19" t="str">
            <v>Representación y participación ciudadana activa de las Comunidades del Municipio, asi como tambien de los Barrios y Colonias de Zumpango del Río, en procesos políticos y toma de decisiones.</v>
          </cell>
          <cell r="C19" t="str">
            <v>Paticipacion Activa</v>
          </cell>
          <cell r="D19" t="str">
            <v>Participacion Activa = No. De invitaciones a Comunidades Indigenas en Procesos Politicos y Toma de Decisiones/ No. De participaciones de comunidades indigenas en procesos politicos y toma de decisiones * 100        PA= NICIPPYTD / NPCIPPYTD *100</v>
          </cell>
          <cell r="E19" t="str">
            <v>Listas de asistencia, registros de planilla, registros de aspirantes a Comisarios y Delegados, evidencia fotografica y actas de inicio y acuerdos.</v>
          </cell>
        </row>
        <row r="20">
          <cell r="B20" t="str">
            <v>Difundir la convocatorias para elecciones de Comisarios y Delegados Municipales para dar participación a este sector de la población en procesos políticos y toma de decisiones</v>
          </cell>
          <cell r="C20" t="str">
            <v xml:space="preserve">Difucion de Convocatoria </v>
          </cell>
          <cell r="D20" t="str">
            <v xml:space="preserve">Difucion de Convocatoria= No. De Comunidades en Proceso de Eleccion / No. de convocatorias entregadas* 100.    DC= NCPE / NCE *100      </v>
          </cell>
          <cell r="E20" t="str">
            <v xml:space="preserve">Acuse de recibido, evidencia fotografica, registro de planillas y registro de aspirantes. </v>
          </cell>
        </row>
        <row r="21">
          <cell r="B21" t="str">
            <v>Participación de recepcion de documentos de la Eleccion de Comisarios y Delegados</v>
          </cell>
          <cell r="C21" t="str">
            <v>Recepcion de Documentos</v>
          </cell>
          <cell r="D21" t="str">
            <v>Recepcion de Documentos= No. De Comunidades en Proceso de Eleccion de Comisarios y Delegados / No. de Expedientes Completos de la Eleccion de Comisarios y Delegados * 100.             RD=NCPECYD / NO. ECECYD</v>
          </cell>
          <cell r="E21" t="str">
            <v>Expedientes de registro, Notas informativas, planilla de registro de aspirantes, evidencia fotografica, y expedientes con documentacion oficial de los aspirantes.</v>
          </cell>
        </row>
        <row r="22">
          <cell r="B22" t="str">
            <v xml:space="preserve">Participación en la Toma de Protesta de los Comisarios y Delegados Electos </v>
          </cell>
          <cell r="C22" t="str">
            <v xml:space="preserve">Participación en Toma de Protesta </v>
          </cell>
          <cell r="D22" t="str">
            <v>Participacion en Toma de Protesta = No. De Comisarios y Delegados Electos / No. De Comisarios Y Delegados que Toman Protesta * 100.                         PTP = NCYDE / NCYDTP * 100</v>
          </cell>
          <cell r="E22" t="str">
            <v>Evidencia Fotografica,  y Acuse de recibido de Nombramientos de Comisarios y Delegados.</v>
          </cell>
        </row>
        <row r="23">
          <cell r="B23" t="str">
            <v>Visitas periodicas a los Barrios y Colonias para identificar los problemas de la ciudadania.</v>
          </cell>
          <cell r="C23" t="str">
            <v xml:space="preserve">Porcentaje de visitas </v>
          </cell>
          <cell r="D23" t="str">
            <v xml:space="preserve">Porcentaje de visitas= No. De visitas programadas/ No. De visiyas realizadas </v>
          </cell>
          <cell r="E23" t="str">
            <v>Evidencias Fotograficas</v>
          </cell>
        </row>
        <row r="24">
          <cell r="B24" t="str">
            <v>Interes en la elección y  conformación de los Comités de Participación Ciudadana.</v>
          </cell>
          <cell r="C24" t="str">
            <v xml:space="preserve">Elecion de Comites de participacion Ciudadana </v>
          </cell>
          <cell r="D24" t="str">
            <v>Elecion de Comites de participacion Ciudadana = No. De barrios y colonias en proceso de eleccion/ no. De barrios y colonias donde se llevo el proceso de elección *100                                                 ECPC=NBYCPE/NBYCPE</v>
          </cell>
          <cell r="E24" t="str">
            <v>Evidencia fotografica, acta de inicio y lista de asistencia</v>
          </cell>
        </row>
        <row r="25">
          <cell r="B25" t="str">
            <v>Participación en la Toma de Protesta del presidente, secretario, tesorero y dos vocales de los Comites de Participacion Ciudadana.</v>
          </cell>
          <cell r="C25" t="str">
            <v xml:space="preserve">Participacion en la Toma de Protesta </v>
          </cell>
          <cell r="D25" t="str">
            <v>Participacion en la Toma de Protesta = No. De barrios y colonias donde se formaron los comites de participacion ciudadana/ No. De Barrios y colonias que tomaron protesta * 100                    PTP=NBYCFCPC/NBYCTP*100</v>
          </cell>
          <cell r="E25" t="str">
            <v xml:space="preserve">Evidencia Fotografica y lista de asistencia </v>
          </cell>
        </row>
        <row r="26">
          <cell r="B26" t="str">
            <v>Acceso a la educación en lengua indígena</v>
          </cell>
          <cell r="C26" t="str">
            <v>Porcentaje de Poblacion que habla lengua Nahuatl</v>
          </cell>
          <cell r="D26" t="str">
            <v>Porcentaje de Poblacion que Habla Nahuatl = Poblacion total del Municipio/ Poblacion que Habla Nahuatl * 100.            PPHN = PTM/ PHN *100</v>
          </cell>
          <cell r="E26" t="str">
            <v xml:space="preserve">Registros demograficos </v>
          </cell>
        </row>
        <row r="27">
          <cell r="B27" t="str">
            <v xml:space="preserve">Talleres Educativos que Promueva la Lengua Nahuatl </v>
          </cell>
          <cell r="C27" t="str">
            <v xml:space="preserve">Talleres Educativos de la lengua Nahuatl </v>
          </cell>
          <cell r="D27" t="str">
            <v>Talleres Educativos de la Lengua Nahuatl = Talleres Programados / Talleres Realizados * 100.               TELN = TP / TR *100</v>
          </cell>
          <cell r="E27" t="str">
            <v>Evidencia Fotografica, lista de asistencia, lista de registro a talleres e informes.</v>
          </cell>
        </row>
      </sheetData>
      <sheetData sheetId="3"/>
      <sheetData sheetId="4">
        <row r="17">
          <cell r="C17" t="str">
            <v>Eje 1: INCLUSION Y HUMANIDAD QUE TRANSFORMAN " UNIDOS PARA AVANZAR"</v>
          </cell>
        </row>
        <row r="18">
          <cell r="C18" t="str">
            <v>Ofrecer a la sociedad diferentes canales de comunicación atendiendo y dando seguimiento a sus peticiones en busca de alguna gestion ante las diferentes unidades administrativas del Gobierno.</v>
          </cell>
        </row>
        <row r="19">
          <cell r="C19" t="str">
            <v xml:space="preserve">Programa 4: Empoderamiento Comunitario: Voz y Accion </v>
          </cell>
        </row>
        <row r="20">
          <cell r="C20" t="str">
            <v>Articular politicas publicas que creen un entorno favorable para el desarrollo social e integral de la niñez, jovenes, adultos, adultos mayores y discapacitados, promoviendo una colaboracion entre distinto sectores para asegurar el binestar social de Municipio.</v>
          </cell>
        </row>
        <row r="21">
          <cell r="C21" t="str">
            <v xml:space="preserve">4.1Fortalecer los canales de comunicación entre el Gobierno y la Cuidadania para recibir, canalizar y atender las peticiones e inquietudes de la sociedad. 4.2 Apoyar a la cuidadania para la realizacion de solicitudes o peticiones de sus Comunidades, Barrios o Colonias 4.3. Organizar reuniones o asambleas con la sociedad para identificar las necesidades e integrar los Comites Cuidadanos 4.4. Dar seguimiento a las gestiones de la poblacion, dando una atencion oportuna y eficiente </v>
          </cell>
        </row>
        <row r="24">
          <cell r="AA24" t="str">
            <v>2.7 Otros Asuntos Sociales</v>
          </cell>
        </row>
        <row r="25">
          <cell r="AA25" t="str">
            <v>2.7.1 Otros Asuntos Sociales</v>
          </cell>
        </row>
        <row r="26">
          <cell r="AA26" t="str">
            <v>E Prestación de Servicios Públicos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Objetivos"/>
      <sheetName val="Árbol_de_Problemas"/>
      <sheetName val="MIR"/>
      <sheetName val="PbR"/>
      <sheetName val="POA"/>
    </sheetNames>
    <sheetDataSet>
      <sheetData sheetId="0"/>
      <sheetData sheetId="1"/>
      <sheetData sheetId="2">
        <row r="12">
          <cell r="B12" t="str">
            <v>Mitigación y adaptación al calentamiento global y cambio climático</v>
          </cell>
          <cell r="C12" t="str">
            <v>100% de Áreas Naturales Protegidas.</v>
          </cell>
          <cell r="D12" t="str">
            <v>Porcentaje de Áreas Naturales Protegidas=(No. de Áreas Naturales Protegidas /No. Total de Áreas Naturales Programadas)* 100    PANP=(NANP/NTANP)*100</v>
          </cell>
          <cell r="E12" t="str">
            <v>Evidencia fotográfica, informes, reportes</v>
          </cell>
        </row>
        <row r="13">
          <cell r="B13" t="str">
            <v>Control en el deterioro ambiental mediante estrategias sostenibles y una gestión eficaz de los recursos naturales en el Municipio de Eduardo Neri.</v>
          </cell>
          <cell r="C13" t="str">
            <v>100 % Jornadas de Concientización Ambiental</v>
          </cell>
          <cell r="D13" t="str">
            <v>Porcentaje de Jornadas de Concientización Ambiental=(No. de Jornadas de Concientiación Realizadas/No. de Jornadas de Cocientización Programadas)* 100 PJC=(NJCR/NJCP)*100</v>
          </cell>
          <cell r="E13" t="str">
            <v>Evidencia fotográfica, conferencias</v>
          </cell>
        </row>
        <row r="14">
          <cell r="B14" t="str">
            <v>Mitigación de GEI (Gases de Efecto Invernadero) y adaptación climática</v>
          </cell>
          <cell r="C14" t="str">
            <v>Talleres o platicas a favor del medio ambiente</v>
          </cell>
          <cell r="D14" t="str">
            <v>Número de eventos realizados/número de eventos programados</v>
          </cell>
          <cell r="E14" t="str">
            <v>Evidencia fotográfica</v>
          </cell>
        </row>
        <row r="15">
          <cell r="B15" t="str">
            <v>Programa de educación ambiental y participacion ciudadana para la protección al medio ambiente en el Municipio.</v>
          </cell>
          <cell r="C15" t="str">
            <v>Porcentaje de Campañas de Reciclaje</v>
          </cell>
          <cell r="D15" t="str">
            <v>Porcentaje de Campañas de Reciclaje=(No. De Campañas de Reciclaje Realizadas / No. De Campañas de Reciclaje Programadas) * 100  PCR=(NCRR/NCRP)*100</v>
          </cell>
          <cell r="E15" t="str">
            <v>Lista de Participantes, Reporte Informativo, Base Fotográfica</v>
          </cell>
        </row>
        <row r="16">
          <cell r="B16" t="str">
            <v>Programa de educación y cultura Climática al sector educativo y comunidades, para la mitigacion al cambio climático</v>
          </cell>
          <cell r="C16" t="str">
            <v>Campañas a favor del medio ambiente</v>
          </cell>
          <cell r="D16" t="str">
            <v>Número de eventos realizados/número de eventos programados</v>
          </cell>
          <cell r="E16" t="str">
            <v>Evidencia fotográfica, informes, reporte</v>
          </cell>
        </row>
        <row r="17">
          <cell r="B17" t="str">
            <v>Gestion eficiente de los residuos sólidos</v>
          </cell>
          <cell r="C17" t="str">
            <v>campañas a favor del medio ambiente</v>
          </cell>
          <cell r="D17" t="str">
            <v>Número de eventos realizados/número de eventos programados</v>
          </cell>
          <cell r="E17" t="str">
            <v>Evidencia fotográfica, informes, conferencias</v>
          </cell>
        </row>
        <row r="18">
          <cell r="B18" t="str">
            <v>Gestión integral de Residuos Sólidos a la ciudadanía y monitoreo de barrancas y áreas de uso público</v>
          </cell>
          <cell r="C18" t="str">
            <v>Talleres o platicas a favor del medio ambiente</v>
          </cell>
          <cell r="D18" t="str">
            <v>Número de eventos realizados/número de eventos programados</v>
          </cell>
          <cell r="E18" t="str">
            <v>Evidencia fotográfica, conferencias</v>
          </cell>
        </row>
        <row r="19">
          <cell r="B19" t="str">
            <v>Programa de manejo de Residuos Orgánicos a la ciudadania para disminuir la cantidad en los rellenos sanitarios</v>
          </cell>
          <cell r="C19" t="str">
            <v>Campañas a favor del medio ambiente</v>
          </cell>
          <cell r="D19" t="str">
            <v>Número de eventos realizados/número de eventos programados</v>
          </cell>
          <cell r="E19" t="str">
            <v>Evidencia fotográfica, conferencias</v>
          </cell>
        </row>
        <row r="20">
          <cell r="B20" t="str">
            <v>Campañas de reforestación para  la conservación de biodiversidad</v>
          </cell>
          <cell r="C20" t="str">
            <v>Campañas a favor del medio ambiente</v>
          </cell>
          <cell r="D20" t="str">
            <v>Número de eventos realizados/número de eventos programados</v>
          </cell>
          <cell r="E20" t="str">
            <v>Evidencia fotográfica</v>
          </cell>
        </row>
        <row r="21">
          <cell r="B21" t="str">
            <v>Campaña de Reforestación y restauración de suelos, con la participación del sector educativo y ciudadanía</v>
          </cell>
          <cell r="C21" t="str">
            <v>Talleres o platicas a favor del medio ambiente</v>
          </cell>
          <cell r="D21" t="str">
            <v>Número de eventos realizados/número de eventos programados</v>
          </cell>
          <cell r="E21" t="str">
            <v>Evidencia fotográfica conferencias</v>
          </cell>
        </row>
        <row r="22">
          <cell r="B22" t="str">
            <v>Programa de Protección de la Biodiversidad local, mediante conferencias a la ciudadanía</v>
          </cell>
          <cell r="C22" t="str">
            <v>Campañas a favor del medio ambiente</v>
          </cell>
          <cell r="D22" t="str">
            <v>Número de eventos realizados/número de eventos programados</v>
          </cell>
        </row>
      </sheetData>
      <sheetData sheetId="3"/>
      <sheetData sheetId="4">
        <row r="17">
          <cell r="C17" t="str">
            <v>II. Desarrollo competitivo y sostenible para el progreso</v>
          </cell>
        </row>
        <row r="18">
          <cell r="C18" t="str">
            <v>Contribuir en la preservación, cuidado y protección de los recursos naturales locales para disminuir, efectos adversos en materia del medio ambiente</v>
          </cell>
        </row>
        <row r="19">
          <cell r="C19" t="str">
            <v>15. Responsabilidad verde; compromiso con la comunidad y el Cambio Climático</v>
          </cell>
        </row>
        <row r="20">
          <cell r="C20" t="str">
            <v>Vincular mecanismos de colaboración interinstitucional para el desarrollo de infraestructura que impulsen la vocación productiva del Municipio, garantizando la protección y sostenibilidad del Medio Ambiente.</v>
          </cell>
        </row>
        <row r="21">
          <cell r="C21" t="str">
            <v>1.- Impulsar programas preventivos y correctivos para la atención del medio ambiente, 2.- Realizar campañas de sensibilización enfocadas al cuidado, conservación y preservación del medio ambiente, 3.- Fomentar prácticas sostenibles de preservación de riesgos ante el cambio climático, en las actividades economicas como mercados, tianguis, instituciones educativas y población en general, 4.- Proteger las áreas naturales del Municipio, 5.- Difundir y fomentar la cultura del bienestar animal, mediante campañas, pláticas o talleres, 6.- Promover y vigilar el cumplimiento de la normatividad del medio ambiente y el bienestar animal, 7.- Fomentar una adecuada valorización, tratamiento y disposición de los residuos solidos, 8.- Impulsar mecanismos para la conservacion de los recursos hídricos, mediante la difusión de campañas a favor del cuidado del agua, 9.- Promover campañas de reforestación y cuidado de la naturaleza, 10.- Establecer convenios de colaboración con los tres niveles de Gobierno, para coordinar esfuerzos en el cuidado del medio ambiente.</v>
          </cell>
        </row>
        <row r="25">
          <cell r="AA25" t="str">
            <v xml:space="preserve">2.1.6. Otros de Proteccion Animal </v>
          </cell>
        </row>
        <row r="26">
          <cell r="AA26" t="str">
            <v>E Prestacion de Servicios Publico</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Existe difusión de las actividades del gobierno municipal a través de los medios de comunicación de manera eficiente</v>
          </cell>
          <cell r="C12" t="str">
            <v>Programas gubernamentales difundidos.</v>
          </cell>
          <cell r="D12" t="str">
            <v xml:space="preserve"> Programas gubernamentales difundidos = (Número de programas gubernamentales difundidos / Número de programas gubernamentales programados) * 100   PGD=NPGD/NPGP*100</v>
          </cell>
          <cell r="E12" t="str">
            <v>Existen Archivos y reportes de Presidencía, la Secretaría General, la Dirección de Planeación, de Comunicación Social y la Coordinación de Eventos Cívicos y Culturales, así como de las demás Direcciones de la Administración Municipal.</v>
          </cell>
        </row>
        <row r="13">
          <cell r="B13" t="str">
            <v xml:space="preserve">Buena difusión en redes sociales y adecuada estrategia en redes sociales en el Municipio de Eduardo Neri </v>
          </cell>
          <cell r="C13" t="str">
            <v>Porcentaje de programas gubernamentales difundidos en medios digitales y electronicos.</v>
          </cell>
          <cell r="D13" t="str">
            <v>Porcentaje de programas gubernamentales difundidos en medios digitales y electronicos.= (Numero de programas difundidos en medios electronicos / numero de pogramas programados para difundir) *100 PGD=NPGD/NPGP*100</v>
          </cell>
          <cell r="E13" t="str">
            <v>Se realiza un monitoreo de las plataformas informativas y se lleva un registro,  existen Archivos y reportes de Presidencía, la Secretaría General, la Dirección de Planeación, de Comunicación Social y la Coordinación de Eventos Cívicos y Culturales, así como de las demás Direcciones de la Administración Municipal.</v>
          </cell>
        </row>
        <row r="14">
          <cell r="B14" t="str">
            <v xml:space="preserve">Estructura definida en las tareas de producción de la gaceta para realizar las actividades gubernamentales </v>
          </cell>
          <cell r="C14" t="str">
            <v>Porcentaje de programas gubernamentales difundidos por Direcciones.</v>
          </cell>
          <cell r="D14" t="str">
            <v>Porcentaje de programas gubernamentales difundidos por Direcciones = (Numero de programas difundidos por direcciones / numero de direcciones del H ayuntamieno) * 100 PGD=NPGD/NPGP*100</v>
          </cell>
          <cell r="E14" t="str">
            <v>Se selecciona la información para una adecuada recepción,  existen Archivos y reportes de Presidencía, la Secretaría General, la Dirección de Planeación, de Comunicación Social y la Coordinación de Eventos Cívicos y Culturales, así como de las demás Direcciones de la Administración Municipal.</v>
          </cell>
        </row>
        <row r="15">
          <cell r="B15" t="str">
            <v xml:space="preserve">Actualizar la Gaceta informativa del H. Ayuntamiento Municipal </v>
          </cell>
          <cell r="C15" t="str">
            <v>Porcentaje de actualización de gaceta informativa</v>
          </cell>
          <cell r="D15" t="str">
            <v>Porcentaje de actualización de gaceta informativa = (numero de gacetas programados/numero de gacetas entregados)*100 *100 PGD=NPGD/NPGP*100</v>
          </cell>
          <cell r="E15" t="str">
            <v>Se selecciona la información para una adecuada informacion a la población,  existen Archivos y reportes de Presidencía, la Secretaría General, la Dirección de Planeación, de Comunicación Social y la Coordinación de Eventos Cívicos y Culturales, así como de las demás Direcciones de la Administración Municipal.</v>
          </cell>
        </row>
        <row r="16">
          <cell r="B16" t="str">
            <v>Realizar  un boletín de difusión gubernamental</v>
          </cell>
          <cell r="C16" t="str">
            <v xml:space="preserve">Porcentaje de boletines difundidos </v>
          </cell>
          <cell r="D16" t="str">
            <v>Porcentaje  de boletines difundidos = (numero de boletines difundidos/numero de boletines programados)*100 *100 PGD=NPGD/NPGP*100</v>
          </cell>
          <cell r="E16" t="str">
            <v>Se selecciona la información para una adecuada informacion a la población,  existen Archivos y reportes de Presidencía, la Secretaría General, la Dirección de Planeación, de Comunicación Social y la Coordinación de Eventos Cívicos y Culturales, así como de las demás Direcciones de la Administración Municipal.</v>
          </cell>
        </row>
        <row r="17">
          <cell r="B17" t="str">
            <v>Elaborar de boletines informativos , carteles y volantes</v>
          </cell>
          <cell r="C17" t="str">
            <v>Porcentaje de imagen grafica realizada</v>
          </cell>
          <cell r="D17" t="str">
            <v>Porcentaje  de boletines difundidos = (numero de boletines difundidos/numero de boletines programados)*100 *100 PGD=NPGD/NPGP*100</v>
          </cell>
          <cell r="E17" t="str">
            <v>Se selecciona la información para una adecuada informacion a la población,  existen Archivos y reportes de Presidencía, la Secretaría General, la Dirección de Planeación, de Comunicación Social y la Coordinación de Eventos Cívicos y Culturales, así como de las demás Direcciones de la Administración Municipal.</v>
          </cell>
        </row>
        <row r="18">
          <cell r="B18" t="str">
            <v>Actualizar la información para conocimiento público sobre las acividades Gubernamentales</v>
          </cell>
          <cell r="C18" t="str">
            <v>pocentaje de post relizados en redes sociales</v>
          </cell>
          <cell r="D18" t="str">
            <v>pocentaje de post relizados en redes sociales= (Numero De actividades cubiertas y publicadas / Numero de actividades realizadas)*100  PGD=NPGD/NPGP*100</v>
          </cell>
          <cell r="E18" t="str">
            <v>Se selecciona la información para una adecuada recepción,  existen Archivos y reportes de Presidencía, la Secretaría General, la Dirección de Planeación, de Comunicación Social y la Coordinación de Eventos Cívicos y Culturales, así como de las demás Direcciones de la Administración Municipal.</v>
          </cell>
        </row>
        <row r="19">
          <cell r="B19" t="str">
            <v>Registrar evidencias fotograficas y de video de las sesiones de cabildo, los programas gubernamentales y actividades de las diferentes direcciones de la administración municipal.</v>
          </cell>
          <cell r="C19" t="str">
            <v>porcentaje de evidencias de actividades gubernamentales</v>
          </cell>
          <cell r="D19" t="str">
            <v>porcentaje de evidencias de actividades gubernamentales= (Numero De actividades cubiertas / Numero de actividades realizadas)*100  PGD=NPGD/NPGP*100</v>
          </cell>
          <cell r="E19" t="str">
            <v>Existen Archivos y reportes de Presidencía, la Secretaría General, la Dirección de Planeación, de Comunicación Social y la Coordinación de Eventos Cívicos y Culturales, así como de las demás Direcciones de la Administración Municipal.</v>
          </cell>
        </row>
      </sheetData>
      <sheetData sheetId="3"/>
      <sheetData sheetId="4">
        <row r="17">
          <cell r="C17" t="str">
            <v>EJE IV: Innovacion y Eficacia en Movimiento: Transformando para Avanzar</v>
          </cell>
        </row>
        <row r="18">
          <cell r="C18" t="str">
            <v xml:space="preserve">Garantizar un gobierno eficiente promoviendo la transformacion gubernamental con el uso de tecnologias innovadoras que contribuyan a la mejora de los servicios y atencion hacia la cuidadania. </v>
          </cell>
        </row>
        <row r="19">
          <cell r="C19" t="str">
            <v xml:space="preserve">Programa 26: Coordinacion Eficaz para el Progreso Municipal </v>
          </cell>
        </row>
        <row r="20">
          <cell r="C20" t="str">
            <v>Garantizar la transversalizacion de acciones que promuevan una colaboracion efectiva y una coordinacion solida entre las dependencias federales y estatales, consolidando un gobierno honesto y al servicio de la gente.</v>
          </cell>
        </row>
        <row r="21">
          <cell r="C21" t="str">
            <v xml:space="preserve">26.7 Generar y difundir informacion institucional mediante los medios de comunicación, en todas las modalidades fortaleciendo la comunicación social 26.8 Informar a la cuidadania sobre los programas, tramites, servicios, programas o notas informativas del quehacer gubernamental 26.9 Implementar mecanismos de comunicacion para promover las acciones gubernamentales mediante un registro fotografico, gaceta informativa. 26.10 Formentar la participacion social de menera digital, para que se involucren activamente en las actividades gubernamentales. 26.11 Elaborar y distribuir comunicados, boletines de prensa, informes u otros materiales sobre las politicas, actividades y decisiones del gobierno. </v>
          </cell>
        </row>
        <row r="24">
          <cell r="AA24" t="str">
            <v>1.8. Otros Servicios Generales</v>
          </cell>
        </row>
        <row r="26">
          <cell r="AA26" t="str">
            <v>Prestación de Servicios Públicos</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1. Sociedad Informada</v>
          </cell>
        </row>
      </sheetData>
      <sheetData sheetId="3"/>
      <sheetData sheetId="4">
        <row r="25">
          <cell r="AA25" t="str">
            <v>1.8. Otros Servicios Generales</v>
          </cell>
        </row>
        <row r="26">
          <cell r="AA26" t="str">
            <v>1.8.3. Servicios de comunicación  y medios</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Impulsar la economía local, para buscar una oferta turística única y competitiva.</v>
          </cell>
          <cell r="C12" t="str">
            <v>Crecimiento del turismo local</v>
          </cell>
          <cell r="D12" t="str">
            <v>Crecimiento del turismo local= (Número de visitantes registrados / Total de visitantes del año anterior) * 100</v>
          </cell>
          <cell r="E12" t="str">
            <v>Registros de afluencia turística, encuestas de satisfacción</v>
          </cell>
        </row>
        <row r="13">
          <cell r="B13" t="str">
            <v>Promover la oferta turística, fomentando un desarrollo sostenible y competitivo en el Municipio de Eduardo Neri.</v>
          </cell>
          <cell r="C13" t="str">
            <v>Incremento en la oferta turística</v>
          </cell>
          <cell r="D13" t="str">
            <v>Incremento en la oferta turística=(Nuevas actividades o servicios turísticos creados / Total de actividades del año anterior) * 100</v>
          </cell>
          <cell r="E13" t="str">
            <v>Reportes de nuevas ofertas turísticas, registros de negocios turísticos</v>
          </cell>
        </row>
        <row r="14">
          <cell r="B14" t="str">
            <v>Promover eventos culturales, exposiciones y ferias que resalten las tradiciones y costumbres del municipio.</v>
          </cell>
          <cell r="C14" t="str">
            <v>Aumento en la asistencia a eventos culturales</v>
          </cell>
          <cell r="D14" t="str">
            <v>Aumento en la asistencia a eventos culturales= (Asistentes a eventos / Meta de asistentes esperada) * 100</v>
          </cell>
          <cell r="E14" t="str">
            <v>Registros de asistencia, encuestas de impacto</v>
          </cell>
        </row>
        <row r="15">
          <cell r="B15" t="str">
            <v>Encuentro de Cocineras del Municipio de Eduardo Neri (Concurso de Mole verde y rojo)</v>
          </cell>
          <cell r="C15" t="str">
            <v>Participación en el concurso</v>
          </cell>
          <cell r="D15" t="str">
            <v>Participación en el concurso= (Número de participantes inscritos / Meta de participantes esperada) * 100</v>
          </cell>
          <cell r="E15" t="str">
            <v>Listas de inscripción, reportes del evento</v>
          </cell>
        </row>
        <row r="16">
          <cell r="B16" t="str">
            <v>Concurso de Maestros Mezcaleros y piña de maguey más grande</v>
          </cell>
          <cell r="C16" t="str">
            <v>Número de mezcaleros participantes</v>
          </cell>
          <cell r="D16" t="str">
            <v>Número de mezcaleros participantes= (Número de concursantes / Total esperado) * 100</v>
          </cell>
          <cell r="E16" t="str">
            <v>Registros del evento, informes de ganadores</v>
          </cell>
        </row>
        <row r="17">
          <cell r="B17" t="str">
            <v>Concurso Maestro Quesero "Queso de Sincho"</v>
          </cell>
          <cell r="C17" t="str">
            <v>Participación de productores locales</v>
          </cell>
          <cell r="D17" t="str">
            <v>Participación de productores locales= (Número de productores concursantes / Total de productores esperados) * 100</v>
          </cell>
          <cell r="E17" t="str">
            <v>Registros del concurso, actas de premiación</v>
          </cell>
        </row>
        <row r="18">
          <cell r="B18" t="str">
            <v>Fomentar la creación de productos turísticos únicos que puedan ser vendidos o utilizados por turistas.</v>
          </cell>
          <cell r="C18" t="str">
            <v>Creación de nuevos productos turísticos</v>
          </cell>
          <cell r="D18" t="str">
            <v>Creación de nuevos productos turísticos= (Nuevos productos turísticos lanzados / Total de productos turísticos previos) * 100</v>
          </cell>
          <cell r="E18" t="str">
            <v>Registros de productos, ferias y mercados turísticos</v>
          </cell>
        </row>
        <row r="19">
          <cell r="B19" t="str">
            <v>Tianguis Turísticos por las Comunidades de Eduardo Neri</v>
          </cell>
          <cell r="C19" t="str">
            <v>Afluencia en los tianguis turísticos</v>
          </cell>
          <cell r="D19" t="str">
            <v>Afluencia en los tianguis turísticos= (Número de visitantes a los tianguis / Meta de visitantes esperada) * 100</v>
          </cell>
          <cell r="E19" t="str">
            <v>Registros de asistencia, encuestas a vendedores</v>
          </cell>
        </row>
        <row r="20">
          <cell r="B20" t="str">
            <v>Curso de Desarrollo Gastronómico para Promover el Turismo</v>
          </cell>
          <cell r="C20" t="str">
            <v>Participación en los cursos</v>
          </cell>
        </row>
        <row r="21">
          <cell r="B21" t="str">
            <v>Innovación de múltiples actores, locales, regionales y nacionales para enriquecer la oferta turística.</v>
          </cell>
          <cell r="C21" t="str">
            <v>Nivel de colaboración interinstitucional</v>
          </cell>
          <cell r="D21" t="str">
            <v>Nivel de colaboración interinstitucional= (Número de convenios y alianzas logrados / Meta de convenios establecidos) * 100</v>
          </cell>
          <cell r="E21" t="str">
            <v>Documentación de convenios, acuerdos de colaboración</v>
          </cell>
        </row>
        <row r="22">
          <cell r="C22" t="str">
            <v>Número de alianzas estratégicas logradas</v>
          </cell>
          <cell r="D22" t="str">
            <v>Número de alianzas estratégicas logradas= (Número de acuerdos firmados / Total de acuerdos planificados) * 100</v>
          </cell>
          <cell r="E22" t="str">
            <v>Actas de colaboración, reportes de promoción conjunta</v>
          </cell>
        </row>
      </sheetData>
      <sheetData sheetId="3"/>
      <sheetData sheetId="4">
        <row r="17">
          <cell r="C17" t="str">
            <v xml:space="preserve">Eje II: Desarrollo Competitivo y Sostenible para el Progreso </v>
          </cell>
        </row>
        <row r="18">
          <cell r="C18" t="str">
            <v>Hacer un Municipio competitivo mediante el fomento al emprendimiento, al desarrollo, promocion de los productos locales, el fortalecimiento al campo, para fomentar la atraccion y el turismo generando una economia sostenible</v>
          </cell>
        </row>
        <row r="19">
          <cell r="C19" t="str">
            <v xml:space="preserve">Programa 14 : AgroEconomia Sostenible </v>
          </cell>
        </row>
        <row r="20">
          <cell r="C20" t="str">
            <v xml:space="preserve">Vincular mecenismos de colaboracion interesitucional para el desarrollo de insfraestructura que impulsen la vocacion productiva del Municipio, garantizando la proteccion y sostentabilidad del medio ambiente </v>
          </cell>
        </row>
        <row r="21">
          <cell r="C21" t="str">
            <v>14.13 Impulsar el posicionamiento de los productos locales y los servicios en cadenas de valor fortaleciendo la economia local. 14.14. Realizar eventos gastronomicos dando realce y difusion de los proctos locales, promoviendo la economia. 14.15 Diversificar y fortalecer los sectores economicos del Municipio, mediante eventos de promocion y participacion.</v>
          </cell>
        </row>
        <row r="23">
          <cell r="AA23" t="str">
            <v xml:space="preserve">3. Desarrollo Economico </v>
          </cell>
        </row>
        <row r="24">
          <cell r="AA24" t="str">
            <v xml:space="preserve">3.7. Turismo </v>
          </cell>
        </row>
        <row r="25">
          <cell r="AA25" t="str">
            <v xml:space="preserve">3.7.1. Turismo </v>
          </cell>
        </row>
        <row r="26">
          <cell r="AA26" t="str">
            <v xml:space="preserve">E Prestacion de Servicios Publicos </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Ampliar la oferta de trabajo que permitan a las personas acceder a condiciones de una vida digna.</v>
          </cell>
          <cell r="C12" t="str">
            <v>Porcentaje de oferta de trabajo ampliado</v>
          </cell>
          <cell r="D12" t="str">
            <v>Porcentaje de oferta de trabajo ampliado = (Número de nuevas oportunidades / Número total de oportunidades) * 100</v>
          </cell>
          <cell r="E12" t="str">
            <v>Reportes de empleo y estadísticas laborales</v>
          </cell>
        </row>
        <row r="13">
          <cell r="B13" t="str">
            <v>Oportunidades laborales y diversificacion local en el municipio de Eduardo Neri.</v>
          </cell>
          <cell r="C13" t="str">
            <v>Crecimiento en oportunidades laborales</v>
          </cell>
          <cell r="D13" t="str">
            <v>Crecimiento en oportunidades laborales = (Número de nuevas empresas / Número total de empresas) * 100</v>
          </cell>
          <cell r="E13" t="str">
            <v>Registro de empresas y permisos municipales</v>
          </cell>
        </row>
        <row r="14">
          <cell r="B14" t="str">
            <v xml:space="preserve">Optenciar oportunidades economicas para el desarrollo local </v>
          </cell>
          <cell r="C14" t="str">
            <v>Incremento en ingresos locales</v>
          </cell>
          <cell r="D14" t="str">
            <v>Incremento en ingresos locales = (Ingresos actuales / Ingresos anteriores) * 100</v>
          </cell>
          <cell r="E14" t="str">
            <v>Declaraciones fiscales, encuestas económicas</v>
          </cell>
        </row>
        <row r="15">
          <cell r="B15" t="str">
            <v xml:space="preserve">Dirigir y organizar la Expo-Feria Gastronomica y atesanal en Zumpango del rio, Guerero </v>
          </cell>
          <cell r="C15" t="str">
            <v>Porcentaje de actividades de ferias gastronomicas realizadas</v>
          </cell>
          <cell r="D15" t="str">
            <v>Porcentaje de ferias gastronomicas realizadas = (Número de ferias realizadas / Número total de ferias programadas) * 100</v>
          </cell>
          <cell r="E15" t="str">
            <v>Reportes de eventos, registros de asistencia</v>
          </cell>
        </row>
        <row r="16">
          <cell r="B16" t="str">
            <v>Llevar acabo la Feria del Chapulin en la localidad de Xochipala</v>
          </cell>
          <cell r="C16" t="str">
            <v>Porcentaje de actividades de ferias locales realizadas</v>
          </cell>
          <cell r="D16" t="str">
            <v>Porcentaje de ferias locales realizadas = (Número actividades de ferias realizadas / Número total actividades de ferias programadas) * 100</v>
          </cell>
          <cell r="E16" t="str">
            <v>Registro de participación y reportes de evento</v>
          </cell>
        </row>
        <row r="17">
          <cell r="B17" t="str">
            <v>Llevar acabo la Feria del Elote en la localidad Huiziltepec</v>
          </cell>
          <cell r="C17" t="str">
            <v>Porcentaje de actividades en ferias del elote realizadas</v>
          </cell>
          <cell r="D17" t="str">
            <v>Porcentaje de actividades en ferias del elote realizadas = (Número deactividades en ferias realizadas / Número total de actividades de ferias programadas) * 100</v>
          </cell>
          <cell r="E17" t="str">
            <v>Reportes de evento y estadísticas de asistencia</v>
          </cell>
        </row>
        <row r="18">
          <cell r="B18" t="str">
            <v>Promover Politicas publicas que apoyen a emprendedores, pequeñas y medianas empresas.</v>
          </cell>
          <cell r="C18" t="str">
            <v>Porcentaje de políticas implementadas</v>
          </cell>
          <cell r="D18" t="str">
            <v>Porcentaje de políticas implementadas = (Número de políticas implementadas / Número total de políticas propuestas) * 100</v>
          </cell>
          <cell r="E18" t="str">
            <v>Documentos oficiales, decretos y actas de reuniones</v>
          </cell>
        </row>
        <row r="19">
          <cell r="B19" t="str">
            <v xml:space="preserve">Gestionar apertura de la ruta de artesanos y productores </v>
          </cell>
          <cell r="C19" t="str">
            <v xml:space="preserve">Porcentaje de avance en la ruta artesanal </v>
          </cell>
          <cell r="D19" t="str">
            <v>Porcentaje de avance en la ruta artesanal = (Número de artesanos registrados / Meta establecida) * 100</v>
          </cell>
          <cell r="E19" t="str">
            <v>Registro de artesanos inscritos, informes de desarrollo</v>
          </cell>
        </row>
        <row r="20">
          <cell r="B20" t="str">
            <v>Elaborar el patron artesanal</v>
          </cell>
          <cell r="C20" t="str">
            <v>Porcentaje de patrones artesanales creados</v>
          </cell>
          <cell r="D20" t="str">
            <v>Porcentaje de patrones artesanales creados = (Número de patrones elaborados / Número total de patrones planeados) * 100</v>
          </cell>
          <cell r="E20" t="str">
            <v>Documentación de diseños y registros de producción</v>
          </cell>
        </row>
        <row r="21">
          <cell r="B21" t="str">
            <v>Realizar  programas de capacitación para fomentar el autoempleo y mejorar el bienestar</v>
          </cell>
          <cell r="C21" t="str">
            <v>Porcentaje de capacitaciones impartidas</v>
          </cell>
          <cell r="D21" t="str">
            <v>Porcentaje de capacitaciones impartidas = (Número de capacitaciones realizadas / Número total de capacitaciones planeadas) * 100</v>
          </cell>
          <cell r="E21" t="str">
            <v>Listas de asistencia, reportes de cursos</v>
          </cell>
        </row>
        <row r="22">
          <cell r="B22" t="str">
            <v>Implementacion de curso de capacitacion para foemtar el autoempleo</v>
          </cell>
          <cell r="C22" t="str">
            <v>Porcentaje de cursos implementados</v>
          </cell>
          <cell r="D22" t="str">
            <v>'Porcentaje de cursos implementados = (Número de cursos realizados / Número total de cursos planeados) * 100</v>
          </cell>
          <cell r="E22" t="str">
            <v>Informes de capacitación, listas de participantes</v>
          </cell>
        </row>
        <row r="23">
          <cell r="B23" t="str">
            <v xml:space="preserve">Llevar acabo Estéticas Comunitaria/Cortes de Cabello – Gratuitos, Tintes, depilaciones, alaciados y rizados de pestañas, entre otros…
</v>
          </cell>
          <cell r="C23" t="str">
            <v>Porcentaje de servicios estéticos realizados</v>
          </cell>
          <cell r="D23" t="str">
            <v>Porcentaje de servicios estéticos realizados = (Número de servicios realizados / Número total de servicios planeados) * 100</v>
          </cell>
          <cell r="E23" t="str">
            <v>Registros de atención y encuestas de satisfacción</v>
          </cell>
        </row>
        <row r="24">
          <cell r="B24" t="str">
            <v>Asistir a Jornadas Medico – Asistenciales/Cortes de cabello y pediculosis a la ciudadanía en general</v>
          </cell>
          <cell r="C24" t="str">
            <v>Porcentaje de jornadas médicas realizadas</v>
          </cell>
          <cell r="D24" t="str">
            <v>Porcentaje de jornadas médicas realizadas = (Número de jornadas efectuadas / Número total de jornadas programadas) * 100</v>
          </cell>
          <cell r="E24" t="str">
            <v>Informes de jornadas, listas de asistencia</v>
          </cell>
        </row>
      </sheetData>
      <sheetData sheetId="3"/>
      <sheetData sheetId="4">
        <row r="17">
          <cell r="C17" t="str">
            <v xml:space="preserve">Eje II Desarrollo Competitivo y Sostenible para el Progreso </v>
          </cell>
        </row>
        <row r="18">
          <cell r="C18" t="str">
            <v>Hacer un Municipio competitivo mediante el fomento al emprendimiento, al desarrollo, promocion de los productos locales, el fortalecimiento al campo, para fomentar la atraccion y el turismo generando una economia sostenible</v>
          </cell>
        </row>
        <row r="19">
          <cell r="C19" t="str">
            <v xml:space="preserve">Programa 14 AgroEconomia Sostenible </v>
          </cell>
        </row>
        <row r="20">
          <cell r="C20" t="str">
            <v>Vincular mecanismos de colaboración interinstitucional para el desarrollo de infraestructura que impulsen la vocación productiva del Municipio, garantizando la protección y sostenibilidad del Medio Ambiente.</v>
          </cell>
        </row>
        <row r="21">
          <cell r="C21" t="str">
            <v xml:space="preserve">14.16 Ejecutar actividades orientadas a promover la recuperacion economica 14.17 Potenciar las capacidades en el empoderamiento de todos los sectores economicos, a traves de la profesionalizacion y capasitacion 14.18 Difundir pruductos locales mediante concursos que pomuevan la participacion activa de los productores 14.19 Gestionar proyectos economicos integrales fomentando la productividad y la competitividad en el sector economico 14.20 Realizar talleres e autoempleo, apoyando a los jovenes para el desarrollo de habilidades y destrezas que necesiten en el campo laboral. </v>
          </cell>
        </row>
        <row r="23">
          <cell r="AA23" t="str">
            <v xml:space="preserve">3. Desarrollo Economico </v>
          </cell>
        </row>
        <row r="24">
          <cell r="AA24" t="str">
            <v xml:space="preserve">3.1. Asuntos Economicos, Comerciales y laborales en general </v>
          </cell>
        </row>
        <row r="25">
          <cell r="AA25" t="str">
            <v xml:space="preserve">3.1.1. Asuntos economicos y comerciales en general </v>
          </cell>
        </row>
        <row r="26">
          <cell r="AA26" t="str">
            <v xml:space="preserve">E Prestacion de servicios publicos </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Existe una buena calidad de vida por el decremento del sendarismo en la población de Eduardo Neri</v>
          </cell>
          <cell r="C12" t="str">
            <v>Porcentaje de la calidad de vida mejorada</v>
          </cell>
          <cell r="D12" t="str">
            <v>Porcentaje de la calidad de vida mejorada= (no. De personas con mejora e n su calidad de vida/ no de personas encuestadas*100) PCVM=NPMCV/NPE*100</v>
          </cell>
          <cell r="E12" t="str">
            <v>Encuestas</v>
          </cell>
        </row>
        <row r="13">
          <cell r="B13" t="str">
            <v>propociar una alta participación deportiva de los habitantes del municipio de Eduardo Neri</v>
          </cell>
          <cell r="C13" t="str">
            <v>Porcentaje de participación deportiva</v>
          </cell>
          <cell r="D13" t="str">
            <v>porcentaje de participación deportiva= (No. De población que participan en actividades deportivas/ No. De población total*100) PCD=NPPA/NPT*100</v>
          </cell>
          <cell r="E13" t="str">
            <v>evidencia fotografica</v>
          </cell>
        </row>
        <row r="14">
          <cell r="B14" t="str">
            <v>Infraestructura deportiva idónea y rehabilitada .</v>
          </cell>
          <cell r="C14" t="str">
            <v>Espacios de calidad para la realización de actividades deportivas</v>
          </cell>
          <cell r="D14" t="str">
            <v>Espacios de calidad para la realización de actividades deportivas=(No. de espacios deportivos funcionales /No. Total de ciudadanos satisfechos en los espacios deportivos)*100 ECRAD=(NERAD/NTCSED)*100</v>
          </cell>
          <cell r="E14" t="str">
            <v>Informes mensuales y bitácoras fotográfica</v>
          </cell>
        </row>
        <row r="15">
          <cell r="B15" t="str">
            <v>Garantizar el buen uso y mantenimiento  de los espacios deportivos que se encuentran al servicio de la población.</v>
          </cell>
          <cell r="C15" t="str">
            <v>Optimizar los distintos espacios deportivos.</v>
          </cell>
          <cell r="D15" t="str">
            <v>Optimizar los distintos espacios deportivos=(No. de Espacios deportivos equipados /No. de ciudadanos que lo utilizan)*100 PEPD=(NEDE/NCU)*100</v>
          </cell>
        </row>
        <row r="16">
          <cell r="B16" t="str">
            <v>Contar con las herramientas adecuadas para el buen desempeño deportivo.</v>
          </cell>
          <cell r="C16" t="str">
            <v>Realizar las acciones técnicas y administrativas correspondientes.</v>
          </cell>
          <cell r="D16" t="str">
            <v xml:space="preserve">Realizar las acciones técnicas y administrativas correspondientes=(No. De herramientas y material de trabajo existentes/No. Total de herramientas adquiridas)*100 PATA=(NHMTE/NTHA)*100 </v>
          </cell>
        </row>
        <row r="17">
          <cell r="B17" t="str">
            <v>gestión para realizar competencias y promoción de actividades deportivas deportivas.</v>
          </cell>
          <cell r="C17" t="str">
            <v>Ejecución  de proyectos que beneficien a los deportistas en la realización de sus actividades.</v>
          </cell>
          <cell r="D17" t="str">
            <v>Ejecución  de proyectos que beneficien a los deportistas en la realización de sus actividades =(No. de eventos deportivos a realizar/No. de total de eventos deportivos planeados )*100 PGDRCP=(NEDR/NTEDP)*100</v>
          </cell>
          <cell r="E17" t="str">
            <v>Informes mensuales y bitácoras fotográficas</v>
          </cell>
        </row>
        <row r="18">
          <cell r="B18" t="str">
            <v>realizar torneos de futbol soccer y rapido, basquetbol y voleibol</v>
          </cell>
          <cell r="C18" t="str">
            <v>Número de torneos realizados</v>
          </cell>
          <cell r="D18" t="str">
            <v>Número de torneos realizados = (No. de torneos llevados a cabo / No. total de torneos planeados) * 100 NTE=NTLC/NTTP*100</v>
          </cell>
          <cell r="E18" t="str">
            <v>Informes mensuales y evidencia fotográfica</v>
          </cell>
        </row>
        <row r="19">
          <cell r="B19" t="str">
            <v>realizar carreras de atletismo y ciclismo</v>
          </cell>
          <cell r="C19" t="str">
            <v>Número de carreras realizadas</v>
          </cell>
          <cell r="D19" t="str">
            <v>Número de carreras realizadas = (No. de carreras realzadas / No. total de carreras planeadas) * 100 NCR=NCR/NTCP*100</v>
          </cell>
        </row>
        <row r="20">
          <cell r="B20" t="str">
            <v>realizar programas de activación fisica (Yoga y zumba)</v>
          </cell>
          <cell r="C20" t="str">
            <v>Número de programas de activación física implementados</v>
          </cell>
          <cell r="D20" t="str">
            <v>Número de programas de activación física implementados = (No. de programas realizados / No. total de programas planeados) * 100 NPAFI=NPR/NTPP*100</v>
          </cell>
        </row>
      </sheetData>
      <sheetData sheetId="3"/>
      <sheetData sheetId="4">
        <row r="17">
          <cell r="C17" t="str">
            <v xml:space="preserve">EJE : 1 Inclusion y humanidad que transforman </v>
          </cell>
        </row>
        <row r="18">
          <cell r="C18" t="str">
            <v xml:space="preserve">fomentar actividades de esparcimiento y recreacion deportiva entre la niñez, juventud y adulto de una manera donde participen la sociedad en general coadyuvando el tejido social del municipio mediante acciones fisicas y deportivas </v>
          </cell>
        </row>
        <row r="19">
          <cell r="C19" t="str">
            <v xml:space="preserve">Programa : 5 Transformando tu vida con Deporte </v>
          </cell>
        </row>
        <row r="20">
          <cell r="C20" t="str">
            <v xml:space="preserve">Articular politicas publicas que creen, un entorno favorable para el desarrollo social e integral de la niñez, jovenes, adultos, adultos mayores y discapacitados, promoviendo una colaboracion entre distintos sectores para asegurar el bienestar social del municipio </v>
          </cell>
        </row>
        <row r="21">
          <cell r="C21" t="str">
            <v xml:space="preserve">5.1.- promover de manera inclusiva el deporte de alto rendimiento, el deporte social y la activacion fisica en las diferente disciplinas 5.1.- establcer convenios de colaboracion con instituciones educativas para la realizar acciones que fomenten el deporte y la actvacion fisica. 5.3.- diseñar los programas de las diferentes disciplinas deportivas en los lugares corde para su realizacion. </v>
          </cell>
        </row>
        <row r="24">
          <cell r="AA24" t="str">
            <v>2.4 Recreación , cultura y otras manifestaciones sociales.</v>
          </cell>
        </row>
        <row r="25">
          <cell r="AA25" t="str">
            <v>2.4.1  Deporte y Recreación</v>
          </cell>
        </row>
        <row r="26">
          <cell r="AA26" t="str">
            <v xml:space="preserve">E Prestacion de servicios publicos </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Mejorar el desarrollo social de la población del Municipio de Eduardo Neri</v>
          </cell>
          <cell r="C12" t="str">
            <v>Índice de desarrollo social mejorado</v>
          </cell>
          <cell r="D12" t="str">
            <v>Índice de desarrollo social mejorado=(Indicador de desarrollo social actual - Indicador de desarrollo social inicial) / Indicador de desarrollo social inicial * 100</v>
          </cell>
          <cell r="E12" t="str">
            <v>Informes estadísticos de desarrollo social</v>
          </cell>
        </row>
        <row r="13">
          <cell r="B13" t="str">
            <v>Correcto seguimiento a las líneas de acción planteadas en el Plan Municipal de Desarrollo 2024-2027</v>
          </cell>
          <cell r="C13" t="str">
            <v>Porcentaje de cumplimiento de las acciones planificadas</v>
          </cell>
          <cell r="D13" t="str">
            <v>Porcentaje de cumplimiento de las acciones planificadas= (Número de acciones ejecutadas / Número de acciones planificadas) * 100</v>
          </cell>
          <cell r="E13" t="str">
            <v>Reportes de avance del plan municipal</v>
          </cell>
        </row>
        <row r="14">
          <cell r="B14" t="str">
            <v xml:space="preserve">Coordinación y fortalecimiento de la planeación municipal </v>
          </cell>
          <cell r="C14" t="str">
            <v>Nivel de cumplimiento de coordinación y fortalecimiento</v>
          </cell>
          <cell r="D14" t="str">
            <v>Nivel de cumplimiento de coordinación y fortalecimiento= (Número de reuniones de coordinación realizadas / Número de reuniones planificadas) * 100</v>
          </cell>
          <cell r="E14" t="str">
            <v>Minutas de reuniones</v>
          </cell>
        </row>
        <row r="15">
          <cell r="B15" t="str">
            <v>Instalacion de COPLADEMUN</v>
          </cell>
          <cell r="C15" t="str">
            <v>Número de sesiones realizadas</v>
          </cell>
          <cell r="D15" t="str">
            <v>Número de sesiones realizadas=(Número de sesiones realizadas / Número de sesiones programadas) * 100</v>
          </cell>
          <cell r="E15" t="str">
            <v>Actas de sesiones</v>
          </cell>
        </row>
        <row r="16">
          <cell r="B16" t="str">
            <v>Realizar reuniones de carácter interinstitucional para el desarrollo del Municipio de Eduardo Neri</v>
          </cell>
          <cell r="C16" t="str">
            <v>Número de reuniones efectuadas</v>
          </cell>
          <cell r="D16" t="str">
            <v>Número de reuniones efectuadas= (Número de reuniones efectuadas / Número de reuniones planificadas) * 100</v>
          </cell>
          <cell r="E16" t="str">
            <v>Minutas de reuniones</v>
          </cell>
        </row>
        <row r="17">
          <cell r="B17" t="str">
            <v>Fortalecimiento de la gestión municipal mediante la planeación, seguimiento y evaluación de programas y actividades</v>
          </cell>
          <cell r="C17" t="str">
            <v>Porcentaje de cumplimiento de programas y actividades</v>
          </cell>
          <cell r="D17" t="str">
            <v>Porcentaje de cumplimiento de programas y actividades= (Número de programas y actividades cumplidas / Número de programas y actividades planificadas) * 100</v>
          </cell>
          <cell r="E17" t="str">
            <v>Informes de gestión municipal</v>
          </cell>
        </row>
        <row r="18">
          <cell r="B18" t="str">
            <v>Elaboración de programas operativos anuales</v>
          </cell>
          <cell r="C18" t="str">
            <v>Número de programas elaborados</v>
          </cell>
          <cell r="D18" t="str">
            <v>Número de programas elaborados= (Número de programas elaborados / Número de programas planificados) * 100</v>
          </cell>
          <cell r="E18" t="str">
            <v>Documentos de programas operativos</v>
          </cell>
        </row>
        <row r="19">
          <cell r="B19" t="str">
            <v>Seguimiento a elaboración de manuales de operativididad</v>
          </cell>
          <cell r="C19" t="str">
            <v>Número de manuales actualizados</v>
          </cell>
          <cell r="D19" t="str">
            <v>Número de manuales actualizados=(Número de manuales actualizados / Número de manuales previstos) * 100</v>
          </cell>
        </row>
        <row r="20">
          <cell r="B20" t="str">
            <v>Capacitación a directores generales, directores y jefes de departamento para el correcto procesamiento de la información</v>
          </cell>
          <cell r="C20" t="str">
            <v>Número de participantes capacitados</v>
          </cell>
          <cell r="D20" t="str">
            <v>Número de participantes capacitados= (Número de participantes capacitados / Número de participantes programados) * 100</v>
          </cell>
          <cell r="E20" t="str">
            <v>Listas de asistencia y evaluaciones</v>
          </cell>
        </row>
        <row r="21">
          <cell r="B21" t="str">
            <v>Elaboración de informe de gobierno</v>
          </cell>
          <cell r="C21" t="str">
            <v>Informe elaborado y entregado</v>
          </cell>
          <cell r="D21" t="str">
            <v>Informe elaborado y entregado= (Informes entregados / Informes programados) * 100</v>
          </cell>
          <cell r="E21" t="str">
            <v>Documento del informe</v>
          </cell>
        </row>
        <row r="22">
          <cell r="B22" t="str">
            <v>Revisión de información de actividades realizadas de las areas del H. Ayuntamiento</v>
          </cell>
          <cell r="C22" t="str">
            <v>Número de informes revisados</v>
          </cell>
          <cell r="D22" t="str">
            <v>Número de informes revisados=(Número de informes revisados / Número de informes programados) * 100</v>
          </cell>
          <cell r="E22" t="str">
            <v>Bitácoras de revisión</v>
          </cell>
        </row>
        <row r="23">
          <cell r="B23" t="str">
            <v>Mejorar la atención de soporte técnico aumentando la rapidez y efectividad en la resolución de solicitudes.</v>
          </cell>
          <cell r="C23" t="str">
            <v xml:space="preserve">Bitacoras de atención a
solicitudes de soporte
técnico. </v>
          </cell>
          <cell r="D23" t="str">
            <v>Bitacoras de atención a
solicitudes de soporte
técnico. = (Número de solicitudes de
soporte técnico atendidas/
Número de solicitudes de
soporte técnico
recibidas)*100</v>
          </cell>
          <cell r="E23" t="str">
            <v>Bitacoras de Atención.</v>
          </cell>
        </row>
        <row r="24">
          <cell r="B24" t="str">
            <v>Optimizar el mantenimiento de equipos para garantizar su buen funcionamiento y mejorar la eficiencia administrativa.</v>
          </cell>
          <cell r="C24" t="str">
            <v>Cambio y/o Actualizacion de equipos de computo.</v>
          </cell>
          <cell r="D24" t="str">
            <v>Cambio y/o Actualizacion de equipos de computo.='(Número de equipos de
computo cambiados /
Número de equipos de
computo programados a
cambiar) *100</v>
          </cell>
          <cell r="E24" t="str">
            <v>Cambio de Equipos</v>
          </cell>
        </row>
        <row r="25">
          <cell r="B25" t="str">
            <v>Garantizar el suministro oportuno de refacciones para mantener operativos los equipos y evitar interrupciones administrativas.</v>
          </cell>
          <cell r="C25" t="str">
            <v>Adquisición y suministro
de refacciones y
accesorios menores</v>
          </cell>
          <cell r="D25" t="str">
            <v>Adquisición y suministro
de refacciones y
accesorios menores=(Refacciones y
accesorios menores adquiridos
-Refacciones y
accesorios menores solicitados) * 100</v>
          </cell>
          <cell r="E25" t="str">
            <v>Requerimientos de accesorios menores</v>
          </cell>
        </row>
      </sheetData>
      <sheetData sheetId="3"/>
      <sheetData sheetId="4">
        <row r="17">
          <cell r="C17" t="str">
            <v>Eje IV Innovación y Eficiencia en Movimiento: Transformando para Avanzar.</v>
          </cell>
        </row>
        <row r="18">
          <cell r="C18" t="str">
            <v>Coordinar la planeación estratégica de la administracion municipal a fin de asegurar el desarrollo sostenible promoviendo una integración alineando con las necesidades de la sociedad.</v>
          </cell>
        </row>
        <row r="20">
          <cell r="C20" t="str">
            <v xml:space="preserve">Garantizar  la transversalidad de acciones que promuevan una colaboracion efectiva y una coordinacion solida entre la dependencia federales y estatales consolidando un gobierno honesto y al servicio de la gente . </v>
          </cell>
        </row>
        <row r="21">
          <cell r="C21" t="str">
            <v>25.1 Promover la participación ciudadana en los procesos de planeación municipal mediante mesas de trabajo, audiencias, talleres o foros. 25.2 Asegurar que las politicas públicas y planes reflejen las necesidades y prioridades de la ciudadania. 25.3 Utilizar herramientas tecnológicas para la planeación, seguimiento y desarrollo de proyectos o programas. 25.4 Desarrollar el Plan Municipal de Desarrollo coordinando con las diferentes áreas la integración de las necesidades y objetivos. 25.5 Formular programas y estrategias de planeación  basadas en el análisis del Municipio estableciendo  plazos a corto, mediana y largo plazo.  25.6 Colaborar con otras dependencias del Gobierno  Estatal Ffederal para garantizar la alineación de  proyectos en materia de planeación gubernamental.  25.7 Brindar capacitación asesoria técnica a las  unidades administrativas para el desarrollo de sus programas operativos anuales.  25.8 Diseñar mecanismos de trabajo manteniendo  actualizado y aprobada la documentación relativa de los  procedimientos y las politicas del gobierno municipal.  25.9 Concentrar información estadistica generada para el  desarrollo de estrategias de planeación.  25.10 Integración de la información correspondiente para  los informes de gobierno municipal.  25.11 Cumplir con los requerimientos de la Ley en materia  de transparencia  25.12 Impulsar que el proceso de elaboración de planes.  politicas publicas programas se sustente en información estadística, a las necesidades y demandas de la sociedad 25.13 Coordinar las aclividades de planeación estratégica y su implementación para la consecución de los objetivos institucionales.</v>
          </cell>
        </row>
        <row r="24">
          <cell r="AA24" t="str">
            <v xml:space="preserve">1.3 Coordinación de la Política de Gobierno. </v>
          </cell>
        </row>
        <row r="26">
          <cell r="AA26" t="str">
            <v xml:space="preserve">P Planeación, seguimiento y evaluación de políticas públicas.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refreshError="1"/>
      <sheetData sheetId="1" refreshError="1"/>
      <sheetData sheetId="2">
        <row r="12">
          <cell r="B12" t="str">
            <v>Atencion oportuna y desarrollo de habilidades en los adultos mayores de los diferentes comunidades.</v>
          </cell>
          <cell r="D12" t="str">
            <v>Porcentaje de atención = No. De Solicitudes Atendidas / No. De Solicitudes Recibidas * 100. PA=(SA/SR)*100</v>
          </cell>
          <cell r="E12" t="str">
            <v>Informes, Evidencia forográfica y Oficios.</v>
          </cell>
        </row>
        <row r="13">
          <cell r="C13" t="str">
            <v>Eficiencia de Atención (porcentaje)</v>
          </cell>
          <cell r="D13" t="str">
            <v>Eficiencia de Atención = No. De Población Atendida / No. Total atencion a la  Población * 100. EA=(NPA/POT)*100</v>
          </cell>
          <cell r="E13" t="str">
            <v>Notas informativas, Reportes y Evidencias fotográficas.</v>
          </cell>
        </row>
        <row r="14">
          <cell r="C14" t="str">
            <v>Servicios Medicos (porcentaje)</v>
          </cell>
          <cell r="D14" t="str">
            <v>Servicios Medicos = No.  De Servicios Medicos Atendidas/ No. De Servicios Medicos  Programados * 100. PSM=(NSMA/NSMP)*100</v>
          </cell>
          <cell r="E14" t="str">
            <v>Informes, Publicaciones y Evidencias fotográficas.</v>
          </cell>
        </row>
        <row r="15">
          <cell r="B15" t="str">
            <v>Fortalecer los mecanismos de desarrollo de habilidades y conocimentos en adulto mayor, cursos y activacion física.</v>
          </cell>
          <cell r="C15" t="str">
            <v>Porcentaje de Actividades Recreativas</v>
          </cell>
          <cell r="D15" t="str">
            <v>Porcentaje Actividades Recreativas=  No. De Actividades recreativas Desarrolladas / No. De Actividades Recreativas Programadas * 100. PAR=(NARD/NARP)*100</v>
          </cell>
          <cell r="E15" t="str">
            <v>Lista de asistencia, reporte de actividades , fotografia y publicaciones en medios digitales que difunden talleres recreativos</v>
          </cell>
        </row>
        <row r="16">
          <cell r="B16" t="str">
            <v>Brindar talleres de servicos de asistencia y orientacion juridica o psicologica a las personas adultos mayores en situacion de riesgo</v>
          </cell>
          <cell r="C16" t="str">
            <v>Talleres de Oritación Juridica y Psicologica</v>
          </cell>
          <cell r="D16" t="str">
            <v>Talleres Orientacion Juridicas y Psicilogicas=  No. De Talleres Realizadas / No. De Talleres  Programadas * 100. TOJP=(NTOJPR/NTOJPP)*100</v>
          </cell>
          <cell r="E16" t="str">
            <v>Lista de asistencia, reporte de actividades , fotografia y publicaciones en medios digitales que difunden talleres recreativos</v>
          </cell>
        </row>
        <row r="17">
          <cell r="B17" t="str">
            <v>Realizar brigadas asitenciales en las comunidades, fomentando el desarrollo de actividades recreativas, físicas y atencion médicas a los adultos mayores</v>
          </cell>
          <cell r="C17" t="str">
            <v>Brigadas Asistenciales en Comunidades</v>
          </cell>
          <cell r="D17" t="str">
            <v>Brigadas Asistenciales en Comunidades = No. De Brigadas Atendidas/ No. De Brigadas Programadas * 100. BAC=(NBACA/NBACP)*100</v>
          </cell>
          <cell r="E17" t="str">
            <v>Lista de asistencia, reporte de actividades , fotografia y publicaciones en medios digitales que difunden talleres recreativos</v>
          </cell>
        </row>
        <row r="18">
          <cell r="C18" t="str">
            <v>Incremento en el Padron</v>
          </cell>
          <cell r="D18" t="str">
            <v>Incremento en el padron= No. De solicitudes Atencion/ No. Total de atendidas a la poblacion *100. IP=(NIPA/NIPT)*100</v>
          </cell>
          <cell r="E18" t="str">
            <v>Documentacion del solicitante para ingresar al padron, Evidencia fotografica.</v>
          </cell>
        </row>
        <row r="19">
          <cell r="B19" t="str">
            <v xml:space="preserve">Coordinación y capacitación con los diferentes club's de las comunidades </v>
          </cell>
          <cell r="C19" t="str">
            <v>Porcentaje de Capacitaciones en los Club´s</v>
          </cell>
          <cell r="D19" t="str">
            <v>Porcentaje de Capacitaciones= No. De solicitudes Atendidas/ No. De Capacitaciones Programadas* 100. PCC=(NPCCA/NPCCP)*¨100</v>
          </cell>
          <cell r="E19" t="str">
            <v>Lista de asistencia,  actividades , evidencia fotografica y notas informativas</v>
          </cell>
        </row>
      </sheetData>
      <sheetData sheetId="3" refreshError="1"/>
      <sheetData sheetId="4">
        <row r="17">
          <cell r="C17" t="str">
            <v>Inclusión y Humanidad que Transforman: Unidos para Avanzar</v>
          </cell>
        </row>
      </sheetData>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sheetData sheetId="3"/>
      <sheetData sheetId="4">
        <row r="17">
          <cell r="C17" t="str">
            <v>Eje IV Innovación y Eficiencia en Movimiento: Transformando para Avanzar.</v>
          </cell>
        </row>
        <row r="19">
          <cell r="C19" t="str">
            <v>25. Planificando para la Transformación.</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Reducir la Morbilidad y Mortalidad por una Atención y Diagnostico Oportuno, Generando Menor Uso de Recursos Económicos en Tratamientos en la Población de Eduardo Neri</v>
          </cell>
          <cell r="C12" t="str">
            <v>Disminuir el Índice de Desconocimiento Sobre Enfermedades de Atención en el Primer Nivel de Salud, en la Población del Municipio de Eduardo Neri.</v>
          </cell>
          <cell r="D12" t="str">
            <v>Porcentaje de atenciones solicitadas = (no. de atenciones solicitadas/ no. de atenciones atendidas) * 100.  PAS=(NAS/NAA) * 100</v>
          </cell>
          <cell r="E12" t="str">
            <v>Registro de asistencia, minutas de trabajo, informe escrito y evidencias fotográficas.</v>
          </cell>
        </row>
        <row r="13">
          <cell r="B13" t="str">
            <v>Adecuada Atención Medica de Primer Contacto en el Municipio de Eduardo Neri</v>
          </cell>
          <cell r="C13" t="str">
            <v>Brindar Consulta Gratuita De Primer Contacto de Atención  del Servio Médico. (Diagnostico, Tratamiento, Oportuno y Adecuado (Medicina General, Odontológica, Nutrición y Fisioterapia)</v>
          </cell>
          <cell r="D13" t="str">
            <v>Porcentaje de atenciones solicitadas = (no. de atenciones solicitadas/ no. de atenciones atendidas) * 100.  PAS=(NAS/NAA) * 100</v>
          </cell>
          <cell r="E13" t="str">
            <v>Registro de asistencia, minutas de trabajo, informe escrito y evidencias fotográficas.</v>
          </cell>
        </row>
        <row r="14">
          <cell r="B14" t="str">
            <v>Lograr una tención Adecuada y Eficiente a los pacientes que requieran servicio médico</v>
          </cell>
          <cell r="C14" t="str">
            <v>Porcentaje de Consultas Medicina Generales, Odontológica, Nutrición y Fisioterapia, Brindadas a la Población en General.</v>
          </cell>
          <cell r="D14" t="str">
            <v>Porcentaje de atenciones solicitadas = (no. de atenciones solicitadas/ no. de atenciones atendidas) * 100.  PAS=(NAS/NAA) * 100</v>
          </cell>
          <cell r="E14" t="str">
            <v>Registro de asistencia, minutas de trabajo, informe escrito y evidencias fotográficas.</v>
          </cell>
        </row>
        <row r="15">
          <cell r="B15" t="str">
            <v>Brindar Consulta Gratuita De Primer Contacto de Atención  del Servio Médico. (Diagnostico, Tratamiento, Oportuno y Adecuado (Medicina General, Odontológica, Nutrición y Fisioterapia)</v>
          </cell>
          <cell r="C15" t="str">
            <v>Porcentaje de Calidad en Diagnóstico y Tratamiento.</v>
          </cell>
          <cell r="D15" t="str">
            <v>Porcentaje de atenciones solicitadas = (no. de atenciones solicitadas/ no. de atenciones atendidas) * 100.  PAS=(NAS/NAA) * 100</v>
          </cell>
          <cell r="E15" t="str">
            <v>Registro de asistencia, minutas de trabajo, informe escrito y evidencias fotográficas.</v>
          </cell>
        </row>
        <row r="16">
          <cell r="B16" t="str">
            <v>Campaña Salud y Bienestar para Todos</v>
          </cell>
          <cell r="D16" t="str">
            <v>Porcentaje de campañas de salud = (no. de campañas de salud/ no. de campañas de salud cumplidas) * 100.  PCS=(NCS/NCSC) * 100</v>
          </cell>
          <cell r="E16" t="str">
            <v>Registro de asistencia, minutas de trabajo, informe escrito y evidencias fotográficas.</v>
          </cell>
        </row>
        <row r="17">
          <cell r="B17" t="str">
            <v xml:space="preserve">Realizar campañas de prevención de la Salud en el municipio de Eduardo Neri </v>
          </cell>
          <cell r="C17" t="str">
            <v>Disminuir el Índice de Desconocimiento Sobre Enfermedades de Atención en el Primer Nivel de Salud, en la Población del Municipio de Eduardo Neri.</v>
          </cell>
          <cell r="D17" t="str">
            <v>Porcentaje de talleres brindados = (no. de talleres de prevención/ no. de talleres brindados) * 100.  PTB=(NTB/NTB) * 100</v>
          </cell>
          <cell r="E17" t="str">
            <v>Registro de asistencia, minutas de trabajo, informe escrito y evidencias fotográficas.</v>
          </cell>
        </row>
        <row r="18">
          <cell r="B18" t="str">
            <v>Programa “ESCUELA SALUD Y BIENESTAR”</v>
          </cell>
          <cell r="C18" t="str">
            <v>Incrementar la Efectividad de las Intervenciones de Promoción de la Salud, para Crear una Nueva Cultura de Salud, Habilitando a la Comunidad Escolar y Sumando las Contribuciones de los Agentes Escolares y Promotores Voluntarios</v>
          </cell>
          <cell r="D18" t="str">
            <v>Porcentaje de campañas de salud = (no. de campañas de salud/ no. de campañas de salud cumplidas) * 100.  PCS=(NCS/NCSC) * 100</v>
          </cell>
          <cell r="E18" t="str">
            <v>Registro de asistencia, minutas de trabajo, informe escrito y evidencias fotográficas.</v>
          </cell>
        </row>
        <row r="19">
          <cell r="B19" t="str">
            <v xml:space="preserve">Brindar atención oportuna en prevención de enfermedades </v>
          </cell>
          <cell r="C19" t="str">
            <v>Promover una Salud Sana con Hábitos Saludables para Prevenir Enfermedades. (Toma de Tensión Arterial, Frecuencia Cardiaca, Peso, Talla, Temperatura, Glucosa Capilar y Oximetría)</v>
          </cell>
          <cell r="D19" t="str">
            <v>Porcentaje de resoluciones aprobadas = (no. de proyectos terminados/ no. de proyectos programados) * 100.  PAP=(NPT/NPP) * 100</v>
          </cell>
          <cell r="E19" t="str">
            <v>Registro de asistencia, minutas de trabajo, informe escrito y evidencias fotográficas.</v>
          </cell>
        </row>
        <row r="20">
          <cell r="B20" t="str">
            <v>Enfermería al Cuidado de tu Salud, Toma de Signos Vitales</v>
          </cell>
          <cell r="C20" t="str">
            <v>Promover una Salud Sana con Hábitos Saludables para Prevenir Enfermedades. (Toma de Tensión Arterial, Frecuencia Cardiaca, Peso, Talla, Temperatura, Glucosa Capilar y Oximetría)</v>
          </cell>
          <cell r="D20" t="str">
            <v>Porcentaje de resoluciones aprobadas = (no. de proyectos terminados/ no. de proyectos programados) * 100.  PAP=(NPT/NPP) * 100</v>
          </cell>
          <cell r="E20" t="str">
            <v>Registro de asistencia, minutas de trabajo, informe escrito y evidencias fotográficas.</v>
          </cell>
        </row>
        <row r="21">
          <cell r="B21" t="str">
            <v>Detección y Prevención, VIH, Sida e ITS</v>
          </cell>
          <cell r="C21" t="str">
            <v>Disminuir el Índice de Desconocimiento Sobre Enfermedades de Trasmisión Sexual</v>
          </cell>
          <cell r="D21" t="str">
            <v>Porcentaje de Pruebas   = (no. de pruebas solicitadas/ no. de pruebas brindadas) * 100.  PP=(NPS/NPB) * 100</v>
          </cell>
          <cell r="E21" t="str">
            <v>Registro de asistencia, minutas de trabajo, informe escrito y evidencias fotográficas.</v>
          </cell>
        </row>
      </sheetData>
      <sheetData sheetId="3"/>
      <sheetData sheetId="4">
        <row r="17">
          <cell r="C17" t="str">
            <v>EJE 1: Inclusión y humanidad que transforma: Unidos para Avanzar.</v>
          </cell>
        </row>
        <row r="18">
          <cell r="C18" t="str">
            <v>Objetivo. Promover acciones de atención primaria en salud para prevenir, preservar, recuperar y mejorar la calidad de vida de la población mediante servicios médicos y prevención integral.</v>
          </cell>
        </row>
        <row r="19">
          <cell r="C19" t="str">
            <v>Programa 3. Salud y Bienestar en Movimiento</v>
          </cell>
        </row>
        <row r="20">
          <cell r="C20" t="str">
            <v>Fortalecer la operatividad de los servicios básicos de salud impulsando acciones de vigilancia y monitoreo para impactar en las condiciones de salud de la ciudadanía.</v>
          </cell>
        </row>
        <row r="21">
          <cell r="C21" t="str">
            <v>3.1 Fomentar una cultura preventiva de atención temprana en materia de salud integral. 3.2 Promover una vida sana con hábitos saludables para evitar enfermedades. 3.3 Crear campañas permanentes de la promoción de salud incluyendo cursos, talleres y pláticas para la prevención de enfermedades. 3.4 Garantizar el surtido de las recetas médicas a las personas que reciban servicios de atención médica. 3.5 Mantener y ampliar el abasto de medicamos básicos en la unidad de Farmacia Municipal. 3.6 Ampliar la cobertura del servicio integral de salud en las Comunidades más alejadas. 3.7 Atender a la ciudadanía que requiera un servicio médico integral con humanismo, eficiencia y eficacia. 3.8 Generar un programa de capacitación al personal de salud, para mejorar el desempeño en temas de integridad y atención. 3.9 Otorgar servicios médicos y odontológicos para mantener o mejorar la calidad de vida de la sociedad. 3.10 Promover una cultura de autocuidado sobre la salud bucal enfocándose en la población estudiantil del Municipio. 3.11 Asegurar el acceso efectivo, universal y gratuito a los servicios básicos de salud y de asistencia social con un trato digno y de calidad. 3.12 Elaborar un plan de mejora continua que fortalezca el sistema de salud básico del Municipio. 3.13 Fomentar prácticas preventivas que incidan positivamente en el cuidado de la salud. 3.14 Vigilar y controlar las condiciones sanitarias de los establecimientos que puedan representar un daño a la salud. 3.15 Difundir las disposiciones sanitarias, para mejorar las condiciones de salud en el Municipio poniendo énfasis en la participación. 3.16 Prevenir y eliminar riesgos de contagio de enfermedades transmisibles. 3.17 Promover y vigilar las enfermedades zoonóticas elaborando reportes sobre la situación en atención. 3.18 Realizar campañas de prevención de detección de cáncer de mama, diabetes, de transmisión sexual, entre otras. 3.19 Fomentar brigadas de prevención y detección de enfermedades. 3.20 Implementar medidas de seguridad acorde a los pacientes que necesitan movilizarse a otros espacios previniendo posibles complicaciones. 3.21 Dar atención oportuna y de calidad a los pacientes que requieran una movilización para su rehabilitación.</v>
          </cell>
        </row>
        <row r="25">
          <cell r="AA25" t="str">
            <v>2.3.1. Prestación de servicios de salud a la comunidad.</v>
          </cell>
        </row>
        <row r="26">
          <cell r="AA26" t="str">
            <v>E Prestación de Servicios Públicos.</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19">
          <cell r="C19" t="str">
            <v>Porcentaje de calidad en trato y tratamiento en base a diagnostico adecuado.</v>
          </cell>
        </row>
      </sheetData>
      <sheetData sheetId="3"/>
      <sheetData sheetId="4">
        <row r="24">
          <cell r="AA24" t="str">
            <v>2. Desarrollo Social.</v>
          </cell>
        </row>
        <row r="25">
          <cell r="AA25" t="str">
            <v xml:space="preserve">2.3. Salud. </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1"/>
      <sheetName val="POA"/>
    </sheetNames>
    <sheetDataSet>
      <sheetData sheetId="0"/>
      <sheetData sheetId="1"/>
      <sheetData sheetId="2">
        <row r="12">
          <cell r="B12" t="str">
            <v>Existe una baja taza de pérdida de identidad cultural en el mpio de Eduardo Neri</v>
          </cell>
          <cell r="C12" t="str">
            <v>Porcentaje de preservación cultural</v>
          </cell>
          <cell r="D12" t="str">
            <v>Porcentaje de preservación cultural = (Número de actividades culturales realizadas / Total de actividades programadas) * 100 PPC=(NACR/TAP)*100</v>
          </cell>
          <cell r="E12" t="str">
            <v>Reportes de actividades culturales, encuestas de percepción ciudadana</v>
          </cell>
        </row>
        <row r="13">
          <cell r="B13" t="str">
            <v>Rescate de los valores culturales, tradiciones y costumbres del municipio de Eduardo Neri</v>
          </cell>
          <cell r="C13" t="str">
            <v>Número de eventos culturales realizados</v>
          </cell>
          <cell r="D13" t="str">
            <v>Número de eventos culturales realizados= (Eventos culturales realizados / Eventos programados) * 100 NE=(ECR/EP)*100</v>
          </cell>
          <cell r="E13" t="str">
            <v>Registros de eventos, fotografías y videos</v>
          </cell>
        </row>
        <row r="14">
          <cell r="B14" t="str">
            <v xml:space="preserve">Existe interés cultural por parte de la ciudadanía </v>
          </cell>
          <cell r="C14" t="str">
            <v>Porcentaje de asistencia a eventos culturales</v>
          </cell>
          <cell r="D14" t="str">
            <v>Porcentaje de asistencia a eventos culturales= (Número de asistentes a eventos culturales / Total de población objetivo) * 100 PAEC=(NAEC/TP)*100</v>
          </cell>
          <cell r="E14" t="str">
            <v>Encuestas de asistencia, boletos de entrada, listas de participantes</v>
          </cell>
        </row>
        <row r="15">
          <cell r="B15" t="str">
            <v xml:space="preserve">Concurso de canto </v>
          </cell>
          <cell r="C15" t="str">
            <v>Número de participantes en el concurso</v>
          </cell>
          <cell r="D15" t="str">
            <v>Número de participantes en el concurso=(Participantes inscritos / Participantes esperados) * 100 NPC=(PI/PE)*100</v>
          </cell>
          <cell r="E15" t="str">
            <v>Listas de inscripción, reportes del concurso</v>
          </cell>
        </row>
        <row r="16">
          <cell r="B16" t="str">
            <v xml:space="preserve">Realización de grupos de música, artes plásticas y visuales </v>
          </cell>
          <cell r="C16" t="str">
            <v>Número de grupos artísticos formados</v>
          </cell>
          <cell r="D16" t="str">
            <v>Número de grupos artísticos formados='(Grupos creados / Grupos proyectados) * 100 NGAF=(GC/GP)*100</v>
          </cell>
          <cell r="E16" t="str">
            <v>Registros de inscripción, reportes de actividades</v>
          </cell>
        </row>
        <row r="17">
          <cell r="B17" t="str">
            <v>Certamen de la reina de las fiestas patrias 2025</v>
          </cell>
          <cell r="C17" t="str">
            <v>Número de participantes en el certamen</v>
          </cell>
          <cell r="D17" t="str">
            <v>Número de participantes en el certamen='(Participantes inscritos / Meta de participación) * 100 NPC=(PI/MP)*100</v>
          </cell>
          <cell r="E17" t="str">
            <v>Actas del certamen, fotografías y videos</v>
          </cell>
        </row>
        <row r="18">
          <cell r="B18" t="str">
            <v xml:space="preserve">Participaciones en los teatros del pueblo de las fiestas patronales de las diferentes comunidades </v>
          </cell>
          <cell r="C18" t="str">
            <v>Número de presentaciones en teatros del pueblo</v>
          </cell>
          <cell r="D18" t="str">
            <v>Número de presentaciones en teatros del pueblo='(Presentaciones realizadas / Presentaciones programadas) * 100 NPTP=(PR/PP)*100</v>
          </cell>
          <cell r="E18" t="str">
            <v>Programas de eventos, reportes de participación</v>
          </cell>
        </row>
        <row r="19">
          <cell r="B19" t="str">
            <v>Realización del taller de canto</v>
          </cell>
          <cell r="C19" t="str">
            <v>Número de asistentes al taller</v>
          </cell>
          <cell r="D19" t="str">
            <v>Número de asistentes al taller='(Asistentes al taller / Meta de asistencia) * 100 NAT=(AT/MA)*100</v>
          </cell>
          <cell r="E19" t="str">
            <v>Listas de asistencia, reportes de instructores</v>
          </cell>
        </row>
        <row r="20">
          <cell r="B20" t="str">
            <v xml:space="preserve">Fortalecimiento al ballet folclórico "citlalcalli" en la comunidad de Xochipala </v>
          </cell>
          <cell r="C20" t="str">
            <v>Número de presentaciones del ballet</v>
          </cell>
          <cell r="D20" t="str">
            <v>Número de presentaciones del ballet='(Presentaciones realizadas / Presentaciones proyectadas) * 100 NPB=(PR/PP)*100</v>
          </cell>
          <cell r="E20" t="str">
            <v>Registros de ensayos, videos de presentaciones</v>
          </cell>
        </row>
        <row r="21">
          <cell r="B21" t="str">
            <v xml:space="preserve">Rescate de las danza tradicionales y autóctonas </v>
          </cell>
          <cell r="C21" t="str">
            <v>Número de danzas rescatadas</v>
          </cell>
          <cell r="D21" t="str">
            <v>Número de danzas rescatadas='(Danzas documentadas / Danzas identificadas) * 100 NDR=(DD/DI)*100</v>
          </cell>
          <cell r="E21" t="str">
            <v>Documentación audiovisual, entrevistas a portadores de tradición</v>
          </cell>
        </row>
        <row r="22">
          <cell r="B22" t="str">
            <v>Fortalecimiento y continuidad al ballet folclórico "Yohualli Tapayatzin" infantil y juvenil</v>
          </cell>
          <cell r="C22" t="str">
            <v>Número de presentaciones realizadas</v>
          </cell>
          <cell r="D22" t="str">
            <v>Número de presentaciones realizadas='(Presentaciones realizadas / Presentaciones planeadas) * 100 NPR=(PR/PP)*100</v>
          </cell>
          <cell r="E22" t="str">
            <v>Reportes de actividades, material audiovisual</v>
          </cell>
        </row>
        <row r="23">
          <cell r="B23" t="str">
            <v>Conmemoración del día internacional de la danza</v>
          </cell>
          <cell r="C23" t="str">
            <v>Número de eventos realizados en la conmemoración</v>
          </cell>
          <cell r="D23" t="str">
            <v>Número de eventos realizados en la conmemoración='(Eventos realizados / Eventos planeados) * 100 NERC=ER/EV)*100</v>
          </cell>
          <cell r="E23" t="str">
            <v>Registros de eventos, reportes de participación</v>
          </cell>
        </row>
        <row r="24">
          <cell r="B24" t="str">
            <v>Creación del taller de música tradicional sones de tarima de Tixtla.</v>
          </cell>
          <cell r="C24" t="str">
            <v>Número de alumnos inscritos en el taller</v>
          </cell>
          <cell r="D24" t="str">
            <v>Número de alumnos inscritos en el taller='(Inscritos al taller / Meta de inscripción) * 100 NAIT=(IT/MI)*100</v>
          </cell>
        </row>
        <row r="25">
          <cell r="B25" t="str">
            <v xml:space="preserve">Realización del programa "culturando por tu colonia" con la danza de los diablos rojos y los tlacololeros </v>
          </cell>
          <cell r="C25" t="str">
            <v>Número de colonias beneficiadas</v>
          </cell>
          <cell r="D25" t="str">
            <v>Número de colonias beneficiadas='(Colonias en donde se realizó el programa / Colonias programadas) * 100 NCB=(CRP/P)*100</v>
          </cell>
          <cell r="E25" t="str">
            <v>Reportes de actividades, registros de participación</v>
          </cell>
        </row>
        <row r="26">
          <cell r="C26" t="str">
            <v>Número de estudiantes participantes</v>
          </cell>
          <cell r="D26" t="str">
            <v>Número de estudiantes participantes='(Estudiantes participantes / Meta de participación) * 100 NEP=(EP/MP)*100</v>
          </cell>
          <cell r="E26" t="str">
            <v>Registros escolares, reportes de participación</v>
          </cell>
        </row>
        <row r="27">
          <cell r="B27" t="str">
            <v>Realización de los domingos culturales</v>
          </cell>
          <cell r="C27" t="str">
            <v>Número de eventos culturales realizados</v>
          </cell>
          <cell r="D27" t="str">
            <v>Número de eventos culturales realizados='(Eventos realizados / Eventos planeados) * 100 NECR=(ER/EP)*100</v>
          </cell>
          <cell r="E27" t="str">
            <v>Programación de eventos, reportes de asistencia</v>
          </cell>
        </row>
        <row r="28">
          <cell r="B28" t="str">
            <v>Cursos de verano ver-arte 2025</v>
          </cell>
          <cell r="C28" t="str">
            <v>Número de alumnos inscritos</v>
          </cell>
          <cell r="D28" t="str">
            <v>Número de alumnos inscritos=(Alumnos inscritos / Meta de inscripción) * 100 NAI=(AI/MI)*100</v>
          </cell>
          <cell r="E28" t="str">
            <v>Registros de inscripción, listas de asistencia</v>
          </cell>
        </row>
        <row r="29">
          <cell r="B29" t="str">
            <v xml:space="preserve">Concurso municipal de Bastoneras </v>
          </cell>
          <cell r="C29" t="str">
            <v>Numero de concursos realizados</v>
          </cell>
          <cell r="D29" t="str">
            <v>Numero de concursos realizados=(Numero de Concursos de bastoneras realizados/numero de concursos de bastoneras realizados)*100  NCR=(NCBR/NCB)*100</v>
          </cell>
          <cell r="E29" t="str">
            <v>Evidencia fotografica</v>
          </cell>
        </row>
        <row r="30">
          <cell r="B30" t="str">
            <v>Rescate de los valores culturales, tradiciones y costumbres del municipio de Eduardo Neri</v>
          </cell>
          <cell r="C30" t="str">
            <v>Número de eventos culturales realizados</v>
          </cell>
          <cell r="D30" t="str">
            <v>Número de eventos culturales realizados='(Eventos culturales realizados / Eventos programados) * 100  NECR=(ECR/EP)*100</v>
          </cell>
          <cell r="E30" t="str">
            <v xml:space="preserve">Registros de eventos, fotografías y videos	</v>
          </cell>
        </row>
      </sheetData>
      <sheetData sheetId="3"/>
      <sheetData sheetId="4">
        <row r="17">
          <cell r="C17" t="str">
            <v>EJE I. INCLUSION Y HUMANIDAD QUE TRANSFORMAN: UNIDOS PARA AVANZAR</v>
          </cell>
        </row>
        <row r="18">
          <cell r="C18" t="str">
            <v>Promover el desarrollo integral e inclusivo de la sociedad mediante la educación y la cultura, fortaleciendo la infraestructura educativa, impulsando programas culturales y artísticos, para preservar el patrimonio cultural del municipio con la participación activa de la niñez y juventud.</v>
          </cell>
        </row>
        <row r="19">
          <cell r="C19" t="str">
            <v xml:space="preserve">PROGRAMA 2.EDUCACION, TALENTO Y CULTURA: RAICES QUE NOS UNEN </v>
          </cell>
        </row>
        <row r="20">
          <cell r="C20" t="str">
            <v>Articular políticas públicas que creen un entorno favorable para el desarrollo social e integral de la niñez, jóvenes, adultos, adultos mayores y discapacitados promoviendo una colaboración entre distintos sectores para asegurar el bienestar social de municipio</v>
          </cell>
        </row>
        <row r="21">
          <cell r="C21" t="str">
            <v xml:space="preserve">2.4 Recuperar y promover las actividades culturales y artísticas en el municipio.
2.5 Impulsar la difusión y la preservación de patrimonio cultural del municipio, promoviendo danzas originarias, grupos musicales y potras actividades artísticas.
2.6 Fomentar la realización de talleres de danza, pintura, música, teatro y otras artes, incentivando la participación de la niñez y la juventud.
2.10 Garantizar mecanismos de participación que faciliten el desarrollo integral de la juventud en lasa acciones sociales, deportivas y culturales 
2.11 Gestionar el acceso a financiamiento o estímulos económicos para fortalecer el equipamiento y herramientas de los jóvenes en sus actividades culturales, deportivas, y artísticas.
2.16 Difundir los cursos y talleres que se imparten en la casa de cultura del municipio, promoviendo la participación de la niñez y juventud.
</v>
          </cell>
        </row>
        <row r="24">
          <cell r="AA24" t="str">
            <v xml:space="preserve">2.4. Recreacion cultura y otras manifestaciones sociales </v>
          </cell>
        </row>
        <row r="25">
          <cell r="AA25" t="str">
            <v xml:space="preserve">2.4.2. Cultura </v>
          </cell>
        </row>
        <row r="26">
          <cell r="AA26" t="str">
            <v xml:space="preserve">E Prestacion de Servicios Publico </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jovenes con mayores oportunidades de desarrollo</v>
          </cell>
          <cell r="C12" t="str">
            <v>indice de acceso a oportunidades de desarrollo juvenil</v>
          </cell>
          <cell r="D12" t="str">
            <v>INDICE DE ACCESO A OPORTUNIDADES DE DESARROLLO JUVENIL = (No. De jovenes con empleo formal / No. Total de jovenes en el municipio) * 100 IA ODJ=(NJEF/NTJM)*100</v>
          </cell>
          <cell r="E12" t="str">
            <v>indice de acceso a oportunidades de desarrollo juvenil</v>
          </cell>
        </row>
        <row r="13">
          <cell r="B13" t="str">
            <v>continuidad de los estudios entre las y los jovenes de eduardo neri</v>
          </cell>
          <cell r="C13" t="str">
            <v>porcentaje de continuidades de estudios</v>
          </cell>
          <cell r="D13" t="str">
            <v>PORCENTAJE DE CONTINUIDAD DE ESTUDIOS = (No. De jovenes que continuan sus estudios / No. Total de jovenes inscritos en estudios superiores)*100 PCE= (NJCE(NTJIES)*100</v>
          </cell>
          <cell r="E13" t="str">
            <v>matricula de jovenes inscritos, registros de asistencia</v>
          </cell>
        </row>
        <row r="14">
          <cell r="B14" t="str">
            <v>disminucion de los niveles de embarazo adolescente</v>
          </cell>
          <cell r="C14" t="str">
            <v>taza de embarazo adolescente</v>
          </cell>
          <cell r="D14" t="str">
            <v>TASA DE EMBARAZO ADOLESCENTE= (No. Embarazos en adolescentes / No. Total de adolescentes Mujeres en la poblacion)*100 TEA=(NEA/NT AMP)*100</v>
          </cell>
          <cell r="E14" t="str">
            <v>registro demografico, registros en hospitales, entros de salud</v>
          </cell>
        </row>
        <row r="15">
          <cell r="B15" t="str">
            <v>impartir platicas sobre educacion sexual integral, en escuelas de nivel medio superior</v>
          </cell>
          <cell r="C15" t="str">
            <v>indice de cumplimiento de platicas de educacion sexual</v>
          </cell>
          <cell r="D15" t="str">
            <v>INDICE DE CUMPLIMIENTO DE PLATICAS DE DUCACION SEXUAL= (No. De platicas de educacion sexual realizadas / No. De platicas de educacion sexual programadas)*100 ICPES=(NPESR/NPESP)*100</v>
          </cell>
          <cell r="E15" t="str">
            <v>listas de asistencias, fotografias y videos</v>
          </cell>
        </row>
        <row r="16">
          <cell r="B16" t="str">
            <v>logral el aumento de jovenes con un empleo formal</v>
          </cell>
          <cell r="C16" t="str">
            <v>indice de jovenes con empleo formal</v>
          </cell>
          <cell r="D16" t="str">
            <v>INDICE DE JOVENES CON EMPLEO FORMAL= (No. De jovenes en empleos formales / No. Total de jovenes con empleos informales)*100 IJEF=(NJEF/NJEI)*100</v>
          </cell>
          <cell r="E16" t="str">
            <v>porcentaje de empleos formales</v>
          </cell>
        </row>
        <row r="17">
          <cell r="B17" t="str">
            <v>realizar cusos y talleres de capacitacion para el emprendimiento, mejorando el autoempleo</v>
          </cell>
          <cell r="C17" t="str">
            <v>porcentaje de talleres recreativos realizados</v>
          </cell>
          <cell r="D17" t="str">
            <v>PORCENTAJE DE TALLERES RECREATIVOS REALIZADOS= (No. De talleres recreativos realizados / No. De talleres recreativos programadas)*100 PTRR=(NTRR/NTRP)*100</v>
          </cell>
          <cell r="E17" t="str">
            <v xml:space="preserve">registros de inscripcion, listas de asistencia, fotografias y video. Certificado de participacion </v>
          </cell>
        </row>
        <row r="18">
          <cell r="B18" t="str">
            <v>existe una disminucion en los problemas de la salud mental</v>
          </cell>
          <cell r="C18" t="str">
            <v>porcentaje de jovenes con problemas de la salud mental</v>
          </cell>
          <cell r="D18" t="str">
            <v>PORCENTAJE DE JOVENES CON PROBLEMAS DE SALUD MENTAL= (No. De jovenes con problemas de salud mental / No. De jovenes en el municipio)*100 PJPSM= (NJPSM/NJMED)*100</v>
          </cell>
          <cell r="E18" t="str">
            <v>lista de asistencia fotografias y videos</v>
          </cell>
        </row>
        <row r="19">
          <cell r="B19" t="str">
            <v>realizar conferencias y orientacions psicologicas</v>
          </cell>
          <cell r="C19" t="str">
            <v>porcentaje de conferencias psicologicas realizadas</v>
          </cell>
          <cell r="D19" t="str">
            <v>PORCENTAJE DE CONFERENCIAS PSICOLOGICAS = (No. De conferencias realizadas / No. De conferencias psicologicas programadas)=*100 PCP= (NCPR/NCPP)=*100</v>
          </cell>
          <cell r="E19" t="str">
            <v>lista de asistencia fotografias y videos</v>
          </cell>
        </row>
        <row r="20">
          <cell r="B20" t="str">
            <v>se realizan actividades deportivas y recreativas</v>
          </cell>
          <cell r="C20" t="str">
            <v>porcentaje de actividades recreaticas y deportivas  realizadas</v>
          </cell>
          <cell r="D20" t="str">
            <v>PORCENTAJE DE ACTIVIDADES DEPORTIVAS Y RECREATIVAS REALIADAS= (No. De jovenes del municipio / No. De jovenes que participan en actividades deportivas y recreativas)=*100 PADR=(NJME/NJPADR)=*100</v>
          </cell>
          <cell r="E20" t="str">
            <v>lista de asistencia fotografias y videos</v>
          </cell>
        </row>
      </sheetData>
      <sheetData sheetId="3"/>
      <sheetData sheetId="4">
        <row r="17">
          <cell r="C17" t="str">
            <v>EJE I Inclusión y  Humanidad que  Transforman: Unidos para  Avanzar</v>
          </cell>
        </row>
        <row r="18">
          <cell r="C18" t="str">
            <v>Promover el desarrollo integral e inclusivo de la sociedad mediante la educacion, impulsando programas culturales y artisticos, para preservar el patrimonio cultural del municipio con la participacion activa de la niñez y juventud.</v>
          </cell>
        </row>
        <row r="19">
          <cell r="C19" t="str">
            <v>2. Educación, talento, y Cultura: Raíces que nos unen</v>
          </cell>
        </row>
        <row r="20">
          <cell r="C20" t="str">
            <v>articular politicas publicas que creen un un entorno favorable para el desarrollo social e integral de la niñez, jovenes, adultos mayores y discapacitados, promoviendo una colaboracion entre distintos sectores para asegurar el bienestar social del municipio.</v>
          </cell>
        </row>
        <row r="21">
          <cell r="C21" t="str">
            <v>2.1. gestionar recursos economicos para mejorar la infraestructura de las instituciones educativas en colaboracion con el gobierno federal y estatal                                                                                                                                                                                                                                                                                                                   2.4 recuperar y promover las actividades culturales y artisticas en el municipio                                                                                                                                                                                                                                                                                                                                                                                                                                                                                       2.5. impular la difusion y presecaion del patrimonio cultural del municipio, promoviendo danzas originarias, grupos musicales y otras actividades artisticas                                                                                                                                                                                                                                                                                                         2.7 promover los valores civicos a traves de ceremonias, desfiles y conmemoraciones oficiales                                                                                                                                                                                                                                                                                                                                                                                                                                           2.8 impulsar actividades culturales mediente convenios de colaboracion con otros municipios, instituciones publicas y privadas                                                                                                                                                                                                                                                                                                                                                                             2.9 promover reuniones entre los jovenes y sectores empresariales para lograr el apoyo a las actividades deportivas, culturales y artisticas.                                                                                                                                                                                                                                                                                                                                              2.17 impulsar el desarrollo integral desde la primera infancia, niñez, juventus y personas con discapacidad, ando atencion prioritaria                                                                                                                                                                                                                                                                                                                                                 2.18 capacitar, sensibilizar y profeonalizar en perspectiva educativa, cultural y recreativa en perspectiva de la primera infancia, niñez y juventud para el desarrollo de actividades recreativas.                                                                                                                                                                                                                                 2.19 promover la recuperacion y rehabilitacion de espacios publicos para la recontrucion del ejido social</v>
          </cell>
        </row>
        <row r="24">
          <cell r="AA24" t="str">
            <v xml:space="preserve">2.4. Recreacion cultura y otras manifestaciones sociales </v>
          </cell>
        </row>
        <row r="25">
          <cell r="AA25" t="str">
            <v xml:space="preserve">2.4.2. Cultura </v>
          </cell>
        </row>
        <row r="26">
          <cell r="AA26" t="str">
            <v xml:space="preserve">E Prestacion de Servicios Publico </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lograr bajo indice de decersión escolar en los habitanes del municipio de Eduardo Neri</v>
          </cell>
          <cell r="C12" t="str">
            <v>indice de desersión escolar</v>
          </cell>
          <cell r="D12" t="str">
            <v>ndice de desersión escolar= (No. de alumnos que abandonan la escuela/ No. De alumnos al inicio del ciclo escolar)*100 IDE=</v>
          </cell>
          <cell r="E12" t="str">
            <v>Cotejo de listas de asistencia</v>
          </cell>
        </row>
        <row r="13">
          <cell r="B13" t="str">
            <v>existe una baja taza de falta de docentes en el Municipio de Eduardo Neri</v>
          </cell>
          <cell r="C13" t="str">
            <v xml:space="preserve">Porcentaje de docentes laborando en el municipio </v>
          </cell>
          <cell r="D13" t="str">
            <v>'Porcentaje de docentes laborando en el municipio= (No. De docentes en servicio / No. De docentes requerridos) *100</v>
          </cell>
          <cell r="E13" t="str">
            <v>listas de docentes</v>
          </cell>
        </row>
        <row r="14">
          <cell r="B14" t="str">
            <v>lograr una educación de calidad</v>
          </cell>
          <cell r="C14" t="str">
            <v xml:space="preserve">indice de educación de calidad </v>
          </cell>
          <cell r="D14" t="str">
            <v>indice de educación de calidad = (No, de estudiantes con nivel satisfactorio/Total de estudiantes evaluados)*100</v>
          </cell>
          <cell r="E14" t="str">
            <v>reportes de evaluación</v>
          </cell>
        </row>
        <row r="15">
          <cell r="B15" t="str">
            <v>regular la educacion ne las zonas aledañas de la cabecera municipal</v>
          </cell>
          <cell r="C15" t="str">
            <v>elporcentaje de cursos de regularización</v>
          </cell>
          <cell r="D15" t="str">
            <v>porcentaje de cursos de regularización = (No. De cursos de regularización realizados/ No. De cursos de regularización programados*100) PCR=NCRA/NCRP*100</v>
          </cell>
          <cell r="E15" t="str">
            <v>lista de asistencia</v>
          </cell>
        </row>
        <row r="16">
          <cell r="B16" t="str">
            <v>apoyo a instituciones con personal docente y administrativo en el municipio</v>
          </cell>
          <cell r="C16" t="str">
            <v xml:space="preserve">El porcentaje de escuelas beneficiadas en el municipio  </v>
          </cell>
          <cell r="D16" t="str">
            <v>porcentaje de escuals beneficiadas =( escuelas beneficiadas/68 personal prestando servicios *100)PDEB=EB/pps*100</v>
          </cell>
          <cell r="E16" t="str">
            <v>Listas de cotejo</v>
          </cell>
        </row>
        <row r="17">
          <cell r="B17" t="str">
            <v>se realizan de programas de apoyo social para la educación</v>
          </cell>
          <cell r="C17" t="str">
            <v>Indice de programas de apoyo social</v>
          </cell>
          <cell r="D17" t="str">
            <v>Indice de programas de apoyo social= (No. De programas sociales realizados / no. De programas sociales programados)*100</v>
          </cell>
          <cell r="E17" t="str">
            <v>Evidencia fotografica</v>
          </cell>
        </row>
        <row r="18">
          <cell r="D18" t="str">
            <v>porcentaje de zapato entregado= numero de zapato solicitado / numero de zapato entregado*100) PZE=NZS/NZE*100</v>
          </cell>
          <cell r="E18" t="str">
            <v>zapato entregado</v>
          </cell>
        </row>
        <row r="19">
          <cell r="B19" t="str">
            <v>Programa Merito Academico 2025</v>
          </cell>
          <cell r="C19" t="str">
            <v>mejores promedios de exelencia en el ,municipio</v>
          </cell>
          <cell r="D19" t="str">
            <v>porcentaje de alumnos con promedio de exelencia= numero de alumnos de promedio de exelencia /numero de apoyo solicitado *100 PAPE=NAPE/NPPS*100</v>
          </cell>
          <cell r="E19" t="str">
            <v>Laptos entregadas</v>
          </cell>
        </row>
        <row r="20">
          <cell r="B20" t="str">
            <v>programa reconocimiento a docentes 2025</v>
          </cell>
        </row>
        <row r="21">
          <cell r="B21" t="str">
            <v>programa escuela rodante</v>
          </cell>
        </row>
      </sheetData>
      <sheetData sheetId="3"/>
      <sheetData sheetId="4">
        <row r="17">
          <cell r="C17" t="str">
            <v>EJE I. Inclusión y  Humanidad que  Transforman: Unidos para  Avanzar</v>
          </cell>
        </row>
        <row r="18">
          <cell r="C18" t="str">
            <v>Promover el desarrollo integral e inclusivo de la sociedad mediante la educacion y la cultura, fortaleciendo la infraestructura educativa, impulsando programas culturales y artisiticos, para preservar el patrimonio cultural del Municipio con la participacion activa de la niñez y juventud.</v>
          </cell>
        </row>
        <row r="19">
          <cell r="C19" t="str">
            <v>2. Educación, Talento y Cultura: Raíces que  nos Unen</v>
          </cell>
        </row>
        <row r="20">
          <cell r="C20" t="str">
            <v xml:space="preserve">articular politicas publicas que creen un entorno favorable para el desarrollo social e integracion de la niñez, jovenes, adultos mayores y discapacitados, promoviendo una colaboracion entre distintos sectores para asegurar el binestar social del municipio </v>
          </cell>
        </row>
        <row r="21">
          <cell r="C21" t="str">
            <v xml:space="preserve">2.1. gestionar recursos economicos para mejorar la infraestructura de las instituciones educativas en colaboracion con el gobierno federal y estatal                                                                                                                                                                                                                                                                                                                   2.4 recuperar y promover las actividades culturales y artisticas en el municipio                                                                                                                                                                                                                                                                                                                                                                                                                                                                                       2.5. impular la difusion y presecaion del patrimonio cultural del municipio, promoviendo danzas originarias, grupos musicales y otras actividades artisticas                                                                                                                                                                                                                                                                                                         2.7 promover los valores civicos a traves de ceremonias, desfiles y conmemoraciones oficiales                                                                                                                                                                                                                                                                                                                                                                                                                                           2.8 impulsar actividades culturales mediente convenios de colaboracion con otros municipios, instituciones publicas y privadas                                                                                                                                                                                                                                                                                                                                                                             2.9 promover reuniones entre los jovenes y sectores empresariales para lograr el apoyo a las actividades deportivas, culturales y artisticas.                                                                                                                                                                                                                                                                                                                                              2.17 impulsar el desarrollo integral desde la primera infancia, niñez, juventus y personas con discapacidad, ando atencion prioritaria                                                                                                                                                                                                                                                                                                                                                 2.18 capacitar, sensibilizar y profeonalizar en perspectiva educativa, cultural y recreativa en perspectiva de la primera infancia, niñez y juventud para el desarrollo de actividades recreativas.                                                                                                                                                                                                                                 2.19 promover la recuperacion y rehabilitacion de espacios publicos para la recontrucion del ejido social </v>
          </cell>
        </row>
        <row r="24">
          <cell r="AA24" t="str">
            <v xml:space="preserve">2.5. Educacion </v>
          </cell>
        </row>
        <row r="25">
          <cell r="AA25" t="str">
            <v xml:space="preserve">2.5.6. Otros Servicios Educativos y actividades inherentes </v>
          </cell>
        </row>
        <row r="26">
          <cell r="AA26" t="str">
            <v xml:space="preserve">E Prestacion de Servicios Publicos </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Apoyar en la igualdad en  programas  enfocados en los hogares de más bajos ingresos del Municipio de Eduardo Neri.</v>
          </cell>
          <cell r="C12" t="str">
            <v>Porcentaje de Personas en Situación de Pobreza</v>
          </cell>
          <cell r="D12" t="str">
            <v xml:space="preserve">Porcentaje de Personas en Situación de Pobreza = No. De Personas en Situación de Pobreza / No. Total de la Población del Municipio * 100. </v>
          </cell>
          <cell r="E12" t="str">
            <v>Informes y Reportes y Evidencias Fotográficas.</v>
          </cell>
        </row>
        <row r="13">
          <cell r="B13" t="str">
            <v>Correcta aplicacion de rendición de cuentas y  efectividad en el municipio de Eduardo Neri Gro.</v>
          </cell>
          <cell r="C13" t="str">
            <v>Porcentaje de Población Atendida</v>
          </cell>
          <cell r="D13" t="str">
            <v>Porcentaje de Carencias Sociales = (No. de Personas con Carencias Sociales / No. Total de la Población del Municipio) * 100</v>
          </cell>
          <cell r="E13" t="str">
            <v>Informe Estadística, CONEVAL.</v>
          </cell>
        </row>
        <row r="14">
          <cell r="B14" t="str">
            <v>Suficiente Dispersión programática .</v>
          </cell>
          <cell r="C14" t="str">
            <v>Porcentaje de ingreso a los programas sociales</v>
          </cell>
          <cell r="D14" t="str">
            <v>Porcentaje de inscripción en programas sociales = (No. de Nuevos Beneficiarios / No. Total de la Población del Municipio) * 100</v>
          </cell>
          <cell r="E14" t="str">
            <v>Informe Estadística, CONEVAL.</v>
          </cell>
        </row>
        <row r="15">
          <cell r="B15" t="str">
            <v>Apoyar y promover productos de la canasta básica a bajo costo.</v>
          </cell>
          <cell r="C15" t="str">
            <v>Número de productos distribuidos</v>
          </cell>
          <cell r="D15" t="str">
            <v>Número de productos distribuidos= (No. de productos distribuidos / No. Total de familias beneficiadas)*100</v>
          </cell>
          <cell r="E15" t="str">
            <v>Reportes de distribución y listas de beneficiarios</v>
          </cell>
        </row>
        <row r="16">
          <cell r="B16" t="str">
            <v>Apoyo en ventas de tinacos a precio de proveedor como apoyo a la economía familiar.</v>
          </cell>
          <cell r="C16" t="str">
            <v>Número de tinacos vendidos</v>
          </cell>
          <cell r="D16" t="str">
            <v>Número de tinacos vendidos= (No. de tinacos vendidos / No. Total de familias solicitantes)*100</v>
          </cell>
          <cell r="E16" t="str">
            <v>Facturas de compra, listas de beneficiarios y reportes de ventas</v>
          </cell>
        </row>
        <row r="17">
          <cell r="B17" t="str">
            <v>Gestión de aperturas de tiendas de canasta básica a bajo costo.</v>
          </cell>
          <cell r="C17" t="str">
            <v>Número de tiendas abiertas</v>
          </cell>
          <cell r="D17" t="str">
            <v>Número de tiendas abiertas= (No. de tiendas abiertas / No. Total de colonias beneficiadas)*100</v>
          </cell>
          <cell r="E17" t="str">
            <v>Actas de apertura y reportes de funcionamiento</v>
          </cell>
        </row>
        <row r="18">
          <cell r="B18" t="str">
            <v>Eficiente Focalización de programas sociales.</v>
          </cell>
          <cell r="C18" t="str">
            <v>Porcentaje de beneficiarios correctamente focalizados</v>
          </cell>
          <cell r="D18" t="str">
            <v>Porcentaje de beneficiarios correctamente focalizados= (No. de beneficiarios identificados en situación vulnerable / No. Total de solicitantes) * 100</v>
          </cell>
          <cell r="E18" t="str">
            <v>Base de datos de beneficiarios, encuestas socioeconómicas</v>
          </cell>
        </row>
        <row r="19">
          <cell r="B19" t="str">
            <v>Gestión en coordinación con tesorería para incrementar los productos y herramientas a bajo costo “Juntos Transformando tu economía” en el municipio de Eduardo Neri.</v>
          </cell>
          <cell r="C19" t="str">
            <v>Número de productos y herramientas gestionadas</v>
          </cell>
          <cell r="D19" t="str">
            <v>Número de productos y herramientas gestionadas= (No. de productos y herramientas obtenidos / No. Total de solicitudes recibidas)*100</v>
          </cell>
          <cell r="E19" t="str">
            <v>Documentación de gestiones y acuerdos con proveedores</v>
          </cell>
        </row>
        <row r="20">
          <cell r="B20" t="str">
            <v>Elaboración de bitácora de los diferentes programas, para nuevos ingresos de las becas Rita Cetina y beca Benito Juárez, programa Jóvenes Construyendo el Futuro, pensión de adulto mayor y pensión de discapacidad. Para un mejor control y búsqueda.</v>
          </cell>
          <cell r="C20" t="str">
            <v>Porcentaje de registros actualizados</v>
          </cell>
          <cell r="D20" t="str">
            <v>Porcentaje de registros actualizados= (No. de registros actualizados / No. Total de beneficiarios inscritos) * 100</v>
          </cell>
          <cell r="E20" t="str">
            <v>Bitácoras de registros, bases de datos de programas sociales</v>
          </cell>
        </row>
      </sheetData>
      <sheetData sheetId="3"/>
      <sheetData sheetId="4">
        <row r="17">
          <cell r="C17" t="str">
            <v>EJE:  I  Inclusión y Humanidad que Transforman: "Unidos para Avanzar"</v>
          </cell>
        </row>
        <row r="18">
          <cell r="C18" t="str">
            <v>Contribuir a que la ciudadanía de Eduardo Neri en situación de rezago social o marginación, acceda a los beneficios de los programas sociales, con el fin de mejorar su calidad de vida, mediante la atención prioritaria a los grupos vulnerables, de manera inclusiva para fortalecer las condiciones que permita alcanzar un desarrollo humano integral.</v>
          </cell>
        </row>
        <row r="19">
          <cell r="C19" t="str">
            <v>Programa 1. Creciendo Contigo: Bienestar para Todos</v>
          </cell>
        </row>
        <row r="20">
          <cell r="C20" t="str">
            <v>Articular políticas públicas que creen un entorno favorable para el desarrollo social e integral de la niñez, jóvenes, adultos, adultos mayores, y discapacitados promoviendo una colaboración entre distintos sectores para asegurar el bienestar del municipio.</v>
          </cell>
        </row>
        <row r="21">
          <cell r="C21" t="str">
            <v xml:space="preserve">1.1 Difundir los programas sociales vigentes del Gobierno Federal y Estatal para asegurar que tengan acceso los grupos vulnerables y contribuyan a la reducción de las carencias que generan desigualdad.
1.2 Mejorar la calidad de vida de la ciudadanía mediante Programas Municipales como el de la “Canasta Básica” garantizando que las personas accedan a una alimentación nutricional que satisfaga sus requerimientos, en apoyo a su economía. 1.3 Implementar apoyos dirigidos a los grupos vulnerables para disminuir la desigualdad social asegurando que todas las Comunidades del Municipio tengan acceso directo a estos beneficios.
1.4 Coordinar de manera institucional la gestión y apoyo para la inscripción de la ciudadanía en los programas sociales brindando información clara y oportuna estableciendo una comunicación efectiva para facilitar su acceso.
</v>
          </cell>
        </row>
        <row r="24">
          <cell r="AA24" t="str">
            <v>2.7 Otros Asuntos Sociales</v>
          </cell>
        </row>
        <row r="25">
          <cell r="AA25" t="str">
            <v>2.7.1 Otros Asuntos Sociales</v>
          </cell>
        </row>
        <row r="26">
          <cell r="AA26" t="str">
            <v>E Prestación de Servicios Públicos</v>
          </cell>
        </row>
      </sheetData>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Los visitantes tienen un concepto de una ciudadania y autoridades municipales de Eduardo Neri con cultura ambiental.</v>
          </cell>
          <cell r="C12" t="str">
            <v>persepción ciudadana de cultura ambiental</v>
          </cell>
          <cell r="D12" t="str">
            <v>No. De personas con cultura ambiental/no de personas encuestadas*100</v>
          </cell>
          <cell r="E12" t="str">
            <v>encuestas</v>
          </cell>
        </row>
        <row r="13">
          <cell r="B13" t="str">
            <v>Existe consciencia ambiental en la población del municipio de Eduardo Neri.</v>
          </cell>
          <cell r="C13" t="str">
            <v>porcentaje de personas con cultura ambiental</v>
          </cell>
          <cell r="D13" t="str">
            <v>No. De personas con cultura ambiental positiva/no de personas encuestadas*100</v>
          </cell>
          <cell r="E13" t="str">
            <v>encuestas</v>
          </cell>
        </row>
        <row r="14">
          <cell r="B14" t="str">
            <v>Mejorar las zonas arboladas y areas verdes limpias.</v>
          </cell>
          <cell r="C14" t="str">
            <v>Porcentaje de zonas arbolas mejoradas.</v>
          </cell>
          <cell r="D14" t="str">
            <v>(No. De zonas arboladas mejoradas / No. De zonas arboladas programadas * 100) PZAM=(ZAM/ZAP)*100</v>
          </cell>
          <cell r="E14" t="str">
            <v>Evidencia fotografica, informe de actividades.</v>
          </cell>
        </row>
        <row r="15">
          <cell r="B15" t="str">
            <v>realizar campañas de cultura ambiental en la poblacion.</v>
          </cell>
          <cell r="C15" t="str">
            <v xml:space="preserve">campañas de cultura ambiental </v>
          </cell>
          <cell r="D15" t="str">
            <v>no de campañas de cultura ambiental realizadas / no de campañas de cultura ambiental programadas*100</v>
          </cell>
          <cell r="E15" t="str">
            <v>evidencia fotografica, informe de actividades.</v>
          </cell>
        </row>
        <row r="16">
          <cell r="B16" t="str">
            <v>Mantener las calles con aceras despejadas y arboles que luzcan con un optimo desarrollo.</v>
          </cell>
          <cell r="C16" t="str">
            <v>Porcentaje de aceras que fueron despejadas y  arboles que lucen con optimo desarrollo.</v>
          </cell>
          <cell r="D16" t="str">
            <v>(No de aceras que fueron despejadas / No de aceras que fueron programadas) * 100                               PDAD=(NAD/NAP)*100</v>
          </cell>
          <cell r="E16" t="str">
            <v>Evidencia fotografica, informe de actividades.</v>
          </cell>
        </row>
        <row r="17">
          <cell r="B17" t="str">
            <v xml:space="preserve">Regular los predios de la zona urbana, para que esten limpios, sin maleza y con arboles en buen estado. </v>
          </cell>
          <cell r="C17" t="str">
            <v>Porcentaje de dueños de predios que fueron invitados a regular sus espacios, manteniendolos limpios.</v>
          </cell>
          <cell r="D17" t="str">
            <v>(No de dueños que fueron invitado a regular sus espacios/No de dueños que fueron programados)*100 PNDPFIRE(NDPFIRE/NDPFIREP)*100</v>
          </cell>
          <cell r="E17" t="str">
            <v>Evidencia fotografica, informe de actividades.</v>
          </cell>
        </row>
        <row r="18">
          <cell r="B18" t="str">
            <v>Mantener las areas libres de heces fecales.</v>
          </cell>
          <cell r="C18" t="str">
            <v>Porcentaje de areas libres de heces fecales.</v>
          </cell>
          <cell r="D18" t="str">
            <v>(No de areas libres de heces fecales / No de areas que fueron programadas) * 100 PALHF=(NALHF/NALHFP)*100</v>
          </cell>
          <cell r="E18" t="str">
            <v>Evidencia fotografica, informe de actividades.</v>
          </cell>
        </row>
        <row r="19">
          <cell r="B19" t="str">
            <v>Verificar que la fauna domestica es llevada por sus dueños y si defecan, sus heces son levantadas.</v>
          </cell>
          <cell r="C19" t="str">
            <v>Porcentaje de fauna domestica que es paseada  por sus dueños y sus heces fecales son levantadas.</v>
          </cell>
          <cell r="D19" t="str">
            <v>(No de dueños que levantan las heces fecales/No de dueños programados)*100 PDLHF=(NDLHF/NDP)*100</v>
          </cell>
          <cell r="E19" t="str">
            <v>Evidencia fotografica, informe de actividades.</v>
          </cell>
        </row>
      </sheetData>
      <sheetData sheetId="3"/>
      <sheetData sheetId="4">
        <row r="17">
          <cell r="C17" t="str">
            <v>III. Dimención territorial (fortalecimiento urbano).</v>
          </cell>
        </row>
        <row r="18">
          <cell r="C18" t="str">
            <v>Garantizar la prestación de los servicios públicos de forma eficiente, segura y sustentable promoviendo el bienestar y calidad de vida mediante el acceso universal y equitativo de los servicios.</v>
          </cell>
        </row>
        <row r="19">
          <cell r="C19" t="str">
            <v>13: Gestión integral de servicios publicos.</v>
          </cell>
        </row>
        <row r="20">
          <cell r="C20" t="str">
            <v>Vincular mecanismos de colaboración insterinstitucional para el desarrollo de insfraestructura que impulsen la vocación productiva del municipio garantizando la protección y sostenibilidad del medio ambiente.</v>
          </cell>
        </row>
        <row r="21">
          <cell r="C21" t="str">
            <v xml:space="preserve">13.44 Supervisar que los espacios publicos urbanos como calles, avenidas, plazas, parques y jardines se encuentren en optimas condiciones., 13.45 Asegurar el buen estado de las infraestructuras de los espacios verdes: limpieza, poda, de arboles, riego, deshierbe y mantenimiento general.   </v>
          </cell>
        </row>
        <row r="24">
          <cell r="AA24" t="str">
            <v xml:space="preserve">2.2. Vivienda y Servicios  a la comunidad </v>
          </cell>
        </row>
        <row r="25">
          <cell r="AA25" t="str">
            <v xml:space="preserve">2.2.6. Servicos Comunales </v>
          </cell>
        </row>
        <row r="26">
          <cell r="AA26" t="str">
            <v xml:space="preserve">E Prestacion de Servicos Públicos </v>
          </cell>
        </row>
      </sheetData>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Fortalecimiento del control sanitario para asegurar el cumplimiento de normativas y evitar sanciones para las autoridades municipales encargadas del rastro.</v>
          </cell>
          <cell r="C12" t="str">
            <v>Cumplimiento de normativas sanitarias</v>
          </cell>
          <cell r="D12" t="str">
            <v>Cumplimiento de normativas sanitaria=(Número de normativas cumplidas / Total de normativas) * 100 CNS=NNC/TN*100</v>
          </cell>
          <cell r="E12" t="str">
            <v>Reportes de cumplimiento</v>
          </cell>
        </row>
        <row r="13">
          <cell r="B13" t="str">
            <v>Mejorar  las condiciones sanitarias en el Rastro Municipal.</v>
          </cell>
          <cell r="C13" t="str">
            <v>Índice de condiciones sanitarias mejoradas</v>
          </cell>
          <cell r="D13" t="str">
            <v>Índice de condiciones sanitarias mejoradas=(Número de mejoras implementadas / Total de mejoras necesarias) * 100 ICSM=NMI/TMN*100</v>
          </cell>
          <cell r="E13" t="str">
            <v>Inspecciones sanitarias</v>
          </cell>
        </row>
        <row r="14">
          <cell r="B14" t="str">
            <v>Capacitar y formar adecuadamente el personal para el sacrificio y verificación de animales.</v>
          </cell>
          <cell r="C14" t="str">
            <v>Personal capacitado</v>
          </cell>
          <cell r="D14" t="str">
            <v>Personal capacitado=(Número de personas capacitadas / Total de personal) * 100 PC=NPC/TP*100</v>
          </cell>
          <cell r="E14" t="str">
            <v>Listas de asistencia y certificaciones</v>
          </cell>
        </row>
        <row r="15">
          <cell r="B15" t="str">
            <v>Capacitar el personal ante COPRISEG</v>
          </cell>
          <cell r="C15" t="str">
            <v>Personal capacitado ante COPRISEG</v>
          </cell>
          <cell r="D15" t="str">
            <v>Personal capacitado ante COPRISEG=(Número de personas capacitadas / Total de personal) * 100 PCAC=NPC/TP*100</v>
          </cell>
          <cell r="E15" t="str">
            <v>Certificaciones de COPRISEG</v>
          </cell>
        </row>
        <row r="16">
          <cell r="B16" t="str">
            <v>Mejorar la infraestructura para el sacrificio de animales</v>
          </cell>
          <cell r="C16" t="str">
            <v>Infraestructura mejorada</v>
          </cell>
          <cell r="D16" t="str">
            <v>Infraestructura mejorada=(Número de mejoras realizadas / Total de mejoras planificadas) * 100 IM=NMR/TM*100</v>
          </cell>
          <cell r="E16" t="str">
            <v>Reportes de infraestructura</v>
          </cell>
        </row>
        <row r="17">
          <cell r="B17" t="str">
            <v>Adquisicion de equipo para mejorar las actividades del rastro municipal</v>
          </cell>
          <cell r="C17" t="str">
            <v>Equipamiento adquirido</v>
          </cell>
          <cell r="D17" t="str">
            <v>Equipamiento adquirido=(Número de equipos adquiridos / Total de equipos requeridos) * 100 EA=NEA/TER*100</v>
          </cell>
          <cell r="E17" t="str">
            <v>Facturas y registros de compra</v>
          </cell>
        </row>
        <row r="18">
          <cell r="B18" t="str">
            <v>Garantizar la verificación veterinaria adecuada de todos los animales antes de su ingreso.</v>
          </cell>
          <cell r="D18" t="str">
            <v>Animales verificados=(Número de animales verificados / Total de animales ingresados) * 100 AV=NAV/TAI*100</v>
          </cell>
          <cell r="E18" t="str">
            <v>Registros de verificación veterinaria</v>
          </cell>
        </row>
        <row r="19">
          <cell r="B19" t="str">
            <v>Verificar los animales que entran al rastro con un control adecuado.</v>
          </cell>
          <cell r="C19" t="str">
            <v>Control de animales ingresados</v>
          </cell>
          <cell r="D19" t="str">
            <v>Control de animales ingresados=(Número de animales con control adecuado / Total de animales ingresados) * 100 CAI=NACA/TAI*100</v>
          </cell>
          <cell r="E19" t="str">
            <v>Reportes de control de ingreso</v>
          </cell>
        </row>
      </sheetData>
      <sheetData sheetId="3"/>
      <sheetData sheetId="4">
        <row r="17">
          <cell r="C17" t="str">
            <v xml:space="preserve">EJE II : Desarrollo Competitivo y Sostenible para el Progreso </v>
          </cell>
        </row>
        <row r="18">
          <cell r="C18" t="str">
            <v>Garantizar la prestación de los servicios públicos de forma eficiente, segura y sustentable promoviendo el bienestar y calidad de vida mediante el acceso universal y equitativo de los servicios.</v>
          </cell>
        </row>
        <row r="19">
          <cell r="C19" t="str">
            <v>Programa 13: Gestion Integral de Servicios Publicos</v>
          </cell>
        </row>
        <row r="20">
          <cell r="C20" t="str">
            <v xml:space="preserve">Vincular mecanismos de colaboracion interinstitucional para el desarrollo de infraestructura que impulsen la vocacion productiva del Municipio, garantizando la proteccion de sostenibilidad del medio ambiente. </v>
          </cell>
        </row>
        <row r="21">
          <cell r="C21" t="str">
            <v xml:space="preserve">13.39 Coordinar el funcionamiento diario del rastro, incluyendo la programacion de los sacrificios de animales y la asignacion de turnos 13.40 Gestionar permisos y licencias necesarios para la correcta operatividad del rastro 13.41 Asegurar que se cumpla con las normativas sanitarios del rastro, relacionadas con la inocuidad de los alimentos y el sacrificio de los animales. 13.42 Mnatener el rastro limpio y desinfectado para evitar focos de contaminacion 13.43 Realizar inspeciones regulares de la carne, para verificar la calidad y asegurarse de que cumpla con los estandares sanitarios. </v>
          </cell>
        </row>
        <row r="24">
          <cell r="AA24" t="str">
            <v xml:space="preserve">2.2. Vivienda y Servicios  a la comunidad </v>
          </cell>
        </row>
        <row r="25">
          <cell r="AA25" t="str">
            <v xml:space="preserve">2.2.6. Servicos Comunales </v>
          </cell>
        </row>
        <row r="26">
          <cell r="AA26" t="str">
            <v xml:space="preserve">E Prestacion de Servicos Públicos </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Lograr que la ciudadania tenga una buena percepcion de los panteones de la cabecera municipal.</v>
          </cell>
          <cell r="C12" t="str">
            <v>Porcentaje de ciudadania con buena percepcion</v>
          </cell>
          <cell r="D12" t="str">
            <v>(No. De personas con buena percepcion/No. De personas encuestadas*100) PCBP= NPBP/NPE*100</v>
          </cell>
          <cell r="E12" t="str">
            <v>Encuestas</v>
          </cell>
        </row>
        <row r="13">
          <cell r="B13" t="str">
            <v>Contar con una eficiente infraestructura y un uso correcto de panteones en Zumpango del rio.</v>
          </cell>
          <cell r="C13" t="str">
            <v>Indice de obras realizadas</v>
          </cell>
          <cell r="D13" t="str">
            <v>(No. De obras realizadas/ Total de obras programadas*100) IOR=NOR/TOP*100</v>
          </cell>
          <cell r="E13" t="str">
            <v>Reporte de obras</v>
          </cell>
        </row>
        <row r="14">
          <cell r="B14" t="str">
            <v>Tener el equipamiento adecuado para el personal.</v>
          </cell>
          <cell r="C14" t="str">
            <v>Porcentaje de personal equipado</v>
          </cell>
          <cell r="D14" t="str">
            <v>(No. De personal equipado/Total de personal*100) PPE=NPE/TP*100</v>
          </cell>
          <cell r="E14" t="str">
            <v>Entrega de material</v>
          </cell>
        </row>
        <row r="15">
          <cell r="B15" t="str">
            <v>Realizar jornadas de vigilancias en las instalaciones de los panteones.</v>
          </cell>
          <cell r="C15" t="str">
            <v>Jornadas realizadas</v>
          </cell>
          <cell r="D15" t="str">
            <v>(No. De jornadas realizadas/Total de jornadas programadas*100)</v>
          </cell>
          <cell r="E15" t="str">
            <v xml:space="preserve">Reporte de jornadas </v>
          </cell>
        </row>
        <row r="16">
          <cell r="B16" t="str">
            <v>Contar con el recurso humano suficiente en la direccion.</v>
          </cell>
          <cell r="C16" t="str">
            <v>Personal contratado.</v>
          </cell>
          <cell r="D16" t="str">
            <v>(No. De Personal contratado/No. Total de solicitudes recibidas*100) PPC=NPC/NTSR*100</v>
          </cell>
          <cell r="E16" t="str">
            <v>Contratos realizados</v>
          </cell>
        </row>
        <row r="17">
          <cell r="B17" t="str">
            <v>Contar con el uso adecuado de las instalaciones</v>
          </cell>
          <cell r="C17" t="str">
            <v>Porcentaje del buen uso.</v>
          </cell>
          <cell r="D17" t="str">
            <v>(No. De personas con aceptacion al buen uso/ No. De personas encuentadas*100) PBU=NPABU/NPE*100</v>
          </cell>
          <cell r="E17" t="str">
            <v>Encuestas</v>
          </cell>
        </row>
        <row r="18">
          <cell r="B18" t="str">
            <v>Lograr que la ciudadania tenga conciencia y valores sobre las instalaciones.</v>
          </cell>
          <cell r="C18" t="str">
            <v>Porcentaje de campañas realizadas</v>
          </cell>
          <cell r="D18" t="str">
            <v>(No. De campañas realizadas/No.Total de campañas programadas*100) PCR=NCR/NTCP*100</v>
          </cell>
          <cell r="E18" t="str">
            <v>Campañas</v>
          </cell>
        </row>
        <row r="19">
          <cell r="B19" t="str">
            <v>Conseguir la aceptacion de la ciudadania a las inhumaciones en el panteon nuevo</v>
          </cell>
          <cell r="C19" t="str">
            <v>porcentaje de aceptacion de la ciudadania.</v>
          </cell>
          <cell r="D19" t="str">
            <v>no. De personas con aceptacion del panteon nuevo / no de personas encuestadas*100</v>
          </cell>
        </row>
        <row r="20">
          <cell r="B20" t="str">
            <v>Promover el uso de lotes en el panteon nuevo</v>
          </cell>
          <cell r="C20" t="str">
            <v>porcentaje de uso del panteon nuevo</v>
          </cell>
          <cell r="D20" t="str">
            <v>(No. De lotes utilizados / No. Total de Lotes existentes*100) PUPN= NLU / NTLE*100</v>
          </cell>
          <cell r="E20" t="str">
            <v>Registro de inhumaciones</v>
          </cell>
        </row>
        <row r="21">
          <cell r="B21" t="str">
            <v>Remodelación de panteones de la cabecera municipal</v>
          </cell>
          <cell r="C21" t="str">
            <v>porcentaje de avances de remodelación</v>
          </cell>
          <cell r="D21" t="str">
            <v>no de avance de remodelacion / no de avance programado * 100</v>
          </cell>
          <cell r="E21" t="str">
            <v>reporte de obra</v>
          </cell>
        </row>
        <row r="22">
          <cell r="B22" t="str">
            <v>Embellecimiento del panteon municipal para las festiviades de dia de muertos</v>
          </cell>
          <cell r="C22" t="str">
            <v xml:space="preserve">porcentaje de  actividades realizadas </v>
          </cell>
          <cell r="D22" t="str">
            <v>No. De activiades realizadas/No. Total de activiades programadas*100) PAR=NAR/NTAP*100</v>
          </cell>
          <cell r="E22" t="str">
            <v>Reporte de activiades</v>
          </cell>
        </row>
      </sheetData>
      <sheetData sheetId="3"/>
      <sheetData sheetId="4">
        <row r="17">
          <cell r="C17" t="str">
            <v>EJE II Desarrollo 
Competitivo y 
Sostenible para el 
Progreso</v>
          </cell>
        </row>
        <row r="18">
          <cell r="C18" t="str">
            <v>Garantizar la prestacion de los servicios publicos de forma eficiente, segura y sustentable promoviendo el bienestar y calidad de vida mediante el acceso universal y equitativo de los servicios.</v>
          </cell>
        </row>
        <row r="19">
          <cell r="C19" t="str">
            <v>13. Gestión Integral de Servicios Públicos</v>
          </cell>
        </row>
        <row r="20">
          <cell r="C20" t="str">
            <v>Vincular mecanismo de colaboracion interinstitucional para el desarrollo de infraestructura que impulsen la vocacion productiva del Municipio, garantizando la proteccion y sostenibilidad del medio ambiente.</v>
          </cell>
        </row>
        <row r="21">
          <cell r="C21" t="str">
            <v>13.33 Mantener un registro actualizado en el panteón, para la administración de los lotes y tumbas, asignando espacios acordes a los reglamentos establecidos.            
 13.34 Gestionar los permisos necesarios para realizar inhumaciones, exhumaciones o cualquier otra actividad relacionada con los panteones.                                         
13.35 Realizar el mantenimiento físico y estructural a las instalaciones del panteón.    
13.36 Asegurar que las áreas del panteón estén limpias y ordenadas, brindando un servicio de calidad a la población. 
13.37 Mantener las áreas limpias del panteón para promover actividades festivas, como: Dia de muertos, Dia de las madres, Dia del padre, entre otros.                        
13.38 Implementar medidas de control y prevención de plagas, que afecten la higiene e imagen del panteón.</v>
          </cell>
        </row>
        <row r="23">
          <cell r="AA23" t="str">
            <v xml:space="preserve">2. Desarrollo Social </v>
          </cell>
        </row>
        <row r="24">
          <cell r="AA24" t="str">
            <v xml:space="preserve">2.2. Vivienda y Servicios  a la comunidad </v>
          </cell>
        </row>
        <row r="25">
          <cell r="AA25" t="str">
            <v xml:space="preserve">2.2.6. Servicos Comunales </v>
          </cell>
        </row>
        <row r="26">
          <cell r="AA26" t="str">
            <v xml:space="preserve">E Prestacion de Servicos Públicos </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Objetivos"/>
      <sheetName val="Árbol_de_Problemas"/>
      <sheetName val="MIR"/>
      <sheetName val="PbR"/>
      <sheetName val="POA"/>
    </sheetNames>
    <sheetDataSet>
      <sheetData sheetId="0"/>
      <sheetData sheetId="1"/>
      <sheetData sheetId="2">
        <row r="12">
          <cell r="B12" t="str">
            <v>Realizacion de Registros en tiempo y forma de los ciudadanos, evitando los registros extemporaneos</v>
          </cell>
          <cell r="C12" t="str">
            <v>Indice de Cumplimiento de Registros Gratuits</v>
          </cell>
        </row>
        <row r="13">
          <cell r="B13" t="str">
            <v>Hacer que los procesos de registros en la Oficialia No. 1 se realicen de manera eficaz y eficiente, garantizando su veracidad a los usuarios</v>
          </cell>
          <cell r="C13" t="str">
            <v>Total de  Servicios Brindandos</v>
          </cell>
        </row>
        <row r="14">
          <cell r="B14" t="str">
            <v xml:space="preserve">Ampliacion de la oficinas, contando con una sala de espera, recepcion de documentos y atencion a los registros, lo cual hara que los usuarios tenga una mayor comodidad a la hora de aisitir a la oficialia </v>
          </cell>
        </row>
        <row r="15">
          <cell r="B15" t="str">
            <v>Capacidad Continua al personal del registro civil, para brindar una atencion especializada y empatica hacia los usuarios</v>
          </cell>
          <cell r="C15" t="str">
            <v>Porcentaje de cursos tomados en el año</v>
          </cell>
          <cell r="D15" t="str">
            <v>Porcentaje de cursos tomados al año = (No. De cursos tomados al año/ No de cursos programados en el año) x 100</v>
          </cell>
          <cell r="E15" t="str">
            <v>Fotografias</v>
          </cell>
        </row>
        <row r="16">
          <cell r="B16" t="str">
            <v>Solicitar una clave mas de (SID) en la coordinacion Estatal para el Personal</v>
          </cell>
          <cell r="C16" t="str">
            <v>Numeros de Claves Obtenidad</v>
          </cell>
          <cell r="D16" t="str">
            <v>No. De claves del SID = ( no. De claves obtenidas/ numero de claves solicitadas) x 100</v>
          </cell>
          <cell r="E16" t="str">
            <v>Servidores del SID</v>
          </cell>
        </row>
        <row r="17">
          <cell r="B17" t="str">
            <v>Se realizaran busquedad en el sistema de manera mas rapida y sin qye los ciudadanos esperen mucho tiempo asi como mayor capacidad de impresión de actas y realizacion de servicios</v>
          </cell>
          <cell r="C17" t="str">
            <v>Indice de impresiones de Actas de Registro</v>
          </cell>
          <cell r="D17" t="str">
            <v>Indice de impresiones de actas = ( no de actas impresas a la semana / numeros de busquedas de actas impresas a la semana ) x 100</v>
          </cell>
          <cell r="E17" t="str">
            <v>Recibos de pago, Fotografias</v>
          </cell>
        </row>
        <row r="18">
          <cell r="B18" t="str">
            <v>Realizacion de constancias de inexistencia de registros de manera rapida y efectiva</v>
          </cell>
          <cell r="C18" t="str">
            <v>Indice de impresión de constancias de registros</v>
          </cell>
          <cell r="D18" t="str">
            <v>Indice de Impresionde Cosntancias = ( indice de impresio realizadas / Indice de constancias solicitadas) x 100</v>
          </cell>
          <cell r="E18" t="str">
            <v>Recibos de pago, fotografias</v>
          </cell>
        </row>
        <row r="19">
          <cell r="B19" t="str">
            <v>Asesoria especialidada a los usuarios para ir a realizar sus tramites a la Coordinacion Estatal</v>
          </cell>
          <cell r="C19" t="str">
            <v>Indicide de Asesorias a los Usuarios</v>
          </cell>
          <cell r="D19" t="str">
            <v>Indice de asesorias a los usuarios= ( No. De asesorias brindadas/ No. De asesorias solicitadas) x 100</v>
          </cell>
        </row>
        <row r="20">
          <cell r="B20" t="str">
            <v>Gestionar campañas de registros gratuitos, asi como capañas de correciones</v>
          </cell>
          <cell r="C20" t="str">
            <v>Indices de campañas programadas al año</v>
          </cell>
          <cell r="D20" t="str">
            <v>Indices de campañas realizadas = ( No. De campañas gratuitas realizadas al año/ Numero de Campañas programadas al año) x 100</v>
          </cell>
          <cell r="E20" t="str">
            <v>Fotografias</v>
          </cell>
        </row>
      </sheetData>
      <sheetData sheetId="3"/>
      <sheetData sheetId="4">
        <row r="17">
          <cell r="C17" t="str">
            <v xml:space="preserve">Eje IV: Innovacion y Eficiencia en movimientos: Transformando para Avanzar </v>
          </cell>
        </row>
        <row r="18">
          <cell r="C18" t="str">
            <v>Garantizar el registro y certificacion oficial de los actos civiles y juridicos de la ciudadania en general asegurando la existencia legal de los mismos.</v>
          </cell>
        </row>
        <row r="19">
          <cell r="C19" t="str">
            <v>Programa 27; Tu identidad, Tu orgullo</v>
          </cell>
        </row>
        <row r="20">
          <cell r="C20" t="str">
            <v xml:space="preserve">Garantizar la transversalización de acciones que promuevan una colaboracion efectiva y una coordinación sólida entre las dependencias federales y estatales, consolidando un gobierno honestoy al servicio de la gente </v>
          </cell>
        </row>
        <row r="21">
          <cell r="C21" t="str">
            <v>1.- registrar nacimientos, matrimonios, defunciones y otros actos vivilespor la Ley. 2.- proveer certificados oficiales que acrediten los actos de registrados, a la ciudadania que lo requiera. 3.- implementar y promover el uso de tecnologias de la informacion,para agilizar los procesos de registros y consulta. 4.- organizar programas de capacitacion continua a la oficialia, con el fin de mejorar la calidad de los servicios y actualizar a los funcionarios sobre nuevas normativas. 5.- adoptar normativas que faciliten la correcta y oportuna inscripcion de actos civiles. 6.- colaborar con otros instituciones gubernamentales para la integracion de los registros de base de datos</v>
          </cell>
        </row>
      </sheetData>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1"/>
      <sheetName val="POA (2)"/>
    </sheetNames>
    <sheetDataSet>
      <sheetData sheetId="0"/>
      <sheetData sheetId="1"/>
      <sheetData sheetId="2">
        <row r="12">
          <cell r="B12" t="str">
            <v xml:space="preserve">Mayor productividad laboral aumentando el consumo local y  fomemento al empleo </v>
          </cell>
          <cell r="C12" t="str">
            <v>aumento en la economia local</v>
          </cell>
          <cell r="D12" t="str">
            <v xml:space="preserve">'aumento en la economia local= (nivel de empleo / población activa) * 100 </v>
          </cell>
          <cell r="E12" t="str">
            <v>Registro de empleo y productividad</v>
          </cell>
        </row>
        <row r="13">
          <cell r="B13" t="str">
            <v xml:space="preserve">Ofrecer productos de calidad a la poblacion en general </v>
          </cell>
          <cell r="C13" t="str">
            <v xml:space="preserve">productos de calidad </v>
          </cell>
          <cell r="D13" t="str">
            <v>productos de calidad= (productos con certificación / total de productos) * 100</v>
          </cell>
          <cell r="E13" t="str">
            <v>Auditorías de calidad y encuestas de satisfacción</v>
          </cell>
        </row>
        <row r="14">
          <cell r="B14" t="str">
            <v xml:space="preserve">Lineamiento correcto en los pasillos y accesos de las distintas areas que pertenecen al Mercado Municipal </v>
          </cell>
          <cell r="C14" t="str">
            <v xml:space="preserve"> lineamiento de locales </v>
          </cell>
          <cell r="D14" t="str">
            <v xml:space="preserve"> lineamiento de locales = (locales alineados / total de locales) * 100</v>
          </cell>
          <cell r="E14" t="str">
            <v>Informes de operativos de ordenamiento</v>
          </cell>
        </row>
        <row r="15">
          <cell r="B15" t="str">
            <v xml:space="preserve">Actualizar el Reglamento Interno del Mercado Municipal </v>
          </cell>
          <cell r="C15" t="str">
            <v xml:space="preserve">reglamento interno </v>
          </cell>
          <cell r="D15" t="str">
            <v>reglamento interno= (reglamento actualizado / reglamento requerido) * 100</v>
          </cell>
          <cell r="E15" t="str">
            <v>Publicación oficial del reglamento actualizado</v>
          </cell>
        </row>
        <row r="16">
          <cell r="B16" t="str">
            <v xml:space="preserve">Limpieza general y fumigacion en las instalaciones del Mercado Municipal </v>
          </cell>
          <cell r="C16" t="str">
            <v xml:space="preserve">areas limpias </v>
          </cell>
          <cell r="D16" t="str">
            <v>areas limpias= '(áreas limpias / áreas totales) * 100</v>
          </cell>
          <cell r="E16" t="str">
            <v>Inspecciones sanitarias y reportes de limpieza</v>
          </cell>
        </row>
        <row r="17">
          <cell r="B17" t="str">
            <v xml:space="preserve">informacion y concientizacion respecto a la higiene ofreciendo productos de calidad </v>
          </cell>
          <cell r="C17" t="str">
            <v xml:space="preserve">Campaña de Higiene y salud </v>
          </cell>
          <cell r="D17" t="str">
            <v>Campaña de Higiene y salud= (población capacitada / población total) * 100</v>
          </cell>
          <cell r="E17" t="str">
            <v>Registros de asistencia a capacitaciones y materiales de difusión</v>
          </cell>
        </row>
        <row r="18">
          <cell r="B18" t="str">
            <v xml:space="preserve">Previo mantenimiento correctivo en las instalaciones del Mercado Municipal </v>
          </cell>
          <cell r="C18" t="str">
            <v xml:space="preserve">Buena imagen de las instalaciones </v>
          </cell>
          <cell r="D18" t="str">
            <v>Buena imagen de las instalaciones =(instalaciones en buen estado / total de instalaciones) * 100</v>
          </cell>
          <cell r="E18" t="str">
            <v>Informes técnicos de mantenimiento</v>
          </cell>
        </row>
        <row r="19">
          <cell r="B19" t="str">
            <v>Brindar atencion inmediata a las necesidades que se presenten en  las instalaciones del Mercado Municipal</v>
          </cell>
          <cell r="C19" t="str">
            <v xml:space="preserve">verificacion de las instalaciones </v>
          </cell>
          <cell r="D19" t="str">
            <v>verificacion de las instalaciones =(solicitudes atendidas / solicitudes recibidas) * 100</v>
          </cell>
          <cell r="E19" t="str">
            <v>Reportes de atención y seguimiento de incidencias</v>
          </cell>
        </row>
      </sheetData>
      <sheetData sheetId="3"/>
      <sheetData sheetId="4">
        <row r="17">
          <cell r="C17" t="str">
            <v xml:space="preserve"> Eje ll desarrollo competitivo y sostenible para el progreso </v>
          </cell>
        </row>
        <row r="18">
          <cell r="C18" t="str">
            <v xml:space="preserve"> Garantizar la prestacion de los servicios publicos de forma eficiente, segura y sostenible promoviendo el bienestar y calidad de vida mediante el acceso universal y equitativo de los servicios </v>
          </cell>
        </row>
        <row r="19">
          <cell r="C19" t="str">
            <v xml:space="preserve">13.  Gestion in tegral de servicios publicos </v>
          </cell>
        </row>
        <row r="20">
          <cell r="C20" t="str">
            <v xml:space="preserve">Vincular mecanismos de colaboracion interinstitucional para el desarrollo de infraestructura que impulsen la vocacion productiva del Municipio, garantizando la proteccion de sostenibilidad del medio ambiente. </v>
          </cell>
        </row>
        <row r="21">
          <cell r="C21" t="str">
            <v xml:space="preserve">13.28 garantizar que el mercado se mantenga limpio y en optimas condiciones, para una distribucion y acceso adecuado. 13.32 supervisar el cumplimiento de las normas sanitarias e higienicas en el mercado, para evitar focos de contaminacion </v>
          </cell>
        </row>
        <row r="23">
          <cell r="AA23" t="str">
            <v xml:space="preserve">2. Desarrollo Social </v>
          </cell>
        </row>
        <row r="24">
          <cell r="AA24" t="str">
            <v xml:space="preserve">2.2. Vivienda y Servicios  a la comunidad </v>
          </cell>
        </row>
        <row r="25">
          <cell r="AA25" t="str">
            <v xml:space="preserve">2.2.6. Servicos Comunales </v>
          </cell>
        </row>
        <row r="26">
          <cell r="AA26" t="str">
            <v xml:space="preserve">E Prestacion de Servicos Públicos </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1 (2)"/>
    </sheetNames>
    <sheetDataSet>
      <sheetData sheetId="0"/>
      <sheetData sheetId="1"/>
      <sheetData sheetId="2">
        <row r="12">
          <cell r="B12" t="str">
            <v>se tiene bienestar social y salud moderada en la población de eduardo neri</v>
          </cell>
          <cell r="C12" t="str">
            <v xml:space="preserve">      porcentaje de bienestar social y salud </v>
          </cell>
          <cell r="D12" t="str">
            <v>no.de porcentaje de bienestar social y salud /no.de porcentaje de bienestar social y salud *100</v>
          </cell>
          <cell r="E12" t="str">
            <v xml:space="preserve">reporte de salud </v>
          </cell>
        </row>
        <row r="13">
          <cell r="B13" t="str">
            <v xml:space="preserve">disminución de contaminacion de suelos por residuos solidos urbanos en el Municipio de Eduardo Neri </v>
          </cell>
          <cell r="C13" t="str">
            <v xml:space="preserve">porcentanje de mortalidad infantil por baja contaminacion de suelo </v>
          </cell>
          <cell r="D13" t="str">
            <v xml:space="preserve">no.De mortalidad infatil por baja contaminacion de suelo /no.de mortalidad  </v>
          </cell>
          <cell r="E13" t="str">
            <v xml:space="preserve">reporte de salud </v>
          </cell>
        </row>
        <row r="14">
          <cell r="B14" t="str">
            <v xml:space="preserve">disminución de enfermedades infecciosas y respiratorias </v>
          </cell>
          <cell r="C14" t="str">
            <v>porcentaje de disminución de enfermedades</v>
          </cell>
          <cell r="D14" t="str">
            <v xml:space="preserve">(no. De enfermedades disminuidas/no. De ciudadanos*100) </v>
          </cell>
          <cell r="E14" t="str">
            <v>reportes de salud</v>
          </cell>
        </row>
        <row r="16">
          <cell r="B16" t="str">
            <v>implementar campañas de descacharrización</v>
          </cell>
          <cell r="C16" t="str">
            <v xml:space="preserve">porcentaje de campañas de descacharrizacion </v>
          </cell>
          <cell r="D16" t="str">
            <v>no. De  campañas de descacharizacion de residuos solidos /no. De campañas programados programados*100</v>
          </cell>
          <cell r="E16" t="str">
            <v xml:space="preserve">evidencias fotograficas </v>
          </cell>
        </row>
        <row r="17">
          <cell r="B17" t="str">
            <v xml:space="preserve">educacion ambiental por parte de los cuidadanos para el destino final de los residuos urbanos </v>
          </cell>
          <cell r="C17" t="str">
            <v xml:space="preserve">porcentaje de calles sucias por parte de los cuidadanos </v>
          </cell>
          <cell r="D17" t="str">
            <v>no.de calles sucias por parte de los cuidadanos /no. Numeros de calles sucias *100</v>
          </cell>
        </row>
        <row r="18">
          <cell r="B18" t="str">
            <v>personal suficiente para realizar limpieza de las calles</v>
          </cell>
          <cell r="C18" t="str">
            <v xml:space="preserve">porcentaje de limpieza en el relleno sanitario </v>
          </cell>
          <cell r="D18" t="str">
            <v>no.de limpieza en el rellleno /no.de limpieza *100</v>
          </cell>
          <cell r="E18" t="str">
            <v xml:space="preserve">evidencias fotograficas </v>
          </cell>
        </row>
        <row r="19">
          <cell r="B19" t="str">
            <v xml:space="preserve">Limpieza de las principales calles municipales </v>
          </cell>
          <cell r="C19" t="str">
            <v xml:space="preserve">porcentaje de limpieza  de calles  principáles </v>
          </cell>
          <cell r="D19" t="str">
            <v>no.de limpieza de calles  /no.de calles limpias  *100</v>
          </cell>
        </row>
        <row r="20">
          <cell r="B20" t="str">
            <v>personal capacitado para la separacion, recoleccion y transporte de residuos solidos</v>
          </cell>
          <cell r="C20" t="str">
            <v xml:space="preserve">porcentaje de recolecion de residuos solidos </v>
          </cell>
          <cell r="D20" t="str">
            <v xml:space="preserve">no.de recolecion de residuos solidos /no. De recoleccion </v>
          </cell>
          <cell r="E20" t="str">
            <v>evidencia fotografica</v>
          </cell>
        </row>
        <row r="30">
          <cell r="B30" t="str">
            <v>correcta separación de residuos solidos</v>
          </cell>
          <cell r="C30" t="str">
            <v xml:space="preserve">porcentaje de separacion de residuos </v>
          </cell>
          <cell r="D30" t="str">
            <v xml:space="preserve">no.de separacion de residuos/no.de separacion </v>
          </cell>
        </row>
      </sheetData>
      <sheetData sheetId="3"/>
      <sheetData sheetId="4">
        <row r="17">
          <cell r="C17" t="str">
            <v xml:space="preserve">Eje 2 : Desarrollo competitivo y sostenible para el progreso  </v>
          </cell>
        </row>
        <row r="18">
          <cell r="C18" t="str">
            <v xml:space="preserve">Garantizar la presentacion de los servicios publicos de forma eficiente ,segura y sustentable promoviendo el bienestar y calidad de vida mediante el acceso universal y equitativo de los servicios </v>
          </cell>
        </row>
        <row r="19">
          <cell r="C19" t="str">
            <v xml:space="preserve">PROGRAMA 13 GESTION INTEGRAL DE SERVICIOS PUBLICOS </v>
          </cell>
        </row>
        <row r="20">
          <cell r="C20" t="str">
            <v xml:space="preserve">vincular mecanismos de colaboracion interintitucoinal para el desarrollo de infraestrutura que impulse la voacion productiva del municipio, garantizando la proteccion y sostenibilidad  del medio ambiente. </v>
          </cell>
        </row>
        <row r="21">
          <cell r="C21" t="str">
            <v xml:space="preserve">                                                                                                                                                                                                                                                                                        planificar las rutas de recolecion de residuos solidos ,optimizando las frecuentes y ampliando la cobertuta .13.2 coordinar los servicios de recolecion de residuos solidos,de forma continua ,puntual y con los recursos nesecarios:personal operativo ,vehiculos y equipo 13.3 garantizar que los residuos sean destinados hasta su disposicion final en el relleno sanitario ,cumpliendo con la normatividad ambiental 13.4 coordinar la limpieza de las calles ,plazas,parques y espacios publicos manteniendo un etorno limpio y ordenado13.5promover campañas de sensibilizacion para fomentar la reduccion reutilizacion y reciclaje de residuos solidos 13.6 fomentar la separacion de residuos solidos en el hogar y lugares publicos ,´para una mejor distribucion de los contenedores de basura 13.7 realizar inpecciones periodicas en las zonas de recolecion de basura ,para verificar los espacios publicos  </v>
          </cell>
        </row>
        <row r="24">
          <cell r="AA24" t="str">
            <v xml:space="preserve">2.2. Vivienda y Servicios a la Comunidad </v>
          </cell>
        </row>
        <row r="25">
          <cell r="AA25" t="str">
            <v xml:space="preserve">2.2. Servicios comunales </v>
          </cell>
        </row>
        <row r="26">
          <cell r="AA26" t="str">
            <v xml:space="preserve">E Prestacion de Servicios Publicos </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Mejora de la calidad de vida de los ciudadanos mediante la creación de espacios públicos seguros y bien iluminados.</v>
          </cell>
          <cell r="C12" t="str">
            <v>Espacios públicos iluminados</v>
          </cell>
          <cell r="D12" t="str">
            <v>Espacios públicos iluminados= Espacios iluminados / Espacios programados * 100</v>
          </cell>
          <cell r="E12" t="str">
            <v>Reportes municipales, inspecciones</v>
          </cell>
        </row>
        <row r="13">
          <cell r="B13" t="str">
            <v>Mejora del alumbrado público para aumentar la seguridad y reducir los actos delictivos en el municipio.</v>
          </cell>
          <cell r="C13" t="str">
            <v>Lámparas instaladas</v>
          </cell>
          <cell r="D13" t="str">
            <v>Lámparas instaladas= Lámparas instaladas / Lámparas programadas * 100</v>
          </cell>
          <cell r="E13" t="str">
            <v>Registros de instalación</v>
          </cell>
        </row>
        <row r="14">
          <cell r="B14" t="str">
            <v>Planificación adecuada en la instalación del alumbrado para optimizar la seguridad y funcionalidad.</v>
          </cell>
          <cell r="C14" t="str">
            <v>Proyectos ejecutados</v>
          </cell>
          <cell r="D14" t="str">
            <v>Lámparas instaladas= Proyectos ejecutados / Proyectos planificados * 100</v>
          </cell>
          <cell r="E14" t="str">
            <v>Informes de planificación</v>
          </cell>
        </row>
        <row r="15">
          <cell r="B15" t="str">
            <v>Dar Mantenimiento y reparación regular de las luminarias públicas para garantizar la seguridad y eficiencia.</v>
          </cell>
          <cell r="C15" t="str">
            <v>Luminarias mantenidas</v>
          </cell>
          <cell r="D15" t="str">
            <v>Luminarias mantenidas= Luminarias mantenidas / Luminarias programadas * 100</v>
          </cell>
          <cell r="E15" t="str">
            <v>Reportes de mantenimiento</v>
          </cell>
        </row>
        <row r="16">
          <cell r="B16" t="str">
            <v xml:space="preserve">Coordinarse con CFE para la ambliacion de cobertura del servicio de Alumbrado Publico </v>
          </cell>
          <cell r="C16" t="str">
            <v>Convenios realizados</v>
          </cell>
          <cell r="D16" t="str">
            <v>Convenios realizados= Convenios realizados / Convenios proyectados * 100</v>
          </cell>
          <cell r="E16" t="str">
            <v>Acuerdos con CFE</v>
          </cell>
        </row>
        <row r="17">
          <cell r="B17" t="str">
            <v>Fomentar  la participación ciudadana en la gestión de los espacios públicos.</v>
          </cell>
          <cell r="C17" t="str">
            <v>Participación ciudadana</v>
          </cell>
          <cell r="D17" t="str">
            <v>Participación ciudadana= Número de ciudadanos participantes / Número esperado * 100</v>
          </cell>
          <cell r="E17" t="str">
            <v>Actas de reuniones, encuestas</v>
          </cell>
        </row>
        <row r="18">
          <cell r="B18" t="str">
            <v>Dar mantenimiento preventivo y correcto de las Instalaciones electricas ubicadas en parques, Jardines y panteones Municipales</v>
          </cell>
          <cell r="C18" t="str">
            <v>Instalaciones mantenidas</v>
          </cell>
          <cell r="D18" t="str">
            <v>Instalaciones mantenidas= Instalaciones mantenidas / Instalaciones programadas * 100</v>
          </cell>
          <cell r="E18" t="str">
            <v>Reportes técnicos</v>
          </cell>
        </row>
        <row r="19">
          <cell r="B19" t="str">
            <v>Instalar sistemas de iluminacion decorativa en espacios o eventos de interes cultural, como plazas, calles y areas recreativas</v>
          </cell>
          <cell r="C19" t="str">
            <v>Eventos iluminados</v>
          </cell>
          <cell r="D19" t="str">
            <v>Eventos iluminados= Eventos con iluminación / Eventos programados * 100</v>
          </cell>
          <cell r="E19" t="str">
            <v>Informes de eventos</v>
          </cell>
        </row>
        <row r="20">
          <cell r="B20" t="str">
            <v>Optimización del desempeño de actividades en edificios e instalaciones de espacios comunes.</v>
          </cell>
          <cell r="C20" t="str">
            <v>Actividades optimizadas</v>
          </cell>
          <cell r="D20" t="str">
            <v>Actividades optimizadas= Actividades optimizadas / Actividades programadas * 100</v>
          </cell>
          <cell r="E20" t="str">
            <v>Informes de desempeño</v>
          </cell>
        </row>
        <row r="21">
          <cell r="B21" t="str">
            <v xml:space="preserve">Mejorar de las condiciones de las instalaciones eléctricas en edificios e instalaciones públicas  pertenecen al H. Ayuntamiento de Eduardo Neri </v>
          </cell>
          <cell r="C21" t="str">
            <v>Instalaciones mejoradas</v>
          </cell>
          <cell r="D21" t="str">
            <v>Instalaciones mejoradas= Instalaciones mejoradas / Instalaciones programadas * 100</v>
          </cell>
          <cell r="E21" t="str">
            <v>Auditorías eléctricas</v>
          </cell>
        </row>
      </sheetData>
      <sheetData sheetId="3"/>
      <sheetData sheetId="4">
        <row r="17">
          <cell r="C17" t="str">
            <v xml:space="preserve">EJE II : Desarrollo Competitivo y Sostenible para el Progreso </v>
          </cell>
        </row>
        <row r="18">
          <cell r="C18" t="str">
            <v xml:space="preserve">Garantizar la presentacion de los servicios publicos de forma eficiente ,segura y sustentable promoviendo el bienestar y calidad de vida mediante el acceso universal y equitativo de los servicios </v>
          </cell>
        </row>
        <row r="19">
          <cell r="C19" t="str">
            <v>Programa 13: Gestion Integral de Servicios Publicos</v>
          </cell>
        </row>
        <row r="20">
          <cell r="C20" t="str">
            <v xml:space="preserve">Vincular mecanismos de colaboracion interinstitucional para el desarrollo de infraestructura que impulsen la vocacion productiva del Municipio, garantizando la proteccion de sostenibilidad del medio ambiente. </v>
          </cell>
        </row>
        <row r="21">
          <cell r="C21" t="str">
            <v xml:space="preserve">13.8 Implementar programas de instalacion de alumbrado publico en el Municipio. 13.9 Instalar sistemas de iluminacion decorativa en espacios o eventos de interes cultural, como plazas, calles y areas recreativas 13.10 Dar mantenimiento preventivo a las luminarias 13.11Atender de manera efectiva las fallas del funcionamiento de las luminarias. 13.12 Reemplazar las luminarias obsoletas o dañadas en espacios deportivos, parques y avenidas 13.13 Implementar tegnologia eficiente en los sistemas de alumbrado publico, aumentando la durabilidad de las luminarias y reducir el consumo de electricidad. 13.14 Garantizar que el sistema de alumbrado publico contribuja a la seguridad de las areas urbanas o espacios deportivos, disminuyendo el riesgo de robos u otro delitos 13.15 Ampliar en sistema de alumbrado publico mediante proyectos de nuevas Colonias, Barrios y Comunidades. </v>
          </cell>
        </row>
        <row r="23">
          <cell r="AA23" t="str">
            <v xml:space="preserve">2. Desarrollo Social </v>
          </cell>
        </row>
        <row r="24">
          <cell r="AA24" t="str">
            <v xml:space="preserve">2.2. Vivienda y Servicios a la Comunidad </v>
          </cell>
        </row>
        <row r="25">
          <cell r="AA25" t="str">
            <v>2.2.4. Alumbrado Publico</v>
          </cell>
        </row>
        <row r="26">
          <cell r="AA26" t="str">
            <v xml:space="preserve">E Prestacion de Servicios Publicos </v>
          </cell>
        </row>
      </sheetData>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RBOL DE PROBLEMAS A.P "/>
      <sheetName val="Árbol de Objetivos A.P."/>
      <sheetName val=" MIR A.P "/>
      <sheetName val="PBR1 A.P."/>
      <sheetName val="POA (2)"/>
    </sheetNames>
    <sheetDataSet>
      <sheetData sheetId="0"/>
      <sheetData sheetId="1"/>
      <sheetData sheetId="2">
        <row r="12">
          <cell r="B12" t="str">
            <v>Brindar a la ciudad de Zumpango del Rio, un servicio de agua potable eficiente, que garantice satisfacer la demanda del vital liquido.</v>
          </cell>
          <cell r="C12" t="str">
            <v>Porcentaje de Poblacion con Acceso a Servicio de Agua</v>
          </cell>
          <cell r="D12" t="str">
            <v>Porcentaje de Poblacion con Acceso al Agua = (Total de Población Con Servicio / Total de la Poblacion de Zumpango del Rio)*100  PBAA=(TPCS/TPZR)*100</v>
          </cell>
          <cell r="E12" t="str">
            <v>Encuestas, Censos Oficiales, Disminucion de Quejas por la Ciudadania, reportes fotograficos</v>
          </cell>
        </row>
        <row r="13">
          <cell r="B13" t="str">
            <v>Mejorar el servicio de Agua entubada en la poblacion de Zumpango del Rio</v>
          </cell>
          <cell r="C13" t="str">
            <v>Indice de Mejoras en el Servicio de Agua</v>
          </cell>
          <cell r="D13" t="str">
            <v>Indice de Mejoras en el Servicio de Agua = (Quejas Atendidas por Deficiencias en el Servicio/ Total de Quejas Recibidas)*100  IMSA=(QADS/TQR)*100</v>
          </cell>
          <cell r="E13" t="str">
            <v>Encuestas, Reduccion de llamadas por Deficiencias en el Servicio.</v>
          </cell>
        </row>
        <row r="14">
          <cell r="B14" t="str">
            <v xml:space="preserve">Programa emergente de atención a Fugas en la red de distribución </v>
          </cell>
          <cell r="C14" t="str">
            <v xml:space="preserve">Tasa de Fugas en la red de distribucion </v>
          </cell>
          <cell r="D14" t="str">
            <v>Tasa de Fugas en la Red = ( Numero de Fugas Atendidas / Total de Fugas en Red de Distribución)*100   = TGR=(NFA/TFRD)*100</v>
          </cell>
          <cell r="E14" t="str">
            <v>Reportes de avances, Difusion en medios remotos, Fotografias, reportes de atencion a fugas</v>
          </cell>
        </row>
        <row r="15">
          <cell r="B15" t="str">
            <v xml:space="preserve">Reparacion de Fugas en la red de distribución </v>
          </cell>
          <cell r="C15" t="str">
            <v>Indice de Fugas reparadas</v>
          </cell>
          <cell r="D15" t="str">
            <v>Indice de Fugas Reparadas = Numero de Fugas Reparadas al Mes / Total de Fugas en la Red de Distribucion)*100      IFR= (NFRM/TFRD)*100</v>
          </cell>
          <cell r="E15" t="str">
            <v>Reportes de avances, Difusion en medios remotos, Fotografias</v>
          </cell>
        </row>
        <row r="16">
          <cell r="B16" t="str">
            <v>Rehabilitacion de infraestructura existente en condiciones inoperantes y cambio de valvulas en mal estado, y ampliacion de red en zonas donde falta tuberia</v>
          </cell>
          <cell r="C16" t="str">
            <v xml:space="preserve">Tasa de Infraestructura Existente </v>
          </cell>
          <cell r="D16" t="str">
            <v>Tasa de Infraestructura Existente = ( Porcentaje de Cobertura Ampliada / Porcentaje de Cobertura Total)*100 = TIE = (PCA/PCT)*100</v>
          </cell>
          <cell r="E16" t="str">
            <v>Encuestas oficiales, Reportes de avances, Difusion en medios remotos, Fotografias</v>
          </cell>
        </row>
        <row r="17">
          <cell r="B17" t="str">
            <v>Mantenimiento preventivo y correctivo de tuberias y valvulas de la red de distribución.</v>
          </cell>
          <cell r="C17" t="str">
            <v>Indice de Incremento de Cobertura</v>
          </cell>
          <cell r="D17" t="str">
            <v>Indice de Incremento de Cobertura = Colonias Atendidas con Infraestructura Nueva / Total de Colonias de la Ciudad)*100   IIC=(CAIN/TCC)*100</v>
          </cell>
          <cell r="E17" t="str">
            <v>Reporte de campo, Diagnostico a detalle de infraestructura en mal estado, Reporte ciudadano</v>
          </cell>
        </row>
        <row r="18">
          <cell r="B18" t="str">
            <v>Introducción de Tuberia en Colonias que no Cuenten con Infraestructura</v>
          </cell>
          <cell r="C18" t="str">
            <v>Indice de Incremento de Cobertura</v>
          </cell>
          <cell r="D18" t="str">
            <v>Indice de Incremento de Cobertura = Colonias Atendidas con Infraestructura Nueva / Total de Colonias de la Ciudad)*100   IIC=(CAIN/TCC)*100</v>
          </cell>
          <cell r="E18" t="str">
            <v>Encuestas oficiales, Reportes de avances, Difusion en medios remotos, Fotografias</v>
          </cell>
        </row>
        <row r="19">
          <cell r="B19" t="str">
            <v>Implementar un rool de distribucion apegado a los sectores hidrometricos existente y ubicar posibles fuentes de abastecimiento para incrementar caudal</v>
          </cell>
          <cell r="C19" t="str">
            <v>Porcentaje de Quejas por Servicio Deficiente</v>
          </cell>
          <cell r="D19" t="str">
            <v>Porcentaje de Quejas por Servicio Deficiente = (Sectores Irrigados cada Quince Dias / Total de Sectores Hidrometricos)*100  = PQSD=(SIQD/TSH)*100</v>
          </cell>
          <cell r="E19" t="str">
            <v>Reportes Fotograficos, Encuentas, llamadas telefonicas a usuarios sobre satisfaccion del servicio</v>
          </cell>
        </row>
        <row r="20">
          <cell r="B20" t="str">
            <v>Realizar estudio geofisico para ubicar nuevas posibles fuentes de abastecimiento para incrementar el caudal en bloque.</v>
          </cell>
          <cell r="C20" t="str">
            <v>Incremento de Caudal Disponible para Distribuir</v>
          </cell>
          <cell r="D20" t="str">
            <v>Incremento de Caudal Disponible para Distribuir = (Gasto Actual en Fuentes de Abastecimiento / Gasto Total Anual Proyectado)*100   =  ICDD=(GAFA/GTAP)*100</v>
          </cell>
          <cell r="E20" t="str">
            <v xml:space="preserve">Medicion de caudal en pozos, Calculo de Gasto disponible  </v>
          </cell>
        </row>
        <row r="21">
          <cell r="B21" t="str">
            <v xml:space="preserve">Poner en operación rool de distribucion del total de los sectores de la red de distribucion </v>
          </cell>
          <cell r="C21" t="str">
            <v xml:space="preserve">Porcentaje de sectores en operación por tandeo </v>
          </cell>
          <cell r="D21" t="str">
            <v>Porcentaje de Sectores por Tandeo = (Sectores en Operacion / Total de Numero de Sectores de la Poblacion)*100   =  PST=(SO/TNSP)*100</v>
          </cell>
          <cell r="E21" t="str">
            <v>Reportes de distribucion</v>
          </cell>
        </row>
      </sheetData>
      <sheetData sheetId="3"/>
      <sheetData sheetId="4">
        <row r="17">
          <cell r="C17" t="str">
            <v>II Desarrollo Competitivo y Sostenible para el Progreso</v>
          </cell>
        </row>
        <row r="18">
          <cell r="C18" t="str">
            <v>Trasformar a Eduardo Neri en un Municipio Competitivo y Prospero tanto en el ambito rural como urbano, fomantando el emprendimiento y el desarrollo economico ademas, impulsar una infraestructura sustentable, respetando y protegiendo el medio ambiente</v>
          </cell>
        </row>
        <row r="19">
          <cell r="C19" t="str">
            <v xml:space="preserve">13 Gestion Integral de Servicios Publicos </v>
          </cell>
        </row>
        <row r="20">
          <cell r="C20" t="str">
            <v>Vincular mecanismos de colaboracion interinstitucional para el desarrollo de infraestructura que impulsen la vocacion producida del municipio, garantizando la proteccion y sostenibilidad del medio ambiente</v>
          </cell>
        </row>
        <row r="21">
          <cell r="C21" t="str">
            <v>13.17 Diseñar proyectos para la captacion almacenamiento, distribucion del agua potable, asegurando que toda la poblacion tenga acceso a este servicio.  13.18 Implementar proyectos para la construccion y rehabilitacion de las redes de alcantarillado, para la correcta evacuacion de las aguas residuales. 13.19 Supervisar la distribucion del agua mediante una programacion acorde para el abastecimiento de las viviendas</v>
          </cell>
        </row>
        <row r="23">
          <cell r="AA23" t="str">
            <v xml:space="preserve">2.Desarrollo Social </v>
          </cell>
        </row>
        <row r="26">
          <cell r="AA26" t="str">
            <v xml:space="preserve">E Prestacion de Servicos Publicos </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4.- DIRECCION DE DEPORTES"/>
      <sheetName val="43.-DIRECCIÓN DE REGLAME"/>
      <sheetName val="42.-DIRECCIÓN DE PROTECCIÓN C"/>
      <sheetName val="41.-DIRECCIÓN DE ASUNTOS JURID"/>
      <sheetName val="40.-DIRECCIÓN DE PREVENCIÓN S "/>
      <sheetName val="39.-DIRECCIÓN DE TRAN"/>
      <sheetName val="38.-DIRECCIÓN GENERAL DE SEGUR "/>
      <sheetName val="37.-DIRECCIÓN DE LA DIVERCIDAD "/>
      <sheetName val="36.-DIRECCIÓN DE LA INSTANCIA "/>
      <sheetName val="35.-DIRECCIÓN GENERAL DEL"/>
      <sheetName val="34.-DIRECCIÓN DE UNIDAD DE TRAN"/>
      <sheetName val="33.-DIRECCIÓN DE LA INSTANCIA  "/>
      <sheetName val="32.-DIRECCIÓN DE PLANEA"/>
      <sheetName val="31.-DIRECCIÓN DE S"/>
      <sheetName val="30.-DIRECCIÓN DE EDUCA"/>
      <sheetName val="29.-DIRECCIÓN DE DESARROLLO R"/>
      <sheetName val="28.-DIRECCIÓN DE ATENCIÓN A COM"/>
      <sheetName val="27.-DIRECCIÓN DE OFICIALIA DE R"/>
      <sheetName val="26.-DIRECCIÓN DE COMUNICACIÓN S"/>
      <sheetName val="25.-DIRECCIÓN DE DESARROLLO SO"/>
      <sheetName val="24.-DIRECCIÓN DE SERVICIOS GENE"/>
      <sheetName val="23.-JEFATURA DE SISTEMA DE AGUA"/>
      <sheetName val="22.-DIRECCIÓN DE SERVICIOS PUBL"/>
      <sheetName val="21.-DIRECCIÓN DE DESARROLLO ECO"/>
      <sheetName val="20.-DIRECCION DE ECOLOGIA"/>
      <sheetName val="19.-DERECCIÓN GENERAL DE DESARR"/>
      <sheetName val="18.-DIRECCIÓN DE CONTROL PATRIM"/>
      <sheetName val="17.-DIRECCIÓN DE CATAS"/>
      <sheetName val="16.-DIRECCIÓN DE CONTABILI"/>
      <sheetName val="15.-DIRECCIÓN DE CUENTA PÚBL"/>
      <sheetName val="14.-DIRECCIÓN DE RECURSOS HUMAN"/>
      <sheetName val="13.DIRECCIÓN GENERAL DE ADMINIS"/>
      <sheetName val="12.-SECRETARIA GENERAL DE GOBI "/>
      <sheetName val="11.-ORGANO DE CONTROL INTE"/>
      <sheetName val="10.-SINDICATURA"/>
      <sheetName val="9.-REGIDURIA DE CULTURA, RECRE"/>
      <sheetName val="8.-REGIDURIA DE MEDIO AMBIENTE "/>
      <sheetName val="7.-REGIDURIA DE SALUD Y JUVEN"/>
      <sheetName val="6..REGIDURIA DE DERECHO DE LAS "/>
      <sheetName val="5.-REGIDURIA DE ATENCIÓN Y PART"/>
      <sheetName val="4.-REGIDURIA DE EDUCACIÓN Y GRU"/>
      <sheetName val="3.-REGIDURIA DE DESARROLLO RURA"/>
      <sheetName val="2.-REGIDURIA E DESARROLLO URBAN"/>
      <sheetName val="1.-PRESIDENC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row r="5">
          <cell r="B5" t="str">
            <v>INDICADORES ESTRATÉGICOS Y DE GESTIÓN 2024.</v>
          </cell>
        </row>
        <row r="7">
          <cell r="A7" t="str">
            <v>CLASIFICACIÓN PROGRAMÁTICA</v>
          </cell>
        </row>
        <row r="8">
          <cell r="A8" t="str">
            <v>Programa Presupuestario:</v>
          </cell>
          <cell r="I8" t="str">
            <v>Unidad Responsable:</v>
          </cell>
          <cell r="J8" t="str">
            <v>DIRECCIÓN GENERAL DE DESARROLLO URBANO Y OBRAS PÚBLICAS.</v>
          </cell>
          <cell r="L8" t="str">
            <v>Programa:</v>
          </cell>
          <cell r="O8" t="str">
            <v>Subprograma:</v>
          </cell>
          <cell r="P8" t="str">
            <v>Infraestructura Social para el Desarrollo</v>
          </cell>
        </row>
        <row r="10">
          <cell r="A10" t="str">
            <v>CLASIFICACIÓN FUNCIONAL</v>
          </cell>
        </row>
        <row r="11">
          <cell r="A11" t="str">
            <v>Finalidad:</v>
          </cell>
          <cell r="B11" t="str">
            <v>1. Gobierno</v>
          </cell>
          <cell r="F11" t="str">
            <v>Función:</v>
          </cell>
          <cell r="G11" t="str">
            <v>8. Otros Servicios Generales</v>
          </cell>
          <cell r="M11" t="str">
            <v>Subfunción:</v>
          </cell>
        </row>
        <row r="12">
          <cell r="A12" t="str">
            <v>PLAN MUNICIPAL DE DESARROLLO</v>
          </cell>
        </row>
        <row r="13">
          <cell r="A13" t="str">
            <v>Eje Rector:</v>
          </cell>
          <cell r="D13" t="str">
            <v>Objetivo:</v>
          </cell>
          <cell r="H13" t="str">
            <v>Estrategia:</v>
          </cell>
          <cell r="M13" t="str">
            <v>Líneas de Acción:</v>
          </cell>
        </row>
        <row r="15">
          <cell r="A15" t="str">
            <v>RESULTADOS</v>
          </cell>
        </row>
        <row r="16">
          <cell r="A16" t="str">
            <v>Lógica Vertical</v>
          </cell>
          <cell r="B16" t="str">
            <v>Resumen Narrativo</v>
          </cell>
          <cell r="E16" t="str">
            <v>INDICADORES ESTRATÉGICOS</v>
          </cell>
          <cell r="N16" t="str">
            <v>AVANCE</v>
          </cell>
          <cell r="P16" t="str">
            <v>Responsable del Registro del Avance</v>
          </cell>
        </row>
        <row r="17">
          <cell r="E17" t="str">
            <v>Denominación</v>
          </cell>
          <cell r="G17" t="str">
            <v>Método de Cálculo</v>
          </cell>
          <cell r="I17" t="str">
            <v>Unidad de Medida</v>
          </cell>
          <cell r="K17" t="str">
            <v>Tipo- Dimensión - Frecuencia</v>
          </cell>
          <cell r="L17" t="str">
            <v>Meta Programada</v>
          </cell>
          <cell r="N17" t="str">
            <v>Realizado al período</v>
          </cell>
          <cell r="O17" t="str">
            <v>Avance % al período</v>
          </cell>
        </row>
        <row r="18">
          <cell r="L18" t="str">
            <v>Trimestral</v>
          </cell>
          <cell r="M18" t="str">
            <v>Al Período</v>
          </cell>
        </row>
        <row r="19">
          <cell r="A19" t="str">
            <v>FIN</v>
          </cell>
          <cell r="K19" t="str">
            <v>Trimestral</v>
          </cell>
          <cell r="P19" t="str">
            <v>DIRECCIÓN GENERAL DE DESARROLLO URBANO Y OBRAS PÚBLICAS.</v>
          </cell>
        </row>
        <row r="20">
          <cell r="A20" t="str">
            <v>Propósito</v>
          </cell>
          <cell r="K20" t="str">
            <v>Trimestral</v>
          </cell>
          <cell r="P20" t="str">
            <v>DIRECCIÓN GENERAL DE DESARROLLO URBANO Y OBRAS PÚBLICAS.</v>
          </cell>
        </row>
        <row r="21">
          <cell r="A21" t="str">
            <v>Componente 1</v>
          </cell>
          <cell r="K21" t="str">
            <v>Trimestral</v>
          </cell>
          <cell r="P21" t="str">
            <v>DIRECCIÓN GENERAL DE DESARROLLO URBANO Y OBRAS PÚBLICAS.</v>
          </cell>
        </row>
        <row r="22">
          <cell r="A22" t="str">
            <v>Componente 2</v>
          </cell>
          <cell r="K22" t="str">
            <v>Trimestral</v>
          </cell>
          <cell r="P22" t="str">
            <v>DIRECCIÓN GENERAL DE DESARROLLO URBANO Y OBRAS PÚBLICAS.</v>
          </cell>
        </row>
        <row r="23">
          <cell r="A23" t="str">
            <v>Componente 3</v>
          </cell>
          <cell r="K23" t="str">
            <v>Trimestral</v>
          </cell>
          <cell r="P23" t="str">
            <v>DIRECCIÓN GENERAL DE DESARROLLO URBANO Y OBRAS PÚBLICAS.</v>
          </cell>
        </row>
        <row r="24">
          <cell r="A24" t="str">
            <v>Componente 4</v>
          </cell>
          <cell r="K24" t="str">
            <v>Trimestral</v>
          </cell>
          <cell r="P24" t="str">
            <v>DIRECCIÓN GENERAL DE DESARROLLO URBANO Y OBRAS PÚBLICAS.</v>
          </cell>
        </row>
        <row r="28">
          <cell r="A28" t="str">
            <v>INDICADORES DE GESTIÓN</v>
          </cell>
        </row>
        <row r="29">
          <cell r="A29" t="str">
            <v>Actividad 1.1</v>
          </cell>
          <cell r="K29" t="str">
            <v>Trimestral</v>
          </cell>
          <cell r="P29" t="str">
            <v>DIRECCIÓN GENERAL DE DESARROLLO URBANO Y OBRAS PÚBLICAS.</v>
          </cell>
        </row>
        <row r="30">
          <cell r="A30" t="str">
            <v>Actividad 1.2</v>
          </cell>
          <cell r="K30" t="str">
            <v>Trimestral</v>
          </cell>
          <cell r="P30" t="str">
            <v>DIRECCIÓN GENERAL DE DESARROLLO URBANO Y OBRAS PÚBLICAS.</v>
          </cell>
        </row>
        <row r="31">
          <cell r="A31" t="str">
            <v>Actividad 2.1</v>
          </cell>
          <cell r="K31" t="str">
            <v>Trimestral</v>
          </cell>
        </row>
        <row r="32">
          <cell r="A32" t="str">
            <v>Actividad 2.2</v>
          </cell>
          <cell r="K32" t="str">
            <v>Trimestral</v>
          </cell>
        </row>
        <row r="33">
          <cell r="A33" t="str">
            <v>Actividad 3.1</v>
          </cell>
          <cell r="K33" t="str">
            <v>Trimestral</v>
          </cell>
          <cell r="P33" t="str">
            <v>DIRECCIÓN GENERAL DE DESARROLLO URBANO Y OBRAS PÚBLICAS.</v>
          </cell>
        </row>
        <row r="34">
          <cell r="A34" t="str">
            <v>Actividad 4.1</v>
          </cell>
          <cell r="K34" t="str">
            <v>Trimestral</v>
          </cell>
          <cell r="P34" t="str">
            <v>DIRECCIÓN GENERAL DE DESARROLLO URBANO Y OBRAS PÚBLICAS.</v>
          </cell>
        </row>
        <row r="35">
          <cell r="K35" t="str">
            <v>Trimestral</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
      <sheetName val="POA "/>
    </sheetNames>
    <sheetDataSet>
      <sheetData sheetId="0"/>
      <sheetData sheetId="1"/>
      <sheetData sheetId="2">
        <row r="12">
          <cell r="B12" t="str">
            <v>Contribuir en la disminución del índice de rezago en la dotación de servicios básicos, mediante una planeación y ordenamiento del crecimiento urbano en el municipio de Eduardo Neri.</v>
          </cell>
          <cell r="C12" t="str">
            <v xml:space="preserve">Indicador de crecimiento urbano con servicios básicos.
</v>
          </cell>
          <cell r="D12" t="str">
            <v>Crecimiento urbano con servicios básicos= (número de barrios y colonias con servicios) /número de asentamientos irregulares*100 cusb= nbcs/nai*100.</v>
          </cell>
          <cell r="E12" t="str">
            <v>Lista de barrios y colonias que existen en la cabecera municipal. Y lista de asentamientos humanos que no cuentan con servicios básicos.</v>
          </cell>
        </row>
        <row r="13">
          <cell r="B13" t="str">
            <v xml:space="preserve">Crecimiento ordenado y sustentable de los asentamientos humanos en el municipio de Eduardo Neri.
</v>
          </cell>
          <cell r="C13" t="str">
            <v xml:space="preserve">Indicador de porcentaje de actividades de regularización realizadas.
</v>
          </cell>
          <cell r="D13" t="str">
            <v>Porcentaje de actividades de regularización realizadas= (acciones realizadas) / (acciones programadas) *100 parr=ar/ap*100.</v>
          </cell>
          <cell r="E13" t="str">
            <v>Bitácora de actividades expedientes de visitas y comisiones.</v>
          </cell>
        </row>
        <row r="14">
          <cell r="B14" t="str">
            <v>Disminuir los problemas sociales mediante una regularización de construcciones en la cabecera municipal de Eduardo Neri.</v>
          </cell>
          <cell r="C14" t="str">
            <v>Porcentaje de construcciones regulares.</v>
          </cell>
          <cell r="D14" t="str">
            <v>Porcentaje de construcciones regulares= construcciones regulares/construcciones irregulares* 100</v>
          </cell>
          <cell r="E14" t="str">
            <v>Notificaciones entregadas en construcciones irregulares. *licencias de construcción expedidas.</v>
          </cell>
        </row>
        <row r="15">
          <cell r="B15" t="str">
            <v xml:space="preserve">Generar mecanismos de concientización y cultura que impulsen a la población en solicitar licencias de construcción.
</v>
          </cell>
          <cell r="C15" t="str">
            <v>Existencia de cultura de la población.</v>
          </cell>
          <cell r="D15" t="str">
            <v>Existencia de cultura de la población=(personas acuden a solicitar licencia/personas notificadas que no acuden*100 ecp=pasl/pnqna*100</v>
          </cell>
          <cell r="E15" t="str">
            <v>Lista de registro de personas que acuden a tramitar su licencia y lista que no acuden.</v>
          </cell>
        </row>
        <row r="16">
          <cell r="B16" t="str">
            <v>Brindar atención ciudadana con certeza jurídica a sus solicitudes en materia de desarrollo urbano.</v>
          </cell>
          <cell r="C16" t="str">
            <v>Porcentaje de resolución de solicitudes.</v>
          </cell>
          <cell r="D16" t="str">
            <v>Porcentaje de resolución= número de solicitudes atendidas/número de solicitudes recibidas* 100</v>
          </cell>
          <cell r="E16" t="str">
            <v xml:space="preserve">*Expedientes administrativos                            * lista de solicitudes dirigidas al área de desarrollo urbano..                                                 </v>
          </cell>
        </row>
        <row r="17">
          <cell r="B17" t="str">
            <v>Entrega de notificaciones de licencias de construcción.</v>
          </cell>
          <cell r="C17" t="str">
            <v>Notificaciones entregadas.</v>
          </cell>
          <cell r="D17" t="str">
            <v>Notificaciones entregadas= licencias expedidas/número de notificaciones*100 ne=le/ndn*100</v>
          </cell>
          <cell r="E17" t="str">
            <v>Lista de registro de notificaciones.</v>
          </cell>
        </row>
        <row r="18">
          <cell r="B18" t="str">
            <v>Expedición de licencias de construcción.</v>
          </cell>
          <cell r="C18" t="str">
            <v>Licencias expedidas de construcción.</v>
          </cell>
          <cell r="D18" t="str">
            <v>Licencias de construcción expedidas=(licencias expedidas/numero de solicitudes)*100  lce=le/nds*100</v>
          </cell>
          <cell r="E18" t="str">
            <v>Registro interno de solicitudes.</v>
          </cell>
        </row>
        <row r="19">
          <cell r="B19" t="str">
            <v>Regularización de fraccionamientos irregulares en apoyo directo a la población ante la necesidad de un predio destinado a vivienda.</v>
          </cell>
          <cell r="C19" t="str">
            <v>Indica el porcentaje de regularización de fraccionamientos.</v>
          </cell>
          <cell r="D19" t="str">
            <v>Porcentaje de regularización de fraccionamientos= (fraccionamientos factibles a regularizar)/ (fraccionamientos irregulares)*100 prf=ffr/fi*100</v>
          </cell>
          <cell r="E19" t="str">
            <v>*Lista de fraccionamientos existentes irregulares.                           *lista de fraccionamientos factibles a regularizar.</v>
          </cell>
        </row>
        <row r="20">
          <cell r="B20" t="str">
            <v>Identificar los fraccionamientos existentes factibles y no factibles a su regularización.</v>
          </cell>
          <cell r="C20" t="str">
            <v>Indica cantidad en porcentaje de fraccionamientos identificados por día.</v>
          </cell>
          <cell r="D20" t="str">
            <v>Porcentaje de fraccionamientos identificados=fraccionamientos identificados por día/no. De fraccionamientos existentes*100</v>
          </cell>
          <cell r="E20" t="str">
            <v>* Bitácora fotográfica de visitas de reconocimiento.      * expediente.</v>
          </cell>
        </row>
        <row r="21">
          <cell r="B21" t="str">
            <v>Entrega de notificaciones a los fraccionamientos identificados.</v>
          </cell>
          <cell r="C21" t="str">
            <v>Indica el porcentaje de notificaciones entregadas.</v>
          </cell>
          <cell r="D21" t="str">
            <v>Porcentaje de 'notificaciones entregadas= fraccionamientos notificados/ total fraccionamientos identificados*100 ne=fn/fnn*100</v>
          </cell>
          <cell r="E21" t="str">
            <v>* lista de registro de notificaciones entregadas.   * bitácora fotográfica.</v>
          </cell>
        </row>
        <row r="22">
          <cell r="B22" t="str">
            <v>Recopilación de información para la conformación de los expedientes administrativos de los fraccionamientos existentes factibles y no factibles a proceso de regularización.</v>
          </cell>
          <cell r="C22" t="str">
            <v>Indica porcentaje de avance en la conformación de expedientes administrativos.</v>
          </cell>
          <cell r="D22" t="str">
            <v>Porcentaje de expedientes administrativos= fraccionamientos que acuden a la entrega de información/ fraccionamientos notificados*100 ne=fn/fnn*100</v>
          </cell>
          <cell r="E22" t="str">
            <v>* Lista de registro de notificaciones entregadas.   * lista de registro de fraccionamientos que entregan información para la conformación de su expediente administrativo.</v>
          </cell>
        </row>
      </sheetData>
      <sheetData sheetId="3"/>
      <sheetData sheetId="4">
        <row r="17">
          <cell r="C17" t="str">
            <v xml:space="preserve">Eje II. Desarrollo Competitivo y Sostenible para el progreso. </v>
          </cell>
        </row>
        <row r="18">
          <cell r="C18" t="str">
            <v>Planificar, coordinar y gestionar el crecimiento del municipio con sostenibilidad y modernización de forma ordenada y equilibrada promoviendo una mejor calidad de vida para los habitantes.</v>
          </cell>
        </row>
        <row r="19">
          <cell r="C19" t="str">
            <v>Programa 12. Sostenibilidad y Modernización.</v>
          </cell>
        </row>
        <row r="20">
          <cell r="C20" t="str">
            <v>Vincular mecaniscos de elaboración interinstitucional para el desarrollo de infraestructura que impulsen la vocación productiva del municipio, garantizando la protección y sostenibilidad del medio ambiente.</v>
          </cell>
        </row>
        <row r="21">
          <cell r="C21" t="str">
            <v>12.1. Desarrollar planes estrategicos y normativos para el crecimiento ordenado del municipio.12.3. Fomentar el desarrollo de proyectos urbanos respetando el medio ambiente.12.4. Integrar espacios verdes, parques y areas recreativas en los planos urbanos, contribuyendo al bienestar de los habitantes.12.5. Promover la rehabilitación de areas urbanas deterioradas mediante programas o proyectos  de renovación de infraestructura, servicios y vivienda mejorando el grado de ubanización. 12.7 Asegurar que la población tenga acceso a los servicios basicos de agua potable, alcantarillado y electricidad.12.12 Elaborar proyectos urbanos enfocados a la infraestructura urbana y rural de gran importancia para el desarrollo del Municipio.</v>
          </cell>
        </row>
        <row r="24">
          <cell r="AA24" t="str">
            <v>1.5 Asuntos financieros y hacendarios</v>
          </cell>
        </row>
        <row r="25">
          <cell r="AA25" t="str">
            <v>1.5.1 Asuntos Financieros</v>
          </cell>
        </row>
        <row r="26">
          <cell r="AA26" t="str">
            <v>E. Prestación de Servicios Públicos</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Ejecucion de obra pública de calidad cumpliendo las espectativas en cuanto a calidad y confor de la poblacion con una adecuada supervisión de los trabajos.</v>
          </cell>
          <cell r="C12" t="str">
            <v>Numero de Obras de calidad ejecutadas</v>
          </cell>
          <cell r="D12" t="str">
            <v>NOCE= (Numero de obras de calidad realizadas/numero de obras de calidad programadas*100) NOCR/NOCP*100</v>
          </cell>
          <cell r="E12" t="str">
            <v>Expediente tecnico de la obra, evidencia fotografica</v>
          </cell>
        </row>
        <row r="13">
          <cell r="B13" t="str">
            <v>Ejecución de la Obra pública Apegada a la Normatividad Vigente</v>
          </cell>
          <cell r="C13" t="str">
            <v xml:space="preserve"> Numero de obras ejecutadas a normatividad</v>
          </cell>
          <cell r="D13" t="str">
            <v>NOEN=(Número de obras ejecutadas con normatividad/ Número de obras programadas con normatividad*100), NOEN/NOPN*100</v>
          </cell>
          <cell r="E13" t="str">
            <v>Obras Ejecutadas apegadas a la Norma</v>
          </cell>
        </row>
        <row r="14">
          <cell r="B14" t="str">
            <v>Realización de una consulta ciudadana para conocer la necesidades de la población.</v>
          </cell>
          <cell r="C14" t="str">
            <v xml:space="preserve">Numero Consultas Cuidadanas </v>
          </cell>
          <cell r="D14" t="str">
            <v>NCC=(Número de consultas ciudadanas realizadas/Número de consultas ciudadanas Programadas*100), NCCR/NCCP*100</v>
          </cell>
        </row>
        <row r="15">
          <cell r="B15" t="str">
            <v>Existencia de Propuesta de obra a ejecutar</v>
          </cell>
          <cell r="C15" t="str">
            <v>Número de propuestas de obras</v>
          </cell>
          <cell r="D15" t="str">
            <v>NPO=(Numero de Propuestas de obra/Numero de Propuestas de Obra Programada*100), NPO/NPOP*100</v>
          </cell>
          <cell r="E15" t="str">
            <v xml:space="preserve">Expediente de Actas de asamblea </v>
          </cell>
        </row>
        <row r="16">
          <cell r="B16" t="str">
            <v>Visitas a localidades para conocoer sus propuestas de obra a ejecutar</v>
          </cell>
          <cell r="C16" t="str">
            <v>Número de visitas a localidades</v>
          </cell>
          <cell r="D16" t="str">
            <v>NVL=(Número de Vistas a las Localidades/Numero de Visitas a Localidades Programadas*100), NVL/NVLP*100</v>
          </cell>
          <cell r="E16" t="str">
            <v>Bitacora de Visitas a las Localidades</v>
          </cell>
        </row>
        <row r="17">
          <cell r="B17" t="str">
            <v>se elaboran e integran documentos para el expédiente tecnico de obra</v>
          </cell>
          <cell r="C17" t="str">
            <v>Número de contratos</v>
          </cell>
          <cell r="D17" t="str">
            <v>NC=(Número de Contratos/Numero de Contratos Programados*100), NC/NCP*100</v>
          </cell>
          <cell r="E17" t="str">
            <v>Expedientes Unitarios de obra</v>
          </cell>
        </row>
        <row r="18">
          <cell r="B18" t="str">
            <v>Se cuenta con el conocimiento de la Ley y Regamento de Obras Públicas y Servicios Relacionado con las Mismas</v>
          </cell>
          <cell r="C18" t="str">
            <v>Número de revisión de contratos</v>
          </cell>
          <cell r="D18" t="str">
            <v>NRC=(Número de Revisión Contratos/Numero de Revisión Contratos Programados*100), NRC/NRCP*100</v>
          </cell>
          <cell r="E18" t="str">
            <v xml:space="preserve">Listado de Contratos </v>
          </cell>
        </row>
        <row r="19">
          <cell r="B19" t="str">
            <v>Elaboración e Integración de contratos y Expedientes de Obra Pública</v>
          </cell>
          <cell r="C19" t="str">
            <v>Número de expedientes</v>
          </cell>
          <cell r="D19" t="str">
            <v>NRC=(Número de Expedientes/Numero de Expedientes Programados*100), NE/NEP*100</v>
          </cell>
          <cell r="E19" t="str">
            <v>Expedientes Unitarios de obra</v>
          </cell>
        </row>
      </sheetData>
      <sheetData sheetId="3"/>
      <sheetData sheetId="4">
        <row r="17">
          <cell r="C17" t="str">
            <v>II. Desarrollo Competitivo y Sostenible para el Progreso</v>
          </cell>
        </row>
        <row r="18">
          <cell r="C18" t="str">
            <v>Asegurar un ordenamiento territorial sutentable mediante obras de calidad en beneficio del desarrollo integral del Municipio, Aplicando politicas de gestión y seguimiento para el desarrollo eficiente en el proceso de la construcción de las Obras públicas</v>
          </cell>
        </row>
        <row r="19">
          <cell r="C19" t="str">
            <v>11.- Territorio Sustentable: Crecimiento con Equilibrio.</v>
          </cell>
        </row>
        <row r="20">
          <cell r="C20" t="str">
            <v>Vincular Mecanismo de coolaboración interistitucional para el desarrollo de infraestructura que impulsen la vocación productiva del Municipio garantizando la protección y sostenibilidad del medio ambiente.</v>
          </cell>
        </row>
        <row r="21">
          <cell r="C21" t="str">
            <v>11.8.- Analizar los costos directos e indirectos para tener mayor control del presupuesto en cada obra pública.
11.9.- Realizar estamaciones de los costos de los materiales, seleccionando los acordes a las condiciones del mercado y la disponiblidad para el desarrollo del proyeto.
11.16.- Revisar y elaborar los contratos, especificando el presupuesto, ampliación de plazo, cronogramas, entre otros aspectos tecnicos.
11.21.- Supervisar la calidad y el cumplimiento normativo de las obras desde la gectión, de inspecciones, vigilancia, ejecución y coordinacion de el OCIN garantizando la trnasparencia.</v>
          </cell>
        </row>
        <row r="24">
          <cell r="AA24" t="str">
            <v xml:space="preserve">1.8. Otros Servicios Generales </v>
          </cell>
        </row>
        <row r="25">
          <cell r="AA25" t="str">
            <v xml:space="preserve">1.8. Otros </v>
          </cell>
        </row>
        <row r="26">
          <cell r="AA26" t="str">
            <v xml:space="preserve">E Prestacion de Servicios Publicos </v>
          </cell>
        </row>
      </sheetData>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OA"/>
      <sheetName val="Pbr (2)"/>
    </sheetNames>
    <sheetDataSet>
      <sheetData sheetId="0"/>
      <sheetData sheetId="1"/>
      <sheetData sheetId="2">
        <row r="12">
          <cell r="B12" t="str">
            <v>Atencion pronta y expedita de las solicitudes que ingresen a esta direccion, con la finalidad de eficientar el servicio y la calidad optima en los eventos que se realizan.</v>
          </cell>
          <cell r="C12" t="str">
            <v>porcentaje de solicitudes atendidas</v>
          </cell>
          <cell r="D12" t="str">
            <v xml:space="preserve">porcentaje de solicitudes atendidas  en el mes (no. De solicitudes respondidas / no. De solicitudes recibidas )*100 PSA      </v>
          </cell>
          <cell r="E12" t="str">
            <v>fotografica y registro de eventos</v>
          </cell>
        </row>
        <row r="13">
          <cell r="B13" t="str">
            <v>Atencion oportuna y eficaz de los diferentes eventod que solicitan asi como entrega en tiempo y forma de insumos. A las diferentes areas que conforman el H. Ayuntamiento Municipal de Eduardo neri</v>
          </cell>
          <cell r="C13" t="str">
            <v>recepcion de solicitudes e insumos para el mantenimiento de los espacios del H. ayuntamiento Municipal</v>
          </cell>
          <cell r="D13" t="str">
            <v>porcentaje de solictudes recibidas en el mes , y receocion de insumos ( numero de solictudes atendidas, numero de entrega de insumos *100 PSR</v>
          </cell>
          <cell r="E13" t="str">
            <v>cuadro de solictudes y firma de recibido de insumos recibidos</v>
          </cell>
        </row>
        <row r="14">
          <cell r="B14" t="str">
            <v>Parque vehicular en optimas condiciones</v>
          </cell>
          <cell r="C14" t="str">
            <v xml:space="preserve">vehiculos en optimas codiciones </v>
          </cell>
          <cell r="E14" t="str">
            <v>bitacora de servicios</v>
          </cell>
        </row>
        <row r="15">
          <cell r="B15" t="str">
            <v>mantenimiento preventivo y correctivo de forma periodica al parque vehicular que se utilza en el area para el traslado de lo materaies y equipos solicitados.</v>
          </cell>
          <cell r="C15" t="str">
            <v xml:space="preserve"> porcentaje  de servicios  realizados en el mes </v>
          </cell>
          <cell r="D15" t="str">
            <v>porcentaje de servicios programados/porcentaje de servicios realizados*100 PSP PSP/PSR*100</v>
          </cell>
          <cell r="E15" t="str">
            <v>cuadro de servicios realizados</v>
          </cell>
        </row>
        <row r="16">
          <cell r="B16" t="str">
            <v xml:space="preserve">Planeacion en tiempo y forma  de las direcciones que solicitan atencion correcta de los eventos que programan y ejecutan </v>
          </cell>
          <cell r="C16" t="str">
            <v>Planeaciones programadas y recibidas</v>
          </cell>
          <cell r="D16" t="str">
            <v>porcentaje programadas y recibidas/porcentaje de atencion a solicitudes*100 PPR PPR/PAS*100</v>
          </cell>
          <cell r="E16" t="str">
            <v>registro de solcitudes recibidas</v>
          </cell>
        </row>
        <row r="17">
          <cell r="B17" t="str">
            <v>Apoyo en los diferentes eventos civicos, culturales, deportivos y solicitudes aprobadas por el H. Ayuntamiento, con el equipo de sonido, mobiliario y recursos humanos.</v>
          </cell>
          <cell r="C17" t="str">
            <v xml:space="preserve">apoyo de eventos </v>
          </cell>
          <cell r="D17" t="str">
            <v>apoyo de eventos solicitados/apoyo de eventos realizados*100 AES  AES/AER*100</v>
          </cell>
          <cell r="E17" t="str">
            <v>oficios</v>
          </cell>
        </row>
        <row r="18">
          <cell r="B18" t="str">
            <v>Suficiente financiamiento para la adquisiciòn de insumos para el mantenimiento</v>
          </cell>
          <cell r="C18" t="str">
            <v>porcentaje de aquisición de insumos para mantenimiento</v>
          </cell>
          <cell r="E18" t="str">
            <v xml:space="preserve">registro de entrega de insumos </v>
          </cell>
        </row>
        <row r="19">
          <cell r="B19" t="str">
            <v>Abastecimiento de material de limpieza a todas las areas del H Ayuntamiento</v>
          </cell>
          <cell r="C19" t="str">
            <v>abastecimiento de materiales de limpieza</v>
          </cell>
          <cell r="D19" t="str">
            <v>abastecimiento de materiales de limpieza/entrega proporcional de entrega*100   AML   AML/EPE*100</v>
          </cell>
          <cell r="E19" t="str">
            <v>registro y convocatoria par recibir insumos de maqnera quincenal</v>
          </cell>
        </row>
        <row r="20">
          <cell r="B20" t="str">
            <v>Dotacion de agua de garrafon para consumo humano a todas las areas del H. ayuntamiento.</v>
          </cell>
          <cell r="C20" t="str">
            <v xml:space="preserve">dotacion de agua </v>
          </cell>
          <cell r="D20" t="str">
            <v>dotacion de agua programada/dotacion de agua proporcionada*100   DAP  DAP/DAP*100</v>
          </cell>
          <cell r="E20" t="str">
            <v>registro por direcciones donde se entregan los garrafones de agua</v>
          </cell>
        </row>
        <row r="21">
          <cell r="B21" t="str">
            <v>Reparacion a instalaciones hidrosanitarias, electricas, y de herreria y/o  cerrajeria en las areas que reporten algun desperfecto (previa solicitud y aprobacion ) en las diferentes areas, asi como de forma externa principalmente a instituciones educativas.</v>
          </cell>
          <cell r="C21" t="str">
            <v>reparaciones diversas</v>
          </cell>
          <cell r="D21" t="str">
            <v>reparacion diversas solicitadas/reparacion diversas realizadas*100   RDS  RDS/RDR*100</v>
          </cell>
          <cell r="E21" t="str">
            <v>registro pormenorizado de reparaciones realizadas y de que tipo</v>
          </cell>
        </row>
      </sheetData>
      <sheetData sheetId="3">
        <row r="38">
          <cell r="A38" t="str">
            <v>EJE IV: Innovacion y eficiencia en movimiento Transformar para avanzar</v>
          </cell>
          <cell r="B38" t="str">
            <v>Garantizar el manejo eficiente y trasparente de los recursos publicos del Municipio, asegurando la liquidez suficfiente para cubrir las obligaciones fiscales, optimizando la gestion y dando cumplimiento a las politicas publicas.</v>
          </cell>
          <cell r="Q38" t="str">
            <v>22.27 Coordinar la distribucion de insumos, mobiliario, equipo y otros materiales para la operación diaria    papeleria, equipos de oficina y productos de limpieza.   22.28 Gestionar el inventario de los bienes materiales que se utilizan, asegurando que halla suficiente stock para el funcionamiento optimo.  22.29 Asegurar la entrega oportuna y correcta de materiales o insumos a las distintas areas o unidades administrativas.    22.31 Supervisar y coordinar la logistica interna de los eventos correspondientes, asegurando el mobiliario, lonas y otros recursos, para que esten instalados en tiempo y forma.</v>
          </cell>
        </row>
      </sheetData>
      <sheetData sheetId="4">
        <row r="19">
          <cell r="C19" t="str">
            <v>Programa : 22 Gestion Financiera Responsable</v>
          </cell>
        </row>
        <row r="20">
          <cell r="C20" t="str">
            <v>Optimizar los recursos publicos cumpliendo con la normatividad fiscal y presupuestaria fomentando la trasparencia y la rfendicion de cuentas</v>
          </cell>
        </row>
        <row r="24">
          <cell r="AA24" t="str">
            <v xml:space="preserve">1.8. Otros Servicios Generales </v>
          </cell>
        </row>
        <row r="26">
          <cell r="AA26" t="str">
            <v>Programa : 22 Gestion Financiera Responsable</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bol de problemas "/>
      <sheetName val="arbol de objetivos "/>
      <sheetName val="MIR"/>
      <sheetName val="PBR"/>
      <sheetName val="POA (2)"/>
    </sheetNames>
    <sheetDataSet>
      <sheetData sheetId="0"/>
      <sheetData sheetId="1"/>
      <sheetData sheetId="2">
        <row r="12">
          <cell r="B12" t="str">
            <v>Atender el servicio eficiente para el buen funcionamiento de las áreas y del parque vehicular que prestan atencion al público</v>
          </cell>
          <cell r="C12" t="str">
            <v>Servicio eficiente</v>
          </cell>
          <cell r="D12" t="str">
            <v>(Total de vehiculos activos / Total de vehiculos en inventario * 100) SE= TVA/TVI*100</v>
          </cell>
          <cell r="E12" t="str">
            <v xml:space="preserve">Bitacora de mantenimiento </v>
          </cell>
        </row>
        <row r="13">
          <cell r="B13" t="str">
            <v xml:space="preserve">Efectiva coordinación y supervisión de acciones de mantenimiento y seguridad del patrimonio municipal </v>
          </cell>
          <cell r="C13" t="str">
            <v xml:space="preserve">Supervición del patrimonio municipal </v>
          </cell>
          <cell r="D13" t="str">
            <v>(Numero de Superviciones realizadas / Numero de superviciones programadas * 100)              NSR/NSP*100</v>
          </cell>
          <cell r="E13" t="str">
            <v>Bitacora de supervición</v>
          </cell>
        </row>
        <row r="14">
          <cell r="B14" t="str">
            <v xml:space="preserve">Adecuado uso del parque vehicular </v>
          </cell>
          <cell r="C14" t="str">
            <v xml:space="preserve">Buen uso de vehículos </v>
          </cell>
          <cell r="D14" t="str">
            <v>(Total de vehiculos activos / Total de vehiculos en inventario * 100)     TVA/TVI*100</v>
          </cell>
          <cell r="E14" t="str">
            <v xml:space="preserve">Bitacora de entrega de isnumos </v>
          </cell>
        </row>
        <row r="15">
          <cell r="B15" t="str">
            <v xml:space="preserve">Disponer con un programa de orientacion  para el uso de vehiculos municipales </v>
          </cell>
          <cell r="C15" t="str">
            <v>Programa de orientación</v>
          </cell>
          <cell r="D15" t="str">
            <v xml:space="preserve">(Total de programas realizados / Total de programas ejecutados * 100) TPR/TPE*100 </v>
          </cell>
          <cell r="E15" t="str">
            <v>Orientación a los conductores</v>
          </cell>
        </row>
        <row r="16">
          <cell r="B16" t="str">
            <v xml:space="preserve">Aplicar el reglamento para el uso adecuado de los vehiculos </v>
          </cell>
          <cell r="C16" t="str">
            <v>Aplicación de reglamento</v>
          </cell>
          <cell r="D16" t="str">
            <v>(Total de Conductores Activos / Total de Reglamentos Aplicados x100) TCA/TRA*100</v>
          </cell>
          <cell r="E16" t="str">
            <v>Revisión del reglamento</v>
          </cell>
        </row>
        <row r="17">
          <cell r="B17" t="str">
            <v>Liberar fondos monetarios para restablecer el parque vehicular municipal</v>
          </cell>
          <cell r="C17" t="str">
            <v xml:space="preserve">Liberación de fondos </v>
          </cell>
          <cell r="D17" t="str">
            <v xml:space="preserve">(Total de fondos ejecutados / Total de fondos Solicitados * 100)        TFE/TFS*100 </v>
          </cell>
          <cell r="E17" t="str">
            <v xml:space="preserve">Revisión de gestiones </v>
          </cell>
        </row>
        <row r="18">
          <cell r="B18" t="str">
            <v xml:space="preserve">Entrega de muebles a las diferentes áreas por la Direccion  de Control Patrimonial para su registro y control de inventarios </v>
          </cell>
          <cell r="C18" t="str">
            <v xml:space="preserve">Muebles entregados </v>
          </cell>
          <cell r="D18" t="str">
            <v>(Total de Muebles Entregados / Total de Muebles Inventariados * 100) TME/TMI*100</v>
          </cell>
          <cell r="E18" t="str">
            <v xml:space="preserve">Inventarios por àreas administrativas </v>
          </cell>
        </row>
        <row r="19">
          <cell r="B19" t="str">
            <v>Resguardos de activos fijos firmados de los responsable</v>
          </cell>
          <cell r="C19" t="str">
            <v xml:space="preserve">Firma de resguardos  </v>
          </cell>
          <cell r="D19" t="str">
            <v>(Total de Muebles Entregados  /  Total de Resguardos Firmados  *  100) TME/TRF*100</v>
          </cell>
          <cell r="E19" t="str">
            <v>Resguardos firmados</v>
          </cell>
        </row>
      </sheetData>
      <sheetData sheetId="3"/>
      <sheetData sheetId="4">
        <row r="16">
          <cell r="C16" t="str">
            <v>EJE IV.Innovación y Eficiencia en Movimiento "Transformando Para Avanzar"</v>
          </cell>
        </row>
        <row r="17">
          <cell r="C17" t="str">
            <v>Garantizar El Manejo Eficiente De Los Recursos Públicos</v>
          </cell>
        </row>
        <row r="18">
          <cell r="C18" t="str">
            <v>Programa 22. Gestión Financiera Responsable Y Sostenible</v>
          </cell>
        </row>
        <row r="19">
          <cell r="C19" t="str">
            <v xml:space="preserve">Garantizar la transversalizacion de acciones que promuevan una colaboracio efectiva y una coordinacion solida entre las dependencias federales y estatales, consolidando un gobierno honesto y al servicio de la gente </v>
          </cell>
        </row>
        <row r="20">
          <cell r="C20" t="str">
            <v xml:space="preserve">22.11. Asegurar que todos los pagos cumplan con los procedimientos y normas fiscales. 22.20. Controlar los costos asociados con el mantenimiento de los bienes asegurando que los recursos se utilicen de manera eficiente. 22.21. Formalizar la transparencia de bienes patrimoniales manteniendo el control y registro adecuado. 22.22. Actualizar los documentos relacionados con los bienes patrimoniales como inventarios, adquisiciones, recibos de compras entre otros. 22.23. Establecer Y mantener sistemas de control interno para evitar el uso inapropiado de los bienes muebles. 22.24. Garantizar que todos los bienes estén correctamente registrados, reduciendo la pérdida o el mal uso.   </v>
          </cell>
        </row>
        <row r="22">
          <cell r="AA22" t="str">
            <v xml:space="preserve">1.- Gobierno </v>
          </cell>
        </row>
        <row r="24">
          <cell r="AA24" t="str">
            <v xml:space="preserve">1.3.3. Preservacion y cuidado del patrimonio Publico </v>
          </cell>
        </row>
        <row r="25">
          <cell r="AA25" t="str">
            <v xml:space="preserve">E Prestacion de Servicios Publicos </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Contribuir a tener una Hacienda Publica Municipal Fortalecida</v>
          </cell>
          <cell r="C12" t="str">
            <v>porcentaje de hacienda publica municipal Fortalecida</v>
          </cell>
          <cell r="D12" t="str">
            <v>No. de acciones para fortalecer la hacienda municipal realizadas. No. de acciones para fortalecer la hacienda municipal programadas*100) PHPMF NAFHMF/NAPFP*100</v>
          </cell>
          <cell r="E12" t="str">
            <v>Registo de Catastro Urbano, Acta de revision y actualización los instrumentos de recaudacion</v>
          </cell>
        </row>
        <row r="13">
          <cell r="B13" t="str">
            <v>El municipio de Eduardo Neri tiene una eficiente recaudacion de impuestos sobre la propiedad inmobiliaria</v>
          </cell>
          <cell r="C13" t="str">
            <v>Porcentaje de recaudacion de impuestos</v>
          </cell>
          <cell r="D13" t="str">
            <v>Monto del presupuesto muncipal aprobado, entre el monto del presupuesto real recaudado*100).MPMA/MPRR*100</v>
          </cell>
          <cell r="E13" t="str">
            <v>Informe mensual de pagos de propietarios inmobiliarios que recibieron una carta invitacion generado y ubicado en la Direccion de Catastro Municipal</v>
          </cell>
        </row>
        <row r="14">
          <cell r="B14" t="str">
            <v>Cartera vencida recuperada</v>
          </cell>
          <cell r="C14" t="str">
            <v>Porcentaje de recuperación de cartera vencida</v>
          </cell>
          <cell r="D14" t="str">
            <v>No. De acciones para recuperación de cartera vencida realizadas entre el numero de acciones para recuperacion de cartera vencida programadas*100)NARCV/NARCVP100*100</v>
          </cell>
          <cell r="E14" t="str">
            <v>Informe mensual de pagos de propietarios que recibieron una carta invitacion generado y ubicado en la Direccion de Catastro Municipal</v>
          </cell>
        </row>
        <row r="15">
          <cell r="B15" t="str">
            <v xml:space="preserve">Realizar campañas de descuentos </v>
          </cell>
          <cell r="C15" t="str">
            <v>Porcentaje de campañas primer trimestre por ley de ingresos</v>
          </cell>
          <cell r="D15" t="str">
            <v>No. De acciones para la realización de campañas de descuento para la recuperacion de ingresos entre monto del presupuesto real recaudado*100)NARCDRI/MPRR*100</v>
          </cell>
          <cell r="E15" t="str">
            <v>Informe mensual de pagos de propietarios que recibieron una carta invitacion generado y ubicado en la Direccion de Catastro Municipal</v>
          </cell>
        </row>
        <row r="16">
          <cell r="C16" t="str">
            <v>Porcentaje de estrategia para  recaudacion</v>
          </cell>
          <cell r="D16" t="str">
            <v>No. De acciones para la realizacion e implementación de estrategias recaudatorias entre monto real recaudado*100)NARIER/MRR*100</v>
          </cell>
          <cell r="E16" t="str">
            <v>Informe mensual de pagos de propietarios que recibieron una carta invitacion generado y ubicado en la Direccion de Catastro Municipal</v>
          </cell>
        </row>
        <row r="17">
          <cell r="C17" t="str">
            <v>Porcentajes de modernizacion en el sistema catastral</v>
          </cell>
          <cell r="D17" t="str">
            <v>No. De accciones para modernizar el sistema catrastral entre un sistema actualizado basado en tecnologia adecuada*100)NAMSC/SABTA*100</v>
          </cell>
          <cell r="E17" t="str">
            <v>Tarjeta infomativa de avances de actualizacion de sistemas de catastro generado y ubicado en la Direccion de Catrastro Municipal</v>
          </cell>
        </row>
      </sheetData>
      <sheetData sheetId="3"/>
      <sheetData sheetId="4">
        <row r="17">
          <cell r="C17" t="str">
            <v>Innovación y Eficiencia en Movimiento: Transformando para  Avanzar</v>
          </cell>
        </row>
        <row r="18">
          <cell r="C18" t="str">
            <v xml:space="preserve">Proveer y mantener un registro actualizado de los bienes inmuebles en el Municipio para la planificacion urbana, la gestion del territorio y la recaudacion de impuestos </v>
          </cell>
        </row>
        <row r="19">
          <cell r="C19" t="str">
            <v>Programa 24. Territorio Indusivo y  Cercano</v>
          </cell>
        </row>
        <row r="20">
          <cell r="C20" t="str">
            <v>Garantizar la transversalización de acciones que promuevan una colaboracion efectiva y una coordinación sólida entre las dependencias federales y estatales, consolidando un gobierno honesto y al servicio de la gente</v>
          </cell>
        </row>
        <row r="21">
          <cell r="C21" t="str">
            <v xml:space="preserve">24.1 Impulsar la recaudacion de los ingresos, mediante esquemas eficiente que promuevan el cumplimiento voluntario y oportuno 24.2 Fortalecer los mecanismos normativos de capacitacion y ejecicio de los recursos publicos 24.3 Elaborar, mantener y actualizar el registro castral de todas las propiedades del Municipio 24.4 Establecer el valor de las propiedades con los fines fiscales, utilizando parametros acordes a la normatividad vigente. 24.5 Realizar la inscripcion y actualizacion de los datos castrales de nuevos inmuebles 24.6 Implementar campañas informativas para la recaudacion de impuestos donde la cuidadania cumpla en tiempo y forma 24.7 Brindar atencion directa a los habitantes en relacion a sus tramites y consulta sobre el estado castral de sus propiedades 24.8 Mantener actualizado el sistema castral con los cambios normativos de uso de suelo, zonas de expansion urbana o areas protegidas 24.9 Digitalizar y automatizar los procesos castrales para un mejor manejo y regularizacion de propiedades. </v>
          </cell>
        </row>
        <row r="23">
          <cell r="AA23" t="str">
            <v xml:space="preserve">1. Gobierno </v>
          </cell>
        </row>
        <row r="24">
          <cell r="AA24" t="str">
            <v xml:space="preserve">1.8. Otros Servicios Generales </v>
          </cell>
        </row>
        <row r="25">
          <cell r="AA25" t="str">
            <v xml:space="preserve">1.8.1. Servicios Registrales , Administrativos y Patrimoniales </v>
          </cell>
        </row>
        <row r="26">
          <cell r="AA26" t="str">
            <v>E. Prestacion de Servicios Publicos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Objetivos"/>
      <sheetName val="Pbr"/>
      <sheetName val="MIR"/>
      <sheetName val="POA"/>
      <sheetName val="Árbol_de_Problemas"/>
    </sheetNames>
    <sheetDataSet>
      <sheetData sheetId="0"/>
      <sheetData sheetId="1"/>
      <sheetData sheetId="2">
        <row r="7">
          <cell r="C7" t="str">
            <v>Programa 27: Tu identidad, Tu orgullo</v>
          </cell>
        </row>
        <row r="12">
          <cell r="D12" t="str">
            <v>Indice de Cumplimiento de Registros Gratuitos = (No. Registros realizados en la semana / No. De registros solicitados en la semana) x 100</v>
          </cell>
          <cell r="E12" t="str">
            <v>Folios de Registros gratuitos</v>
          </cell>
        </row>
        <row r="13">
          <cell r="D13" t="str">
            <v>Total de Servicios Brindados = Total = (numeros de servicios concluidos / numero de servicios solicitados) x 100</v>
          </cell>
          <cell r="E13" t="str">
            <v>Recibos de pago, lista de registros elaborados, hojas de defuncion entregadas a INEGI y a la Coordinacion Estatal</v>
          </cell>
        </row>
        <row r="14">
          <cell r="C14" t="str">
            <v>Capacidad de ciudadanos atendidos</v>
          </cell>
          <cell r="D14" t="str">
            <v>Capacidad de ciudadanos atendidos = (Numeros de usuarios atendidos / No. De usuarios solicitamtes ) x 100</v>
          </cell>
          <cell r="E14" t="str">
            <v>Fotografias</v>
          </cell>
        </row>
      </sheetData>
      <sheetData sheetId="3"/>
      <sheetData sheetId="4"/>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Programa 20. Finanzas Eficaces</v>
          </cell>
        </row>
        <row r="19">
          <cell r="B19" t="str">
            <v>Implementar estrategias recaudatorias</v>
          </cell>
        </row>
        <row r="20">
          <cell r="B20" t="str">
            <v>Modernizar el Sistema Catastra</v>
          </cell>
        </row>
      </sheetData>
      <sheetData sheetId="3"/>
      <sheetData sheetId="4">
        <row r="24">
          <cell r="AA24" t="str">
            <v>2. Desarrollo social</v>
          </cell>
        </row>
      </sheetData>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Gestión Legal y Viable de los Activos Municipales conforme al Marco Jurídico del H. Ayuntamiento de Eduardo Neri</v>
          </cell>
          <cell r="C12" t="str">
            <v>Porcentaje de activos municipales regularizados conforme a la normatividad</v>
          </cell>
          <cell r="D12" t="str">
            <v>(Activos regularizados / Total de activos) * 100</v>
          </cell>
          <cell r="E12" t="str">
            <v>Inventario de bienes municipales, registros jurídicos</v>
          </cell>
        </row>
        <row r="13">
          <cell r="B13" t="str">
            <v>Mejorar el registro y control contable del municipio de Eduardo Neri</v>
          </cell>
          <cell r="C13" t="str">
            <v>Porcentaje de registros contables actualizados y auditables</v>
          </cell>
          <cell r="D13" t="str">
            <v>(Registros actualizados / Registros totales) * 100</v>
          </cell>
          <cell r="E13" t="str">
            <v>Reportes contables, auditorías internas</v>
          </cell>
        </row>
        <row r="14">
          <cell r="B14" t="str">
            <v>Implementar sistemas tecnológicos eficientes para la gestión contable</v>
          </cell>
          <cell r="C14" t="str">
            <v>Nivel de avance en la implementación del sistema contable</v>
          </cell>
          <cell r="D14" t="str">
            <v>(Componentes implementados / Componentes planeados) * 100</v>
          </cell>
          <cell r="E14" t="str">
            <v>Bitácoras del sistema, informes técnicos</v>
          </cell>
        </row>
        <row r="15">
          <cell r="B15" t="str">
            <v>Integrar y capturar la información financiera, presupuestal y contable</v>
          </cell>
          <cell r="C15" t="str">
            <v>Porcentaje de información financiera capturada</v>
          </cell>
          <cell r="D15" t="str">
            <v>(Información capturada / Información total) * 100</v>
          </cell>
          <cell r="E15" t="str">
            <v>Base de datos financiera, hojas de control</v>
          </cell>
        </row>
        <row r="16">
          <cell r="B16" t="str">
            <v>Mejorar la coordinación entre áreas administrativas y financieras</v>
          </cell>
          <cell r="C16" t="str">
            <v>Número de reuniones interinstitucionales realizadas</v>
          </cell>
          <cell r="D16" t="str">
            <v>(Reuniones realizadas / Reuniones programadas) * 100</v>
          </cell>
          <cell r="E16" t="str">
            <v>Minutas de reuniones, convocatorias</v>
          </cell>
        </row>
        <row r="17">
          <cell r="B17" t="str">
            <v>Emitir los estados financieros mensualmente, para ver la situación que guarda el municipio</v>
          </cell>
          <cell r="C17" t="str">
            <v>Porcentaje de estados financieros emitidos a tiempo</v>
          </cell>
          <cell r="D17" t="str">
            <v>(Estados emitidos / Estados programados) * 100</v>
          </cell>
          <cell r="E17" t="str">
            <v>Estados financieros, cronograma de entregas</v>
          </cell>
        </row>
        <row r="18">
          <cell r="B18" t="str">
            <v>Optimizar y digitalizar los procesos contables para mayor eficiencia</v>
          </cell>
          <cell r="C18" t="str">
            <v>Porcentaje de procesos contables digitalizados</v>
          </cell>
          <cell r="D18" t="str">
            <v>(Procesos digitalizados / Procesos totales) * 100</v>
          </cell>
          <cell r="E18" t="str">
            <v>Sistema contable, manuales de procedimientos</v>
          </cell>
        </row>
        <row r="19">
          <cell r="B19" t="str">
            <v>Dispersa la nómina quincenal a cada uno de los trabajadores del H. Ayuntamiento</v>
          </cell>
          <cell r="C19" t="str">
            <v>Porcentaje de dispersiones realizadas puntualmente</v>
          </cell>
          <cell r="D19" t="str">
            <v>(Nóminas dispersadas a tiempo / Total de nóminas) * 100</v>
          </cell>
          <cell r="E19" t="str">
            <v>Reportes de nómina, recibos firmados</v>
          </cell>
        </row>
        <row r="20">
          <cell r="B20" t="str">
            <v>Elaboran declaraciones mensuales para el pago de Impuestos Federales y Estatales</v>
          </cell>
          <cell r="C20" t="str">
            <v>Porcentaje de declaraciones fiscales realizadas a tiempo</v>
          </cell>
          <cell r="D20" t="str">
            <v>(Declaraciones realizadas / Declaraciones programadas) * 100</v>
          </cell>
          <cell r="E20" t="str">
            <v>Recibos electrónicos de pago, constancias del SAT</v>
          </cell>
        </row>
      </sheetData>
      <sheetData sheetId="3"/>
      <sheetData sheetId="4">
        <row r="17">
          <cell r="C17" t="str">
            <v xml:space="preserve">IV. Innovacion y Eficiencia en Movimiento: Transformando para Avanzar </v>
          </cell>
        </row>
        <row r="18">
          <cell r="C18" t="str">
            <v>Garantizar el manejo eficiente y transparente de los recursos publicos del Municipio, asegurando la liquidez suficiene para cubrir las oblogaciones fiscales, optimizando la gestion y dando cumplimiento a las politicas publicas.</v>
          </cell>
        </row>
        <row r="19">
          <cell r="C19" t="str">
            <v xml:space="preserve">22. Gestion Financiera Responsable y Sostenible </v>
          </cell>
        </row>
        <row r="20">
          <cell r="C20" t="str">
            <v xml:space="preserve">Garantizar la transversalizacion de acciones que promuevan una colaboracion efectiva y una coordinacion solidad entre las dependencias federales y estatales, consolidando un gobierno honesto y al servicio de la gente </v>
          </cell>
        </row>
        <row r="21">
          <cell r="C21" t="str">
            <v xml:space="preserve">22.11 Asegurar que todo los pagos realizados, cumplan con los procedimientos y formas fiscales. 22.12 Elaborar informes periodicos que proporcionen informacion detallada sobre el estado de las finanzas municipales. 22.13 Supervisar los informes y las cuentas anuales, verificando la correcta ejecucion del presupuesto fiscal. 22.14 Informar sobre la gestion administrativa y financiera sobre la correcta utilizacion de los fondos publicos. 22.15 Brandar apoyo tecnico y normativo para presentar los informes de cuenta publica, asegurando que se cumplan con las disposiciones generales. </v>
          </cell>
        </row>
        <row r="24">
          <cell r="AA24" t="str">
            <v>1.5 Asuntos financieros y hacendarios</v>
          </cell>
        </row>
        <row r="25">
          <cell r="AA25" t="str">
            <v>1.5.1 Asuntos Financieros</v>
          </cell>
        </row>
        <row r="26">
          <cell r="AA26" t="str">
            <v>E. Prestación de Servicios Públicos</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Contribuir a la integración de la cuenta pública atreves de la aplicación de la normatividad establecida por el CONAC.</v>
          </cell>
          <cell r="C12" t="str">
            <v>Porcentaje de cumplimiento de obligaciones de Armonización contable y rendición de cuentas.</v>
          </cell>
          <cell r="D12" t="str">
            <v>Porcentaje de Integración=(Documentos entregados/documentos requeridos)*100. PINT=(DOCE/DOCR)*100</v>
          </cell>
          <cell r="E12" t="str">
            <v>Informes Financieros y Cuenta Publica entregada ante la Auditoria Superior del Estado, Archivo Interno de Tesorería, Reporte del Programa Operativo Anual.</v>
          </cell>
        </row>
        <row r="13">
          <cell r="B13" t="str">
            <v>Información oportuna ala ciudadanía interesada en conocer como se administran las recursos públicos.</v>
          </cell>
          <cell r="C13" t="str">
            <v>Porcentaje de reportes de situación financiera publicados.</v>
          </cell>
          <cell r="D13" t="str">
            <v>Porcentaje de Integración=(Documentos entregados/documentos requeridos)*100. PINT=(DOCE/DOCR)*100</v>
          </cell>
          <cell r="E13" t="str">
            <v>Informes Financieros y Cuenta Publica entregada ante la Auditoria Superior del Estado, Archivo Interno de Tesorería, Reporte del Programa Operativo Anual.</v>
          </cell>
        </row>
        <row r="14">
          <cell r="B14" t="str">
            <v>Integración a la Cuenta Pública de la Administración Municipal de Eduardo Neri.</v>
          </cell>
        </row>
        <row r="18">
          <cell r="B18" t="str">
            <v>Actualización de portal de transparencia para rendir cuentas al publico</v>
          </cell>
          <cell r="C18" t="str">
            <v>Porcentaje de información registrada.</v>
          </cell>
        </row>
      </sheetData>
      <sheetData sheetId="3"/>
      <sheetData sheetId="4">
        <row r="17">
          <cell r="C17" t="str">
            <v>EJE :   IV Innovación y eficiencia en movimiento " Transformando para Avanzar "</v>
          </cell>
        </row>
        <row r="18">
          <cell r="C18" t="str">
            <v>Garantizar el manejo eficiente y transparente de los recursos públicos del Municipio, asegurando la liquidez suficiente para cubrir las obligaciones fiscales, optimizando la gestión y dando cumplimiento a las políticas públicas.</v>
          </cell>
        </row>
        <row r="19">
          <cell r="C19" t="str">
            <v xml:space="preserve">Programa 22 Gestión Financiera Responsable y Sostenible </v>
          </cell>
        </row>
        <row r="20">
          <cell r="C20" t="str">
            <v>Garantizar la transversalidad de acciones que promuevan una colaboración efectiva y una coordinación solida entre las dependencias federales y estatales consolidando un gobierno honesto y al servicio de la gente.</v>
          </cell>
        </row>
        <row r="21">
          <cell r="C21" t="str">
            <v xml:space="preserve">22.12.Elaborar informes periódicos que proporcionen información detallada sobre el estado de las finanzas municipales.22.13. Supervisar los informes y las cuentas anuales verificando la correcta ejecución del presupuesto fiscal. 22.14 Informar sobre gestión administrativa y financiera sobre la correcta utilización de los fondos públicos. 22.15. Brindar apoyo técnico y normativo para presentar los informes de cuenta publica asegurando que cumplan con los estándares de transparencia. 22.16. Entregar y elaborar la información financiera contable y presupuestal, cumpliendo con loas disposiciones generales.22.17. Cumplir con las obligaciones fiscales de impuestos ( ISR) nomina y cuotas sindicales . </v>
          </cell>
        </row>
        <row r="24">
          <cell r="AA24" t="str">
            <v>1.5 Asuntos financieros y hacendarios</v>
          </cell>
        </row>
        <row r="26">
          <cell r="AA26" t="str">
            <v>E. Prestación de Servicios Públicos</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7">
          <cell r="C7" t="str">
            <v>Programa 20. Finanzas Eficaces</v>
          </cell>
        </row>
        <row r="18">
          <cell r="B18" t="str">
            <v>Recepciòn Mensual de la informaciòn finaciera, presupuestal y contable.</v>
          </cell>
          <cell r="C18" t="str">
            <v>Porcentaje de informes entregados.</v>
          </cell>
          <cell r="G18" t="str">
            <v>Porcentaje de Integración=(Documentos entregados/documentos requeridos)*100. PINT=(DOCE/DOCR)*100</v>
          </cell>
          <cell r="H18" t="str">
            <v>Informes Financieros y Cuenta Publica entregada ante la Auditoria Superior del Estado, Archivo Interno de Tesoreria, Reporte del Programa Operativo Anual.</v>
          </cell>
        </row>
        <row r="19">
          <cell r="B19" t="str">
            <v>Integraciòn Mensual de la informaciòn financiera, presupuestal y contable.</v>
          </cell>
          <cell r="C19" t="str">
            <v xml:space="preserve">Porcentaje de avance </v>
          </cell>
          <cell r="G19" t="str">
            <v>Porcentaje de Integración=(Documentos entregados/documentos requeridos)*100. PINT=(DOCE/DOCR)*100</v>
          </cell>
          <cell r="H19" t="str">
            <v>Informes Financieros y Cuenta Publica entregada ante la Auditoria Superior del Estado, Archivo Interno de Tesoreria, Reporte del Programa Operativo Anual.</v>
          </cell>
        </row>
        <row r="20">
          <cell r="B20" t="str">
            <v>Registro Mensual de la informaciòn contable y presupuestal.</v>
          </cell>
          <cell r="C20" t="str">
            <v>Porcentaje de informaciòn registrada.</v>
          </cell>
          <cell r="G20" t="str">
            <v>Porcentaje de Integración=(Documentos entregados/documentos requeridos)*100. PINT=(DOCE/DOCR)*100</v>
          </cell>
          <cell r="H20" t="str">
            <v>Informes Financieros y Cuenta Publica entregada ante la Auditoria Superior del Estado, Archivo Interno de Tesoreria, Reporte del Programa Operativo Anual.</v>
          </cell>
        </row>
        <row r="21">
          <cell r="G21" t="str">
            <v>Porcentaje de Integración=(Documentos entregados/documentos requeridos)*100. PINT=(DOCE/DOCR)*100</v>
          </cell>
          <cell r="H21" t="str">
            <v>Informes Financieros y Cuenta Publica entregada ante la Auditoria Superior del Estado, Archivo Interno de Tesoreria, Reporte del Programa Operativo Anual.</v>
          </cell>
        </row>
        <row r="22">
          <cell r="B22" t="str">
            <v>Apoyo de recursos economicos para contratacion de personal.</v>
          </cell>
          <cell r="C22" t="str">
            <v xml:space="preserve">Porcentaje de integracion del personal </v>
          </cell>
          <cell r="G22" t="str">
            <v>Porcentaje de Integración=(Documentos entregados/documentos requeridos)*100. PINT=(DOCE/DOCR)*100</v>
          </cell>
          <cell r="H22" t="str">
            <v>Informes Financieros y Cuenta Publica entregada ante la Auditoria Superior del Estado, Archivo Interno de Tesoreria, Reporte del Programa Operativo Anual.</v>
          </cell>
        </row>
      </sheetData>
      <sheetData sheetId="3"/>
      <sheetData sheetId="4"/>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 xml:space="preserve">Mejorar la calidad de atencion a la ciudadania, tener buenos comentarios y aceptacion, basado en la buena atencion y mejor desempeño laboral de los servidores publicos en la actual administracion. </v>
          </cell>
          <cell r="C12" t="str">
            <v>Índice de satisfacción ciudadana</v>
          </cell>
          <cell r="D12" t="str">
            <v>Índice de satisfacción ciudadana= (Número de comentarios positivos / Total de comentarios) * 100</v>
          </cell>
          <cell r="E12" t="str">
            <v>Encuestas de satisfacción ciudadana</v>
          </cell>
        </row>
        <row r="13">
          <cell r="B13" t="str">
            <v xml:space="preserve">Disposicion y una muy buena atencion a la ciudadania del muicipio de Eduardo Neri por parte de los servidores Publicos. </v>
          </cell>
          <cell r="C13" t="str">
            <v>Índice de atención efectiva</v>
          </cell>
          <cell r="D13" t="str">
            <v>Índice de atención efectiva=(Número de ciudadanos atendidos satisfactoriamente / Total de ciudadanos atendidos) * 100</v>
          </cell>
          <cell r="E13" t="str">
            <v>Reportes de atención al ciudadano</v>
          </cell>
        </row>
        <row r="14">
          <cell r="B14" t="str">
            <v>Contar con personal cualificado para realizar las actividades propias de las areas administrativas</v>
          </cell>
          <cell r="C14" t="str">
            <v>Porcentaje de personal capacitado</v>
          </cell>
          <cell r="D14" t="str">
            <v>Porcentaje de personal capacitado=(Número de empleados capacitados / Total de empleados) * 100</v>
          </cell>
          <cell r="E14" t="str">
            <v>Registros de capacitación</v>
          </cell>
        </row>
        <row r="15">
          <cell r="B15" t="str">
            <v xml:space="preserve">Otorgar el reconocimiento al servidor publico del mes, mensualmente,  incentivando a un mejor desempeño laboral </v>
          </cell>
          <cell r="C15" t="str">
            <v>Índice de reconocimientos otorgados</v>
          </cell>
          <cell r="D15" t="str">
            <v>Índice de reconocimientos otorgados=(Número de reconocimientos entregados / Número total de meses) * 100</v>
          </cell>
          <cell r="E15" t="str">
            <v>Actas de entrega de reconocimiento</v>
          </cell>
        </row>
        <row r="16">
          <cell r="B16" t="str">
            <v xml:space="preserve">Capacitar al personal administrativo para que pueda desarrollar mejor sus actividades labolares, esto con la finalidad de generar un mejor desempeño y atencion a la ciudadania. </v>
          </cell>
          <cell r="C16" t="str">
            <v>Porcentaje de personal capacitado en el mes</v>
          </cell>
          <cell r="D16" t="str">
            <v>Porcentaje de personal capacitado en el mes=(Número de empleados capacitados en el mes / Total de empleados administrativos) * 100</v>
          </cell>
          <cell r="E16" t="str">
            <v>Reportes de asistencia a capacitaciones</v>
          </cell>
        </row>
        <row r="17">
          <cell r="B17" t="str">
            <v>Realizar una correcta una gestion administrativa del personal que labora en el H. Ayuntamiento de Eduardo Neri</v>
          </cell>
          <cell r="C17" t="str">
            <v>Índice de eficiencia en gestión administrativa</v>
          </cell>
          <cell r="D17" t="str">
            <v>Índice de eficiencia en gestión administrativa=(Número de procesos administrativos realizados correctamente / Total de procesos administrativos) * 100</v>
          </cell>
          <cell r="E17" t="str">
            <v>Auditorías internas y reportes administrativos</v>
          </cell>
        </row>
        <row r="18">
          <cell r="B18" t="str">
            <v xml:space="preserve">Integrar la nomina y entregarla al area correspondiente, esto para que los trabajadores tengan en tiempo y forma el pago quincenal como servidor publico que brinda atencion a la ciudadania. </v>
          </cell>
          <cell r="C18" t="str">
            <v>Índice de puntualidad en pago de nómina</v>
          </cell>
          <cell r="D18" t="str">
            <v>Índice de puntualidad en pago de nómina=(Número de pagos realizados a tiempo / Total de pagos programados) * 100</v>
          </cell>
          <cell r="E18" t="str">
            <v>Reportes de tesorería y comprobantes de pago</v>
          </cell>
        </row>
        <row r="19">
          <cell r="B19" t="str">
            <v>Realizar selección de personal con base en sus perfiles academicos</v>
          </cell>
          <cell r="C19" t="str">
            <v>Porcentaje de personal seleccionado con base en perfil académico</v>
          </cell>
          <cell r="D19" t="str">
            <v>Porcentaje de personal seleccionado con base en perfil académico=(Número de empleados seleccionados según su perfil académico / Total de empleados contratados) * 100</v>
          </cell>
          <cell r="E19" t="str">
            <v>Expedientes de contratación</v>
          </cell>
        </row>
      </sheetData>
      <sheetData sheetId="3"/>
      <sheetData sheetId="4">
        <row r="17">
          <cell r="C17" t="str">
            <v xml:space="preserve"> Eje IV-Innovación y eficiencia en movimiento: Transformando para avanzar</v>
          </cell>
        </row>
        <row r="18">
          <cell r="C18" t="str">
            <v xml:space="preserve">Gestionar de manera eficiente el recurso humano en la administración pública municipal, asegurando que el personal esté capacitado, motivado y comprometido con el cumplimiento de sus objetivos. </v>
          </cell>
        </row>
        <row r="19">
          <cell r="C19" t="str">
            <v xml:space="preserve">23. talento humano al servicio del municipio. </v>
          </cell>
        </row>
        <row r="20">
          <cell r="C20" t="str">
            <v>Garantizar la transversalizacion de acciones que promuevan una colaboracion efectiva y una coordinacion solida entre las dependencias federales y estatales, consolidando un gobierno honesto y al servico de la gente</v>
          </cell>
        </row>
        <row r="21">
          <cell r="C21" t="str">
            <v>23.1 Evaluar y proponer las necesidades de personal en las distintas áreas de la administración, en función a los requerimientos operativos y los proyectos municipales. 23.2 Coordinar con el área financiera el pago correspondiente de la nómina de manera puntual y correcta. 23.3 Diseñar y coordinar programas de capacitación y desarrollo profesional a los empleados, con el fin de mejorar sus competencias y habilidades. 23.4 Realizar diagnósticos sobre las áreas que necesiten formación adicional, para mejorar su desempeño y adaptarse a las nuevas demandas del entorno. 23.5 Fomentar una cultura de aprendizaje y mejora continua dentro del Ayuntamiento, ofreciendo oportunidades a los empleados mediante talleres o pláticas. 23.6 Mantener actualizado los registros de personal incluyendo sus datos personales, contratos o capacitaciones recibidas. 23.7 Asegurar la confidencialidad de la información relacionada con los empleados, cumpliendo con las leyes de protección de datos personales. 23.8 Supervisar el control de horarios de trabajo, entradas  y salidas del personal, gestionando los registros de asistencia. 23.9 Brindar asesoría a los empleados sobres susderechos laborales y otros beneficios relacionados.</v>
          </cell>
        </row>
        <row r="23">
          <cell r="AA23" t="str">
            <v xml:space="preserve">1. Gobierno </v>
          </cell>
        </row>
        <row r="24">
          <cell r="AA24" t="str">
            <v xml:space="preserve">1.8. Otros Servicios Generales </v>
          </cell>
        </row>
        <row r="26">
          <cell r="AA26" t="str">
            <v>E Prestaciones de Servicios Publicos</v>
          </cell>
        </row>
      </sheetData>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Garantizar un sistema de movilidad eficiente, seguro y sustentable en el municipio de Eduardo Neri, mejorando la infraestructura vial, regulando el transporte y promoviendo la educación vial en la ciudadania.</v>
          </cell>
          <cell r="C12" t="str">
            <v>Movilidad urbana mejorada</v>
          </cell>
          <cell r="D12" t="str">
            <v>Movilidad urbana mejorada= (No. De Avance del Proyecto de Movilidad Urbana Mejorada/Proyecto de Movilidad Urbana)*100  MUM=(NAPMUM/PMU)*100</v>
          </cell>
          <cell r="E12" t="str">
            <v>Mantenimiento</v>
          </cell>
        </row>
        <row r="13">
          <cell r="B13" t="str">
            <v>Optimizar la movilidad urbana mediante la rehabilitación de la infraestructura, la regulación del transporte público y privado.</v>
          </cell>
          <cell r="C13" t="str">
            <v>Infraestructura vial optimizada</v>
          </cell>
          <cell r="D13" t="str">
            <v>Infraestructura vial optimizada=(No. de Calles con Mejoramiento Vial/No. Total de Calles en la Cabecera Municipal)*100  IVO=(NCMV/NTCCM)*100</v>
          </cell>
          <cell r="E13" t="str">
            <v>Reportes de mantenimiento y señalización</v>
          </cell>
        </row>
        <row r="14">
          <cell r="B14" t="str">
            <v>Mejora de la infraestructura vial y señalización.</v>
          </cell>
          <cell r="C14" t="str">
            <v>Vialidades rehabilitadas</v>
          </cell>
          <cell r="D14" t="str">
            <v>Vialidades Rehabilitadas=(No. De Calles con Buena Infraestructura/No. De Calles en Mal Estado) *100  VR=(NCBI/NCME)*100</v>
          </cell>
          <cell r="E14" t="str">
            <v>Calles con buena señalización</v>
          </cell>
        </row>
        <row r="15">
          <cell r="B15" t="str">
            <v>Instalacion de señalización vial adecuada.</v>
          </cell>
        </row>
        <row r="16">
          <cell r="B16" t="str">
            <v>Regulación y supervisión del transporte público y privado.</v>
          </cell>
          <cell r="C16" t="str">
            <v>Supervisión del transporte</v>
          </cell>
          <cell r="D16" t="str">
            <v>Supervision del Transporte= (No. De Operativos Realizados/No. Total de Transporte en la Cabecera Municipal)*100   ST=(NOR/NTTCM)*100</v>
          </cell>
          <cell r="E16" t="str">
            <v>Reportes de operativos y estadisticas de cumplimiento</v>
          </cell>
        </row>
        <row r="17">
          <cell r="B17" t="str">
            <v>Asignacion de espacios de estacionamiento para transporte ligero.</v>
          </cell>
          <cell r="C17" t="str">
            <v>Regulacion del tránsito vehicular</v>
          </cell>
          <cell r="D17" t="str">
            <v>Regulación del Tránsito Vehicular= (No. De Espacios Libres/No. Total de Vehiculos Ligeros en la Cabecera Municipal)*100   RTV=(NEL/NTVLCM)*100</v>
          </cell>
          <cell r="E17" t="str">
            <v>Espacios disponibles para estacionamiento</v>
          </cell>
        </row>
        <row r="18">
          <cell r="B18" t="str">
            <v>Concientización vial a la ciudadania.</v>
          </cell>
          <cell r="C18" t="str">
            <v>Disminucion de accidentes viales</v>
          </cell>
          <cell r="D18" t="str">
            <v>Disminucion de Accidentes Viales= (No. De Ciudadanos que Usan Responsablemente el Transporte Particular/No. Total de Ciudadanos que Utilizan Transporte Particular)*100  DAV= (NCURTP/NTCUTP)*100</v>
          </cell>
          <cell r="E18" t="str">
            <v>Registro de accidentes viales al año.</v>
          </cell>
        </row>
        <row r="19">
          <cell r="B19" t="str">
            <v>Impartir platicas sobre educación vial a padres y alumnos, en escuelas de los 3 niveles educativos.</v>
          </cell>
          <cell r="C19" t="str">
            <v>Indice de cumplimiento de platicas de educacion vial</v>
          </cell>
          <cell r="D19" t="str">
            <v>Indice de Cumplimiento de Platicas de Educacion Vial= (No. De Platicas de Educacion Vial Realizadas/No. De Platicas de Educacion Vial Programadas)*100  ICPEV=(NPEVR/NPEVP)*100</v>
          </cell>
          <cell r="E19" t="str">
            <v>Fotografias y video</v>
          </cell>
        </row>
        <row r="20">
          <cell r="B20" t="str">
            <v>Vinculacion con los transportistas municipales</v>
          </cell>
          <cell r="C20" t="str">
            <v>Motivacion al Transportista</v>
          </cell>
          <cell r="D20" t="str">
            <v>Motivacion al Transportiste= (No. De Transportistas Publicos de la Cabecera Municipal/No. De Transportistas Certificados)*100      MT=(NTPCM/NTC)*100</v>
          </cell>
        </row>
        <row r="21">
          <cell r="B21" t="str">
            <v>Convivencia por el dia del transportista</v>
          </cell>
          <cell r="C21" t="str">
            <v>Celebracion en elDia del Transportista</v>
          </cell>
          <cell r="D21" t="str">
            <v>Celebracion en el Dia del Transportista=(No. Total de Transportistas de la Cabecera Municipal/No. De Transportistas Asistentes)*100    CDT=(NTTCM/NTA)*100</v>
          </cell>
          <cell r="E21" t="str">
            <v>Evento</v>
          </cell>
        </row>
      </sheetData>
      <sheetData sheetId="3"/>
      <sheetData sheetId="4">
        <row r="17">
          <cell r="C17" t="str">
            <v>III: Seguridad y Justicia: El Compromiso para un Futuro Mejor</v>
          </cell>
        </row>
        <row r="18">
          <cell r="C18" t="str">
            <v>Garantizar la fluidez del trafico, la seguridad vial, la sostenibilidad regulando acciones de movilidad en el transporte del Municipio promoviendo un entorno mas ordenado y eficiente</v>
          </cell>
        </row>
        <row r="19">
          <cell r="C19" t="str">
            <v>Programa21. Movilidad Eficiente: Conexión para todos</v>
          </cell>
        </row>
        <row r="20">
          <cell r="C20" t="str">
            <v>Fomentar una coordinacion con los tres ordenes de Gobierno para la contruccion de la paz, mediante acciones eficaces de proteccion y prevencion para la disuasion y seguimiento al delito, generando espacios seguros a la vanguardia de la cuidadania .</v>
          </cell>
        </row>
        <row r="21">
          <cell r="C21" t="str">
            <v xml:space="preserve">21.1 Elaborar planes de movilidad urbana, integrando los diferentes modos de transporte publico, privado o no motorizado, fomentando la eficiencia del sistema. 21.2 Optimizar rutas, frecuencias, horarios y accesabilidad mediante el desarrollo de planes de trabajo en el transporte publico 21.3 Establecer normas y regulaciones de trafico: limites de velocidad, señales de transito, restricciones vehiculares, garantizando la seguridad vial y la fluidez del trafico en coordonacion con el area de Transito Municipal. 21.4 Realizar capañas de sensibilizacion sobre el respeto a las normas de trafico, el uso del cinturon de seguridad, el respeto a las señales y el uso del casco o el cinturon de seguridad 21.5 Implementar medidas de prevencion para la preteccion de los peatones como la creacion o rehabilitacion de los cruces peatones o señales especificas para la seguridad de las personas que caminan. </v>
          </cell>
        </row>
        <row r="23">
          <cell r="AA23" t="str">
            <v xml:space="preserve">1. Gobierno </v>
          </cell>
        </row>
        <row r="24">
          <cell r="AA24" t="str">
            <v xml:space="preserve">1.7. Asuntos de orden publico y de seguridad interior </v>
          </cell>
        </row>
        <row r="25">
          <cell r="AA25" t="str">
            <v xml:space="preserve">1.7.3. Otros asuntos de orden publico y  seguridad </v>
          </cell>
        </row>
        <row r="26">
          <cell r="AA26" t="str">
            <v xml:space="preserve">I Gasto Federalizado </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Arbol_de_objetivos"/>
      <sheetName val="MIR"/>
      <sheetName val="PBR"/>
      <sheetName val="POA (2)"/>
    </sheetNames>
    <sheetDataSet>
      <sheetData sheetId="0"/>
      <sheetData sheetId="1"/>
      <sheetData sheetId="2">
        <row r="12">
          <cell r="B12" t="str">
            <v>Colaboracion de la Poblacion para la Construccion de un Ambiente de Paz y Seguridad</v>
          </cell>
          <cell r="C12" t="str">
            <v>Porcentaje de Poblacion Concientizada</v>
          </cell>
          <cell r="D12" t="str">
            <v>Porcentaje de Poblacion Concientizada= (Número de personas concientizadas / Total de población objetivo) * 100 PPC=NPC/TPO*100</v>
          </cell>
          <cell r="E12" t="str">
            <v>Listas de asistencia, encuestas de percepción, reportes de actividades</v>
          </cell>
        </row>
        <row r="13">
          <cell r="B13" t="str">
            <v>Lograr Mayor atencion en la Salud Emocional y en Adicciones para Disminuir el Indice de Violencia y Desercion Escolar Mediante Temas Afines para la Prevencion del Delito en el Municipio de Eduardo Neri</v>
          </cell>
          <cell r="C13" t="str">
            <v>Porcentaje de Ciudadania Atendida</v>
          </cell>
          <cell r="D13" t="str">
            <v>Porcentaje de Ciudadania Atendida=(Número de ciudadanos atendidos / Total de población programados por atender) * 100 PCA=NCA/TPPA*100</v>
          </cell>
          <cell r="E13" t="str">
            <v>Registros de atención, reportes de asistencia, expedientes clínicos</v>
          </cell>
        </row>
        <row r="14">
          <cell r="B14" t="str">
            <v>Fortalecer la Sana Convivencia tanto en el Nucleo familiar como el Escolar</v>
          </cell>
          <cell r="C14" t="str">
            <v>Porcentaje de Familias Participantes</v>
          </cell>
          <cell r="D14" t="str">
            <v>Porcentaje de Familias Participantes = (Número de familias participantes / Total de familias objetivo) * 100 PFP=NFP/TFO*100</v>
          </cell>
          <cell r="E14" t="str">
            <v>Registros de participación, encuestas de satisfacción, evidencias fotográficas</v>
          </cell>
        </row>
        <row r="15">
          <cell r="B15" t="str">
            <v>Instalacion de Modulos Informativos sobre Temas de Prevencion de Delitos y Adicciones</v>
          </cell>
          <cell r="C15" t="str">
            <v xml:space="preserve">Porcentaje de Ciudadanos Atendidos </v>
          </cell>
          <cell r="D15" t="str">
            <v>Porcentaje de Ciudadanos Atendidos = (Número de ciudadanos atendidos / Total de ciudadanos objetivo) * 100 PCA=NCA/TCA*100</v>
          </cell>
          <cell r="E15" t="str">
            <v>Reportes de atención, registros de asistencia, material distribuido</v>
          </cell>
        </row>
        <row r="16">
          <cell r="B16" t="str">
            <v>Proximidad Social y Atencion Prioritaria a la Comunidad Estudiantil</v>
          </cell>
          <cell r="C16" t="str">
            <v>Porcentaje de Poblacion e Instituciones Atendidas</v>
          </cell>
          <cell r="D16" t="str">
            <v>Porcentaje de Poblacion e Instituciones Atendidas = (Número de personas e instituciones atendidas / Total de población e instituciones objetivo) * 100 PPIA=NPIA/TPIA*100</v>
          </cell>
          <cell r="E16" t="str">
            <v>Listas de asistencia, reportes de intervención, acuerdos firmados con instituciones</v>
          </cell>
        </row>
        <row r="17">
          <cell r="B17" t="str">
            <v xml:space="preserve">Imparticion de Talleres, Conferencias y Capacitaciones Referente a Temas para Prevenir la Delincuencia y la Adiccion </v>
          </cell>
          <cell r="C17" t="str">
            <v>Porcentaje de Talleres, Conferencias y Capacitaciones Realizadas</v>
          </cell>
          <cell r="D17" t="str">
            <v xml:space="preserve">Porcentaje de Talleres, Conferencias y Capacitaciones Realizadas = (Número de talleres, conferencias y capacitaciones realizadas / Total de actividades programadas) * 100 PTCCR=NTCC/TAP*100 </v>
          </cell>
          <cell r="E17" t="str">
            <v>Registros de eventos, listas de asistencia, material didáctico utilizado</v>
          </cell>
        </row>
        <row r="18">
          <cell r="B18" t="str">
            <v xml:space="preserve">Lograr una coordinacion eficaz con los tres niveles de gobierno para obtener un resultado positivo en la poblacion </v>
          </cell>
          <cell r="C18" t="str">
            <v>Porcentaje de coordinación</v>
          </cell>
          <cell r="D18" t="str">
            <v>Porcentaje de coordinación=(Número de acciones coordinadas / Total de acciones programadas) * 100 PC=(NAC/TAP)*100</v>
          </cell>
          <cell r="E18" t="str">
            <v>Minutas de reuniones, convenios interinstitucionales, reportes de gestión</v>
          </cell>
        </row>
        <row r="19">
          <cell r="B19" t="str">
            <v>Ferias Institucionales de asaeguridad Publica y Actividades Recreativas para la Construccion de la Paz</v>
          </cell>
          <cell r="C19" t="str">
            <v>Porcentaje de Material Didactico Distribuido</v>
          </cell>
          <cell r="D19" t="str">
            <v>Porcentaje de Material Didactico Distribuido= (Número de materiales didácticos distribuidos / Total de materiales programados) * 100 PMDD=(DMDD/TMP)*100</v>
          </cell>
          <cell r="E19" t="str">
            <v>Reportes de distribución, registros de eventos, evidencia fotográfica</v>
          </cell>
        </row>
        <row r="20">
          <cell r="B20" t="str">
            <v>Atencion Psicologica y Canalizacion con Redes de apoyo</v>
          </cell>
          <cell r="C20" t="str">
            <v>Porcentaje de Poblacion Atendida y Canalizada</v>
          </cell>
          <cell r="D20" t="str">
            <v>Porcentaje de Poblacion Atendida y Canalizada= (Número de personas atendidas y canalizadas / Total de personas que solicitaron atención) * 100 PPAC=NPAC/TPSA*100</v>
          </cell>
          <cell r="E20" t="str">
            <v>Expedientes clínicos, registros de atención, reportes de canalización</v>
          </cell>
        </row>
      </sheetData>
      <sheetData sheetId="3"/>
      <sheetData sheetId="4">
        <row r="17">
          <cell r="C17" t="str">
            <v>EJE III. Seguridad y Justicia "el comprromiso para un futuro mejor"</v>
          </cell>
        </row>
        <row r="18">
          <cell r="C18" t="str">
            <v>Coordinar estrategias en procesos integrales de seguridad publica para prevenir el delito cumpliendo con la normatividad local y el respaldo jurídico ademas de la colaboración comunitaria logrando un impacto positivo en el bienestar y tranquilidad de la sociedad.</v>
          </cell>
        </row>
        <row r="19">
          <cell r="C19" t="str">
            <v>Programa 20. Alianza ciudadana por la prevención</v>
          </cell>
        </row>
        <row r="20">
          <cell r="C20" t="str">
            <v>Fomertar una coordinación con los tres odenes de gobierno para la construción de la paz, mediante acciones eficaces de proteción y prevención parta la disuasión y seguimiento al delito, generando espacios seguros a la vanguardia de la ciudadanía.</v>
          </cell>
        </row>
        <row r="21">
          <cell r="C21" t="str">
            <v>16.6 brindar atención juridica sonre la interpretación y aplicación de la ley sobre la validez y efectos de aactos administrativos.16.7. Asegurar la expedicción de documentos emitidos por el Gobierno Municipal, esten legalmente fundamentados y valñidados para la resolución de acuerdos o convenios. 16.10. promover la solución de conflictos entre los cuidadanos o entre el municipio, a traves de mecanismos alyternativos de resolución como la conciliación o la mediación. 16.11. Supervisar y organizar reuniones periodicas de trabajo en apoyo a los comisarios y a los delegados en el ejercicio de us funciones para dortalecer sun desempeño.16.15. Promover la participación en asambleas o consultas populares, asegurando que las desiciones sean democraticamente acorde a las necesidades de opiniones de comunidades.</v>
          </cell>
        </row>
        <row r="23">
          <cell r="AA23" t="str">
            <v xml:space="preserve">1. Gobierno </v>
          </cell>
        </row>
        <row r="24">
          <cell r="AA24" t="str">
            <v xml:space="preserve">1.7.Asuntos de Orden Publico y de Seguridad Interior </v>
          </cell>
        </row>
        <row r="25">
          <cell r="AA25" t="str">
            <v xml:space="preserve">1.7.3. Otros Asuntos de Orden Publico y de Seguridad </v>
          </cell>
        </row>
        <row r="26">
          <cell r="AA26" t="str">
            <v>I Gasto Federalizado</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Realizar en la Dirección Jurídica un adecuado seguimiento legal en los Procesos Jurídicos.</v>
          </cell>
        </row>
        <row r="13">
          <cell r="B13" t="str">
            <v>Lograr eficiencia en los juicios laborales, asesoría jurídica y  la aplicabilidad apegada a la legalidad.</v>
          </cell>
        </row>
        <row r="14">
          <cell r="B14" t="str">
            <v>Se tiene conocimiento del marco jurídico y los reglamentos de las direcciones municipales</v>
          </cell>
          <cell r="C14" t="str">
            <v>porcentaje de conocimiento jurídico y reglamentos</v>
          </cell>
          <cell r="D14" t="str">
            <v>No. De personas con conocimiento juridico programados/ no de personas con conocimiento jurídico realizados*100 (NPJP/NPJR*100)</v>
          </cell>
          <cell r="E14" t="str">
            <v>encuesta</v>
          </cell>
        </row>
        <row r="15">
          <cell r="B15" t="str">
            <v>Brindar una buena  orientacion en el tema jurídico a los directores del h. ayuntamiento</v>
          </cell>
          <cell r="C15" t="str">
            <v>porcentaje de orientación jurídica a los directores</v>
          </cell>
          <cell r="D15" t="str">
            <v>No. De orientación jurídica directores programados/No de orientación jurídica realizados*100 (NOJP/NOJR*100)</v>
          </cell>
          <cell r="E15" t="str">
            <v>orientación jurídica</v>
          </cell>
        </row>
        <row r="16">
          <cell r="B16" t="str">
            <v>Lograr una adecuada formación y actualización jurídica continua</v>
          </cell>
          <cell r="C16" t="str">
            <v>porcentaje  de actualización jurídica</v>
          </cell>
          <cell r="D16" t="str">
            <v>No. De actualizaciones  jurídicas  programados/No de actualizaciones  juridicas realizados*100 (NAJP/NAJR*100)</v>
          </cell>
          <cell r="E16" t="str">
            <v>medios de verificación</v>
          </cell>
        </row>
        <row r="17">
          <cell r="B17" t="str">
            <v>Buena percepción de las funciones que realiza el área jurídica</v>
          </cell>
          <cell r="C17" t="str">
            <v>porcentaje de funciones juridicas realizadas</v>
          </cell>
          <cell r="D17" t="str">
            <v>No. De funciones jurídicas  programados/No de funciones jurídicas  realizados*100 (NFJP/NFJR*100)</v>
          </cell>
          <cell r="E17" t="str">
            <v>funciones</v>
          </cell>
        </row>
        <row r="18">
          <cell r="B18" t="str">
            <v>Asegurar el seguimiento legal en tiempo y forma de los juicios laborales, administrativos y amparos.</v>
          </cell>
          <cell r="C18" t="str">
            <v>porcentaje de juicios laborales y administrativos</v>
          </cell>
          <cell r="D18" t="str">
            <v>No. De juicios laborales y administrativos programados/No de juicios laborales y administrativoss realizados*100 (NJLP/NJLR*100)</v>
          </cell>
          <cell r="E18" t="str">
            <v>archivos</v>
          </cell>
        </row>
        <row r="19">
          <cell r="B19" t="str">
            <v>Realizar contestaciones de informes en tiempo y forma ante los organos jurisdiccionales y judiciales</v>
          </cell>
          <cell r="C19" t="str">
            <v>porcentaje de informes jurisdiccionales y judiciales</v>
          </cell>
          <cell r="D19" t="str">
            <v>No. De informes jurisdiccionales  programados/No de informes jurisdiccionales realizados*100 (NIJP/NIJR*100)</v>
          </cell>
          <cell r="E19" t="str">
            <v>informes</v>
          </cell>
        </row>
        <row r="20">
          <cell r="B20" t="str">
            <v>Se realiza una asesoria y apoyo juridico a las diversas áreas que conforman el h. ayuntamiento</v>
          </cell>
          <cell r="C20" t="str">
            <v>porcentaje de apoyo jurídicos a las áreas</v>
          </cell>
          <cell r="D20" t="str">
            <v>No. De apoyos jurídicos  programados/No de apoyos jurídicos realizados*100 (NIJP/NIJR*100)</v>
          </cell>
          <cell r="E20" t="str">
            <v>asesoría jurídica</v>
          </cell>
        </row>
        <row r="21">
          <cell r="B21" t="str">
            <v xml:space="preserve">Brindar apoyo en la revsión   y  técnico jurídico sobre convenios que celebra el H. Ayuntamiento </v>
          </cell>
          <cell r="C21" t="str">
            <v>porcentaje revisión de convenios</v>
          </cell>
          <cell r="D21" t="str">
            <v>No. De revisión de convenios programados/No de revisión de convenios realizados*100 (NRCP/NRCR*100)</v>
          </cell>
          <cell r="E21" t="str">
            <v>apoyo técnico jurídico</v>
          </cell>
        </row>
      </sheetData>
      <sheetData sheetId="3"/>
      <sheetData sheetId="4">
        <row r="17">
          <cell r="C17" t="str">
            <v>Seguridad y Justicia: El Compromiso para un Futuro Mejor.</v>
          </cell>
        </row>
        <row r="18">
          <cell r="C18" t="str">
            <v xml:space="preserve">Coordinar estrategias  en procesis integrales de seguridad publica para prevenir el delito cumpliendo con la normatividad local y el respaldo juridico ademas de la colaboracion comunitaria logrando un impacto positivo en el binestar y la tranquilidad de la sociedad </v>
          </cell>
        </row>
        <row r="19">
          <cell r="C19" t="str">
            <v>16. Seguridad y Progreso Integral.</v>
          </cell>
        </row>
        <row r="20">
          <cell r="C20" t="str">
            <v>Fomentar una coordinación con los tres órdenes de Gobierno para la construcción de la paz, mediante acciones eficaces de protección y prevención para la disuasión y seguimiento al delito, generando espacios seguros a la vanguardia de la ciudadanía.</v>
          </cell>
        </row>
        <row r="21">
          <cell r="C21" t="str">
            <v>16.6 Brindar orientación jurídica sobre la interpretación y aplicación de la Ley sobre la validez y efectos de actos administrativos. 16.7 Asegurar que la expedición de documentos emitidos por el Gobierno Municipal, estén legalmente fundamentados y validados para la resolución de acuerdos o convenios. 16.8 Defender los intereses del Municipio ante procesos judiciales o administrativos en tribunales como juicios de amparo, demandas o controversias con terceros. 16.9 Asesorar sobre la legalidad de permisos o licencias municipales.</v>
          </cell>
        </row>
        <row r="24">
          <cell r="AA24" t="str">
            <v>1.3 Coordinación de la Política de Gobierno</v>
          </cell>
        </row>
        <row r="26">
          <cell r="AA26" t="str">
            <v>I Gasto Federalizado</v>
          </cell>
        </row>
      </sheetData>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Disminución de Pérdida de Vidas Humanas y Materiales</v>
          </cell>
          <cell r="C12" t="str">
            <v xml:space="preserve">Índice de Pérdida de Vidas Humanas y Materiales por Fenómenos Naturales y Antrópicos. </v>
          </cell>
          <cell r="D12" t="str">
            <v>Índice de Pérdida de Vidas Humanas y Materiales por Fenómenos Naturales y Antrópicos. = (No. de Reportes de Pérdida de Vidas Humanas y Materiales / No. De Reportes de Emergencia Atendidos) * 100 
IPVHMFNA = (NRPVHM/NREA) * 100</v>
          </cell>
          <cell r="E12" t="str">
            <v xml:space="preserve">Reporte de novedades diarias y Tarjetas informativas </v>
          </cell>
        </row>
        <row r="13">
          <cell r="B13" t="str">
            <v>Capacidad Eficaz de Respuesta ante el Aumento de  Riesgos para la Población de Eduardo Neri por Fenómenos Naturales o Antrópicos.</v>
          </cell>
          <cell r="C13" t="str">
            <v>Tasa de Incidencia de Reportes por Afectaciones de Fenómenos Naturales y Antrópicos.</v>
          </cell>
          <cell r="D13" t="str">
            <v>Tasa de Incidencia de Reportes por Afectaciones de Fenómenos Naturales y Antrópicos = (No. de Reportes de Emergencia Atendidos / No. De Reportes de Emergencia Recibidos) * 100 
TIRAFNA = (NREA/NRER) * 100</v>
          </cell>
          <cell r="E13" t="str">
            <v xml:space="preserve"> Reporte de novedades diarias y Tarjetas informativas </v>
          </cell>
        </row>
        <row r="14">
          <cell r="B14" t="str">
            <v>Eficiente atención a las emergencias que se presenten.</v>
          </cell>
          <cell r="C14" t="str">
            <v xml:space="preserve">Índice de Cumplimiento de Emergencias Atendidas </v>
          </cell>
          <cell r="D14" t="str">
            <v>Índice de Cumplimiento de Emergencias Atendidas  =  (No. de Reportes de Emergencia Atendidos / No. De Reportes de Emergencia Recibidos) * 100 
ICEA = (NREA/NRER) * 100</v>
          </cell>
          <cell r="E14" t="str">
            <v xml:space="preserve"> Reporte de novedades diarias y Tarjetas informativas </v>
          </cell>
        </row>
        <row r="15">
          <cell r="B15" t="str">
            <v xml:space="preserve">Capacitar tanto al personal como a la población en general en tema de conformación de brigadas de conato de incendios, primeros auxilios, simulacros en caso de sismos, etc. </v>
          </cell>
          <cell r="C15" t="str">
            <v xml:space="preserve">Porcentaje de Capacitaciones Realizadas. </v>
          </cell>
          <cell r="D15" t="str">
            <v>Porcentaje de Capacitaciones Realizadas = (No. de Capacitaciones Realizadas / No. de Capacitaciones Programadas) * 100
PCR = NCR / NCP * 100</v>
          </cell>
          <cell r="E15" t="str">
            <v xml:space="preserve">Listas de asistencia, 'Tarjetas informativas y Certificados de participación. </v>
          </cell>
        </row>
        <row r="16">
          <cell r="B16" t="str">
            <v xml:space="preserve">Conformar una brigada para atenciòn de emergencias provocadas por incendios. 
</v>
          </cell>
          <cell r="C16" t="str">
            <v xml:space="preserve">Tasa de Eficiencia de la Brigada de Incendios </v>
          </cell>
          <cell r="D16" t="str">
            <v>Tasa de Eficiencia de la Brigada de Incendios = (No. de Conatos de Incendios Satisfactorios / No. de Reportes para Conatos de Incendios Recibidos) * 100
TEBI= (NCIS/NRCIR) * 100</v>
          </cell>
          <cell r="E16" t="str">
            <v xml:space="preserve"> Reporte de novedades diarias, Tarjetas informativas y Reportes fotográficos.</v>
          </cell>
        </row>
        <row r="17">
          <cell r="B17" t="str">
            <v xml:space="preserve">Atender los traslados prehospitalarios, gestionando el buen mantenimiento de las unidades y material necesario. </v>
          </cell>
          <cell r="C17" t="str">
            <v xml:space="preserve">Porcentaje de Traslados Prehospitalarios Realizados </v>
          </cell>
          <cell r="D17" t="str">
            <v>Porcentaje de Traslados Prehospitalarios Realizados = (No. de Reportes de Traslados Prehospitalarios / No. de Reportes de Atención Recibidos) *100
PTPR = (NRTP/NRAR) * 100</v>
          </cell>
          <cell r="E17" t="str">
            <v xml:space="preserve"> Reporte de novedades diarias, Tarjetas informativas y Reportes fotográficos.</v>
          </cell>
        </row>
        <row r="18">
          <cell r="B18" t="str">
            <v xml:space="preserve">Promover campañas de fumigación en todo el municipio. </v>
          </cell>
          <cell r="C18" t="str">
            <v>Porcentaje de Campañas de Fumigación Realizadas</v>
          </cell>
          <cell r="D18" t="str">
            <v>Porcentaje de Campañas de Fumigación Realizadas = (No. de Reportes de Fumigaciones Atendidas / No. de Reportes de Atencióm Recibidos) * 100
PCFR = (NRFA/NRAR) * 100</v>
          </cell>
          <cell r="E18" t="str">
            <v xml:space="preserve"> Reporte de novedades diarias, Tarjetas informativas y Reportes fotográficos.</v>
          </cell>
        </row>
        <row r="19">
          <cell r="B19" t="str">
            <v xml:space="preserve">Atender las podas preventivas de árboles en riesgo.  </v>
          </cell>
          <cell r="C19" t="str">
            <v>Porcentaje de Podas de Árboles Realizadas.</v>
          </cell>
          <cell r="D19" t="str">
            <v>Porcentaje de Podas de Árboles Realizadas = (No. de Reportes de Podas de Árboles / No. de Reportes de Atención Recibidos) * 100
PPAR = (NRPA/NRAR) * 100</v>
          </cell>
          <cell r="E19" t="str">
            <v xml:space="preserve"> Reporte de novedades diarias, Tarjetas informativas y Reportes fotográficos.</v>
          </cell>
        </row>
        <row r="20">
          <cell r="B20" t="str">
            <v xml:space="preserve">Atender eficazmente reportes de animales heridos, muertos y deambulando. </v>
          </cell>
          <cell r="C20" t="str">
            <v>Porcentaje de Reportes de Animales Atendidos</v>
          </cell>
          <cell r="D20" t="str">
            <v>Porcentaje de Reportes de Animales Atendidos = (No. de Reportes de Animales Atendidos / No. de Reportes de Atención Recibidos) * 100
PRAA = (NRAA/NRAR) * 100</v>
          </cell>
          <cell r="E20" t="str">
            <v xml:space="preserve"> Reporte de novedades diarias, Tarjetas informativas y Reportes fotográficos.</v>
          </cell>
        </row>
        <row r="21">
          <cell r="B21" t="str">
            <v xml:space="preserve">Sofocar las quemas de basura y concientizar a la población que las provoca. </v>
          </cell>
          <cell r="C21" t="str">
            <v>Porcentaje de Reportes por Quema de Basura Atendidos</v>
          </cell>
          <cell r="D21" t="str">
            <v>Porcentaje de Reportes por Quema de Basura Atendidos = (No. de Reportes por Quema de Basura / No. de Reportes de Atención Recibidos) * 100
PRQBA = (NRQB/NRAR) * 100</v>
          </cell>
          <cell r="E21" t="str">
            <v xml:space="preserve"> Reporte de novedades diarias, Tarjetas informativas y Reportes fotográficos.</v>
          </cell>
        </row>
        <row r="22">
          <cell r="B22" t="str">
            <v xml:space="preserve">Reubicación de enjambres de avispas y abejas.  </v>
          </cell>
          <cell r="C22" t="str">
            <v>Porcentaje de Reubicaciones de Enjambres de Avispas y Abejas Realizadas</v>
          </cell>
          <cell r="D22" t="str">
            <v>Porcentaje de Reubicaciones de Enjambres de Avispas y Abejas Realizadas = (No. de Reportes por Reubicación de Enjambres / No. de Reportes de Atención Recibidos) * 100
PREAAR = (NRRE/NRAR) * 100</v>
          </cell>
          <cell r="E22" t="str">
            <v xml:space="preserve"> Reporte de novedades diarias, Tarjetas informativas y Reportes fotográficos.</v>
          </cell>
        </row>
        <row r="23">
          <cell r="B23" t="str">
            <v xml:space="preserve">Limpieza o retiro de escombros como consecuencia de derrumbes, deslaves o inundaciones. 
</v>
          </cell>
          <cell r="C23" t="str">
            <v xml:space="preserve">Porcentaje de Reportes de Limpieza de Escombros por Derrumbes, Deslaves o Inundaciones.  </v>
          </cell>
          <cell r="D23" t="str">
            <v>Porcentaje de Reporte de Limpieza de Escombros por Derrumbes, Deslaves o Inundaciones = (No. de Reportes de Limpíeza de Escombros / No. de Reportes de Atención Recibidos) * 100
PRLEDDI = NRLE/NRAR) * 100</v>
          </cell>
          <cell r="E23" t="str">
            <v xml:space="preserve"> Reporte de novedades diarias, Tarjetas informativas y Reportes fotográficos.</v>
          </cell>
        </row>
        <row r="24">
          <cell r="B24" t="str">
            <v xml:space="preserve">Atención a fugas de gas y verificaciones preventivas a las colonias por posibles fugas. </v>
          </cell>
          <cell r="C24" t="str">
            <v>Porcentaje de Reportes de Fuga de Gas</v>
          </cell>
          <cell r="E24" t="str">
            <v xml:space="preserve"> Reporte de novedades diarias, Tarjetas informativas y Reportes fotográficos.</v>
          </cell>
        </row>
        <row r="25">
          <cell r="B25" t="str">
            <v xml:space="preserve">Evaluaciones estructurales de establecimientos y, en su caso, inhabilitación de los mismos en caso de riesgo. </v>
          </cell>
          <cell r="C25" t="str">
            <v xml:space="preserve">Tasa de Incidencia de Reportes por Daños Estructurales de los Establecimientos </v>
          </cell>
          <cell r="D25" t="str">
            <v>Tasa de Incidencia de Reportes por Daños Estructurales de los Establecimientos = (No. de Reportes de Daños Estructurales Notificados / No. de Evaluaciones Estructurales Realizadas) * 100
TIRDEE = (NRDEN/NEER) * 100</v>
          </cell>
          <cell r="E25" t="str">
            <v xml:space="preserve"> Reporte de novedades diarias, Tarjetas informativas, Reportes fotográficos y Notificaciones de Solicitud de Programa Interno de Protección Civil. </v>
          </cell>
        </row>
        <row r="26">
          <cell r="B26" t="str">
            <v xml:space="preserve">Acciones preventivas en coordinación con comisarías y delegaciones del municipio. </v>
          </cell>
          <cell r="C26" t="str">
            <v>Porcentaje de Acciones Conjuntas Realizadas con Comisarias y Delegaciones</v>
          </cell>
          <cell r="D26" t="str">
            <v>Porcentaje de Acciones Conjuntas Realizadas con Comisarias y Delegaciones = (No. de Acciones Conjuntas Realizadas / Total de Acuerdos de Acción con Comisarías y Delegaciones) * 100
PACRCD = NACR/TAACD) * 100</v>
          </cell>
          <cell r="E26" t="str">
            <v xml:space="preserve"> Reporte de novedades diarias, Tarjetas informativas, Reportes fotográficos, Listas de Asistencia y Actas de Intalación de Comités para la Gestión de Riesgos. </v>
          </cell>
        </row>
        <row r="27">
          <cell r="B27" t="str">
            <v xml:space="preserve">Evaluaciones en estructura carretera, daños y colapsos carreteros, y en su caso, acordonamiento de zonas de riesgo.  </v>
          </cell>
          <cell r="C27" t="str">
            <v xml:space="preserve">Índice de Daños y Colapsos Carreteros </v>
          </cell>
          <cell r="D27" t="str">
            <v>Índice de Daños y Colapsos Carreteros = (No. de Reportes de Daños y Colapsos Carreteros / No, de Reportes de Atención Recibidos) * 100 
IDCC = (NRDCC/NRAR) * 100</v>
          </cell>
          <cell r="E27" t="str">
            <v xml:space="preserve"> Reporte de novedades diarias, Tarjetas informativas y Reportes fotográficos.</v>
          </cell>
        </row>
        <row r="28">
          <cell r="B28" t="str">
            <v xml:space="preserve">Presentarse de forma preventiva en eventos públicos para salvaguardar la integridad de los asistentes. </v>
          </cell>
          <cell r="C28" t="str">
            <v>Porcentaje de Asistencia Preventiva en Eventos Públicos</v>
          </cell>
          <cell r="D28" t="str">
            <v xml:space="preserve">Porcentaje de Asistencia Preventiva en Eventos Públicos = (No. de Reportes de Asistencia Preventiva en Eventos Públicos Atendidos / No. de Reportes de Atención Recibidos) * 100 
PAPEP = NRAPEPA/NRAR) * 100 </v>
          </cell>
          <cell r="E28" t="str">
            <v xml:space="preserve"> Reporte de novedades diarias, Tarjetas informativas y Reportes fotográficos.</v>
          </cell>
        </row>
        <row r="29">
          <cell r="B29" t="str">
            <v xml:space="preserve">Llevar a cabo operativos de mitigación de quemas urbanas por pirotecnia. </v>
          </cell>
          <cell r="C29" t="str">
            <v>Porcentaje de Operativos de Mitigación de Quema Urbana por Pirotecnia Realizados</v>
          </cell>
          <cell r="D29" t="str">
            <v xml:space="preserve">Porcentaje de Operativos de Mitigación de Quema Urbana por Pirotecnia Realizados = (No. de Reportes de Operativos por Pirotecnia Realizados / No. De Reportes de Atención Recibidos) * 100
POMQUPR = (NROPR/NRAR) * 100 </v>
          </cell>
          <cell r="E29" t="str">
            <v xml:space="preserve"> Reporte de novedades diarias, Tarjetas informativas y Reportes fotográficos.</v>
          </cell>
        </row>
        <row r="30">
          <cell r="B30" t="str">
            <v>Pronta respuesta a requerimientos necesarios para la operación.</v>
          </cell>
          <cell r="C30" t="str">
            <v xml:space="preserve">Índice de Autorizaciones a Requerimientos de Protección Civil </v>
          </cell>
          <cell r="D30" t="str">
            <v>Índice de Autorizaciones a Requerimientos de Protección Civil = (No. De Autorizaciones a Requerimientos / No. De Oficios de Requerimientos Expedidos) * 100
IARPC = (NAR/NORE) * 100</v>
          </cell>
          <cell r="E30" t="str">
            <v xml:space="preserve"> Acuses de Oficios de Solicitudes</v>
          </cell>
        </row>
        <row r="31">
          <cell r="B31" t="str">
            <v>Remarcación de señalización en instituciones educativas.</v>
          </cell>
          <cell r="C31" t="str">
            <v>indice de Oficios de requerimientos expedidos y porcentaje de repotes realizados</v>
          </cell>
          <cell r="D31" t="str">
            <v>Índice y porcentaje de Oficios de Requerimientos Expedidos = (No. De Solicitudes Realizadas / No. De Oficios de requerimientos recibidos) * 100
IPORE=(NSR/NORR) * 100</v>
          </cell>
        </row>
        <row r="32">
          <cell r="B32" t="str">
            <v xml:space="preserve">Gestión de solicitudes a las autoridades correspondientes para la atención a los requerimientos mecesarios para la operación de Protección Civil. </v>
          </cell>
          <cell r="C32" t="str">
            <v xml:space="preserve">índice de Oficios de Requerimientos Expedidos </v>
          </cell>
          <cell r="D32" t="str">
            <v>Índice de Oficios de Requerimientos Expedidos = (No. De Solicitudes Realizadas / No. De Problemas o Faltantes Identificadas) * 100
IORE=(NSR/NPFI) * 100</v>
          </cell>
          <cell r="E32" t="str">
            <v>Reporte Fotográfico y Acuses de Oficios de Solicitudes</v>
          </cell>
        </row>
      </sheetData>
      <sheetData sheetId="3"/>
      <sheetData sheetId="4">
        <row r="17">
          <cell r="C17" t="str">
            <v>EJE III
Seguridad y Justicia: El Compromiso para un Futuro Mejor</v>
          </cell>
        </row>
        <row r="18">
          <cell r="C18" t="str">
            <v xml:space="preserve">Dar pronta atención ante situaciones de emergencias ya sean naturales o causadas por el hombre, protegiendo la vida, la integridad física y los bienes de la ciudadanía. </v>
          </cell>
        </row>
        <row r="19">
          <cell r="C19" t="str">
            <v>19. Red de Prevención y Protección Comunitaria</v>
          </cell>
        </row>
        <row r="20">
          <cell r="C20" t="str">
            <v xml:space="preserve">Fomentar una coordinación con los tres órdenes de Gobierno para la construcción de la paz, mediante acciones eficaces de protección y prevención para la disuasión y seguimiento al delito, generando espacios seguros a la vanguardia de la ciudadanía. </v>
          </cell>
        </row>
        <row r="21">
          <cell r="C21" t="str">
            <v xml:space="preserve">19.1 Establecer medidas preventivas para reducir la vulnerabilidad frente a desastres naturales.  19.2 Mejorar los sistemas de alerta temprana y la promoción de prácticas seguras.  19.3 Implementar campañas de sensibilización y educación, considerando la prevención de riesgos, medidas de seguridad ante posibles desastres y primeros auxilios.  19.4 Fomentar la participación ciudadana en la prevención y mitigación de riesgos, con la participación activa en simulacros, programas de formación en primeros auxilios y otras hablidades de emergencia.19.5 Elaborar planes locales para la atención de emergencia, incluyendo procedimiento de evacuación, distribución de recursos y coordinación de refugios temporales.  19.6 Capacitar al equipo de respuesta de protección civil, voluntarios o personal de emergencias, asegurando que están preparados ante un desastre natural. 19.7 Organizar ejercicios de evacuación en insitituciones educativas, plazas o espacios públicos, para mejorar la coordinación y efectividad en situaciones reales. 19.8 Realizar evcaluación completa de los daños causados por algún desastre natural, identificando las necesidades inmediatas y a largo plazo. 19.9 Supervisar y dar seguimiento al proceso de recuperación o rehabilitación en las áreas afectadas por desastres naturales. </v>
          </cell>
        </row>
        <row r="24">
          <cell r="AA24" t="str">
            <v xml:space="preserve">1.7. Asuntos </v>
          </cell>
        </row>
        <row r="25">
          <cell r="AA25" t="str">
            <v xml:space="preserve">1.7.2. Proteccion Civil </v>
          </cell>
        </row>
        <row r="26">
          <cell r="AA26" t="str">
            <v xml:space="preserve">I Gasto Federalizado </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Programa 9. Protección para Todos</v>
          </cell>
        </row>
        <row r="22">
          <cell r="H22" t="str">
            <v>Oficios, informes, reportes fotográficos</v>
          </cell>
        </row>
      </sheetData>
      <sheetData sheetId="3"/>
      <sheetData sheetId="4">
        <row r="25">
          <cell r="AA25" t="str">
            <v>1.7 Asuntos de Orden Público y de Seguridad</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2)"/>
      <sheetName val="Árbol_de_Objetivos (2)"/>
      <sheetName val="MIR"/>
      <sheetName val="pbr 1"/>
      <sheetName val="POA"/>
    </sheetNames>
    <sheetDataSet>
      <sheetData sheetId="0"/>
      <sheetData sheetId="1"/>
      <sheetData sheetId="2">
        <row r="12">
          <cell r="B12" t="str">
            <v>Aumento en el impacto de los programas, con información clara sobre cómo acceder a ellos.</v>
          </cell>
          <cell r="C12" t="str">
            <v>Cobertura de beneficiarios</v>
          </cell>
          <cell r="D12" t="str">
            <v>(beneficiarios atendidos / beneficiarios potenciales) * 100</v>
          </cell>
          <cell r="E12" t="str">
            <v>Registros de asistencia y encuestas de conocimiento sobre los programas</v>
          </cell>
        </row>
        <row r="13">
          <cell r="B13" t="str">
            <v>Planificar la logística de distribución de alimentos y programas asistenciales en el Municipio de Eduardo Neri.</v>
          </cell>
          <cell r="C13" t="str">
            <v>Eficiencia en distribución</v>
          </cell>
          <cell r="D13" t="str">
            <v>(despensas entregadas / despensas programadas) * 100</v>
          </cell>
          <cell r="E13" t="str">
            <v>Informes logísticos y auditorías de distribución</v>
          </cell>
        </row>
        <row r="14">
          <cell r="B14" t="str">
            <v>Dar Despensas proporcionadas a grupos vulnerables</v>
          </cell>
          <cell r="C14" t="str">
            <v>Porcentaje de familias beneficiadas</v>
          </cell>
          <cell r="D14" t="str">
            <v>(familias atendidas / familias identificadas en vulnerabilidad) * 100</v>
          </cell>
          <cell r="E14" t="str">
            <v>Padrón de beneficiarios y reportes de distribución</v>
          </cell>
        </row>
        <row r="15">
          <cell r="B15" t="str">
            <v>Entrega de despensas a grupos vulnerables</v>
          </cell>
          <cell r="C15" t="str">
            <v>Porcentaje de familias beneficiadas</v>
          </cell>
          <cell r="D15" t="str">
            <v>(entregas realizadas a grupos vulnerables / entregas programadas) * 99</v>
          </cell>
          <cell r="E15" t="str">
            <v>Padrón de beneficiarios y reportes de distribución</v>
          </cell>
        </row>
        <row r="16">
          <cell r="B16" t="str">
            <v xml:space="preserve">Entregar alimentos básicos y nutritivos en períodos regulares </v>
          </cell>
          <cell r="C16" t="str">
            <v>Frecuencia de entregas cumplidas</v>
          </cell>
          <cell r="D16" t="str">
            <v>(entregas realizadas / entregas programadas) * 100</v>
          </cell>
          <cell r="E16" t="str">
            <v>Comprobantes de entrega y seguimiento a beneficiarios</v>
          </cell>
        </row>
        <row r="17">
          <cell r="B17" t="str">
            <v>Contribuir a la mejora de la salud y el rendimiento académico de los niños.</v>
          </cell>
          <cell r="C17" t="str">
            <v>Cobertura de niños beneficiados</v>
          </cell>
          <cell r="D17" t="str">
            <v>(niños atendidos / niños inscritos en escuelas públicas) * 100</v>
          </cell>
          <cell r="E17" t="str">
            <v>Registros escolares y reportes de nutrición</v>
          </cell>
        </row>
        <row r="18">
          <cell r="B18" t="str">
            <v>Provisión de alimentos nutritivos y calientes a los estudiantes de escuelas del municipio</v>
          </cell>
          <cell r="C18" t="str">
            <v>Distribución efectiva de desayunos</v>
          </cell>
          <cell r="D18" t="str">
            <v>(desayunos entregados / desayunos programados) * 100</v>
          </cell>
          <cell r="E18" t="str">
            <v>Registros de entrega en escuelas y encuestas de satisfacción</v>
          </cell>
        </row>
        <row r="19">
          <cell r="B19" t="str">
            <v>Garantizar que los grupos vulnerables tengan acceso a programas asistenciales, que mejoren su calidad de vida</v>
          </cell>
          <cell r="C19" t="str">
            <v>Participación en programas asistenciales</v>
          </cell>
          <cell r="D19" t="str">
            <v>(personas inscritas en programas / población vulnerable identificada) * 100</v>
          </cell>
          <cell r="E19" t="str">
            <v>Registros de inscripción y reportes de impacto</v>
          </cell>
        </row>
        <row r="20">
          <cell r="B20" t="str">
            <v>entregar de despensas bimestral a los adultos mayores</v>
          </cell>
          <cell r="C20" t="str">
            <v>Porcentaje de adultos mayores beneficiados</v>
          </cell>
        </row>
        <row r="21">
          <cell r="B21" t="str">
            <v xml:space="preserve">Entrega del programa municipal de mejora tu vivienda </v>
          </cell>
          <cell r="C21" t="str">
            <v>Ejecución de apoyos a viviendas</v>
          </cell>
          <cell r="D21" t="str">
            <v>(viviendas mejoradas / viviendas en necesidad) * 100</v>
          </cell>
          <cell r="E21" t="str">
            <v>Reportes de infraestructura y actas de entrega</v>
          </cell>
        </row>
        <row r="22">
          <cell r="B22" t="str">
            <v>Realizar programa de proyectos productivos a emprendedores</v>
          </cell>
          <cell r="C22" t="str">
            <v>Tasa de emprendedores beneficiados</v>
          </cell>
          <cell r="D22" t="str">
            <v>(emprendedores apoyados / emprendedores inscritos) * 100</v>
          </cell>
          <cell r="E22" t="str">
            <v>Registros de proyectos y evaluación de impacto</v>
          </cell>
        </row>
        <row r="23">
          <cell r="B23" t="str">
            <v>Realizar programa de apoyo a productores agrícolas</v>
          </cell>
          <cell r="C23" t="str">
            <v>Cobertura de apoyo a productores</v>
          </cell>
          <cell r="D23" t="str">
            <v>(productores apoyados / productores identificados) * 100</v>
          </cell>
          <cell r="E23" t="str">
            <v>Registros de apoyo técnico y financiero</v>
          </cell>
        </row>
      </sheetData>
      <sheetData sheetId="3"/>
      <sheetData sheetId="4">
        <row r="17">
          <cell r="C17" t="str">
            <v>EJE  1:  " Inclusion y humanidad que transforman  " Unidos para avanzar "</v>
          </cell>
        </row>
        <row r="18">
          <cell r="C18" t="str">
            <v>Contribuir en la seguridad alimentaria mejorando la nutricionde los grupos vulnerables, garantizado de manera integral el desarrollo social de la nñez juventud adultos mayores y personas con discapacidad fomentando acciones de bienestar y desarrollo.</v>
          </cell>
        </row>
        <row r="19">
          <cell r="C19" t="str">
            <v xml:space="preserve">Programa 6 .- Red de Bienestar y Equidad social </v>
          </cell>
        </row>
        <row r="20">
          <cell r="C20" t="str">
            <v xml:space="preserve">Articular politicas publicas que creen, un entorno favorable para el desarrollo social e integral de la niñez, jovenes, adultos, adultos mayores y discapacitados, promoviendo una colaboracion entre distintos sectores para asegurar el bienestar social del municipio </v>
          </cell>
        </row>
        <row r="21">
          <cell r="C21" t="str">
            <v xml:space="preserve">6.4.- Entregar despensas alimentaria a los grupos vulnerables para mejorar su nutricion a traves de una programacion de entrega y soportando la emision de un carnet municipal , 6.5.- apoyar a las mujeres en periodo de lactancia con niños de 6 a 12 meses y de 12 a 24 meses. con el programa de atencion alimentaria en los primeros 1000 dias. </v>
          </cell>
        </row>
        <row r="23">
          <cell r="AA23" t="str">
            <v xml:space="preserve">2. Desarrollo Economico </v>
          </cell>
        </row>
        <row r="24">
          <cell r="AA24" t="str">
            <v xml:space="preserve">2.6. Proteccion Social </v>
          </cell>
        </row>
        <row r="25">
          <cell r="AA25" t="str">
            <v xml:space="preserve">2.6.8. Otros Grupos Vulnerables </v>
          </cell>
        </row>
        <row r="26">
          <cell r="AA26" t="str">
            <v xml:space="preserve">E Prestacion de Servicios Publicos </v>
          </cell>
        </row>
      </sheetData>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BOL DE PROBLEMAS"/>
      <sheetName val="ARBOL DE OBJETIVOS"/>
      <sheetName val="MIR"/>
      <sheetName val="PbR"/>
      <sheetName val="POA 1 (2)"/>
    </sheetNames>
    <sheetDataSet>
      <sheetData sheetId="0"/>
      <sheetData sheetId="1"/>
      <sheetData sheetId="2">
        <row r="12">
          <cell r="B12" t="str">
            <v>recabar todo la información necesaria  para  actualizar el padrón  de contribuyentes con respecto  a  los negocios con  venta de bebidas embriagantes.</v>
          </cell>
          <cell r="C12" t="str">
            <v>Cumplimiento en la Actualización del Padrón de Contribuyentes</v>
          </cell>
          <cell r="D12" t="str">
            <v>Cumplimiento en la Actualización del Padrón de Contribuyentes= (No. Contribuyentesque Cumplieron en su Actualización /No. Total de Contribuyentes en el Padrón)*100</v>
          </cell>
          <cell r="E12" t="str">
            <v xml:space="preserve"> Visitas, Notificación, Padrón de Contribuyentes </v>
          </cell>
        </row>
        <row r="13">
          <cell r="B13" t="str">
            <v xml:space="preserve">lograr un incremento  de cobro por concepto de pago de  licencias de funcionamiento comercial </v>
          </cell>
          <cell r="C13" t="str">
            <v>licencias de funcionamiento</v>
          </cell>
          <cell r="D13" t="str">
            <v>no de licencias expedidas/no de licencias programadas*100</v>
          </cell>
          <cell r="E13" t="str">
            <v>Evidencia fotográfica.</v>
          </cell>
        </row>
        <row r="14">
          <cell r="B14" t="str">
            <v>realizar el pago  de refrendo   y de licencias iniciales de  funcionamiento .</v>
          </cell>
          <cell r="C14" t="str">
            <v>Padrón de contribuyentes.</v>
          </cell>
          <cell r="D14" t="str">
            <v>Padrón de contribuyentes= (No. Contribuyentes Registrados/ No. Contribuyentes objetivo ) * 100  PC = (NCR/CO) * 100</v>
          </cell>
          <cell r="E14" t="str">
            <v>Licencias de funcionamiento y evidencia fotográfica.</v>
          </cell>
        </row>
        <row r="15">
          <cell r="B15" t="str">
            <v>realizar operativos sorpresa en los  establecimientos comerciales y evitar la  entrada de menores de edad</v>
          </cell>
          <cell r="C15" t="str">
            <v>Visitas de inspección.</v>
          </cell>
          <cell r="D15" t="str">
            <v>Visitas de inspección = (No. De visitas realizadas / No. De visitas programadas) * 100      VI = (NVR/NVP) * 100</v>
          </cell>
          <cell r="E15" t="str">
            <v xml:space="preserve">Bitácora fotográfica, Tarjetas informativas </v>
          </cell>
        </row>
        <row r="16">
          <cell r="B16" t="str">
            <v>realizar operativos sorpresa en los  establecimientos comerciales y evitar la  entrada de menores de edad</v>
          </cell>
          <cell r="C16" t="str">
            <v>supervisión de   eventos</v>
          </cell>
          <cell r="D16" t="str">
            <v>supervisión= ( No. de supervisiones/ No. de establecimientos comerciales) * 100 EN= ( NNE/NEC) *100</v>
          </cell>
          <cell r="E16" t="str">
            <v>Bitácora fotográfica y relación de notificaciones entregadas</v>
          </cell>
        </row>
        <row r="17">
          <cell r="B17" t="str">
            <v>Realizar visitas de inspecciones a los establecimientos comerciales y de servicios.</v>
          </cell>
          <cell r="C17" t="str">
            <v>Visitas de inspección.</v>
          </cell>
          <cell r="D17" t="str">
            <v>Expedición de licencias = (No. De licencias expedidas /No. De licencias programadas * 100 PL=(NLE/NLP) * 100</v>
          </cell>
          <cell r="E17" t="str">
            <v>Bitácora fotográfica, Reportes e Informes</v>
          </cell>
        </row>
        <row r="18">
          <cell r="B18" t="str">
            <v>realizar entrega de notificaciones a los  diferentes negocios para ponerse al corriente en el pago de  sus licencias de funcionamiento.</v>
          </cell>
          <cell r="C18" t="str">
            <v>entrega de notificaciones.</v>
          </cell>
          <cell r="D18" t="str">
            <v>entrega de notificaciones = (No.  De  notificaciones entregadas / No.Eventos normativos * 100            SE = (NEC/NEN) *  100</v>
          </cell>
          <cell r="E18" t="str">
            <v>Bitácora fotográfica, Reportes e Informes</v>
          </cell>
        </row>
        <row r="19">
          <cell r="B19" t="str">
            <v>Otorgamiento de permisos, para realización de eventos y espectáculos.</v>
          </cell>
          <cell r="C19" t="str">
            <v>Otorgamiento de permisos.</v>
          </cell>
          <cell r="D19" t="str">
            <v>Otorgamiento de permisos = (No. Permisos otorgados / No. Permisos Programados) * 100   OP= (NPO/NPP) * 100</v>
          </cell>
          <cell r="E19" t="str">
            <v>Informes, Reportes, Evidencias Fotográficas.</v>
          </cell>
        </row>
        <row r="20">
          <cell r="B20" t="str">
            <v xml:space="preserve">otorgamiento y cobro  de espacios destinados  a los  locales provisionales para la colocacion de comerciantes dentro de la feria de  la candelaria </v>
          </cell>
          <cell r="C20" t="str">
            <v xml:space="preserve">otorgamiento y  cobro  de espacios </v>
          </cell>
          <cell r="D20" t="str">
            <v>distribucion  y cobro de espacios = (No. De espacios cobrados/ No. espacios Programados) * 100   OP= (NEC/NEP) * 100</v>
          </cell>
        </row>
        <row r="21">
          <cell r="B21" t="str">
            <v>colocacion y cobro a comerciantes establecidos dentro del lienzo charro en el marco de la feria de la candelaria en honor al Sr. De las  Misericordias</v>
          </cell>
          <cell r="C21" t="str">
            <v>colocacion y cobro de comercio ambulante</v>
          </cell>
          <cell r="D21" t="str">
            <v>colocacion y cobro de comercio ambulante = (No. De espacios cobrados/ No. espacios Programados) * 100   OP= (NEC/NEP) * 100</v>
          </cell>
        </row>
        <row r="22">
          <cell r="B22" t="str">
            <v>cobro  a las usuarias  de los lavaderos  municipales</v>
          </cell>
          <cell r="C22" t="str">
            <v>cobro usuarias de lavaderos</v>
          </cell>
          <cell r="D22" t="str">
            <v>cobro usurarios lavaderos = (No. De usuarios/ No. De usuarios  Programados) * 100   OP= (Nu/NuP) * 10</v>
          </cell>
        </row>
      </sheetData>
      <sheetData sheetId="3"/>
      <sheetData sheetId="4">
        <row r="17">
          <cell r="C17" t="str">
            <v>EJE III 
Seguridad y Justicia: El Compromiso para un Futuro Mejor</v>
          </cell>
        </row>
        <row r="18">
          <cell r="C18" t="str">
            <v>coordinar estrategias en procesos integrales de seguridad pública para prevenir el delito cumpliendo con la normatividad local y el respaldo jurídico además de la colaboración comunitaria logrando un impacto positivo en el bienestar y la tranquilidad de la sociedad.</v>
          </cell>
        </row>
        <row r="19">
          <cell r="C19" t="str">
            <v>16. Seguridad y Progreso Integral</v>
          </cell>
        </row>
        <row r="20">
          <cell r="C20" t="str">
            <v>Implementar un sistema integral de coordinación y gestión administrativa promoviendo el respeto a la Ley, la resolución de convictos, para fortalecer la participación comunitaria.</v>
          </cell>
        </row>
        <row r="21">
          <cell r="C21" t="str">
            <v>16.1 Supervisar que los negocios locales respeten las disposiciones legales y reglamentos vigentes.                                                                                16.2 Realizar inspecciones en negocios, que cumplan con las normas: horarios, licencias y otras disposiciones relacionadas con el funcionamiento de negocios.                                                                                                                                                                           16.3 Atender denuncias sobre actividades ilegales o irregulares: contaminación auditiva, comercio informal entre otras, para resolver de acuerdo a la norma.                                                                                                                                                                               16.4 Aplicar multas, sanciones administrativas o clausuras temporales a los negocios que incumplan con los reglamentos.
16.5 Regular la ocupación de espacios públicos por parte del comercio ambulante, publicidad o la obstrucción de la vía pública</v>
          </cell>
        </row>
        <row r="26">
          <cell r="AA26" t="str">
            <v xml:space="preserve">G Regulacion y Supervision </v>
          </cell>
        </row>
      </sheetData>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18">
          <cell r="B18" t="str">
            <v>realizar operativos sorpresa en los  establecimientos comerciales y evitar la  entrada de menores de edad</v>
          </cell>
        </row>
        <row r="22">
          <cell r="H22" t="str">
            <v>Informes, Reportes, Evidencias Fotográficas.</v>
          </cell>
        </row>
      </sheetData>
      <sheetData sheetId="3"/>
      <sheetData sheetId="4"/>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 xml:space="preserve">Ciudadanos responsables  que aceptan vivir en una sociedad con Estado de Derecho. </v>
          </cell>
          <cell r="C12" t="str">
            <v>porcentaje de ciudadanos con Estado de derecho.</v>
          </cell>
          <cell r="D12" t="str">
            <v>Porcentaje ciudadanos con Estado de derecho=(No. de ciudadanos responsables/Ciudadanos programados)*100 PCED=CR/CP)</v>
          </cell>
          <cell r="E12" t="str">
            <v>Informes, Reportes, Evidencias Fotográficas.</v>
          </cell>
        </row>
        <row r="13">
          <cell r="B13" t="str">
            <v xml:space="preserve">Prudencia de los ciudadanos, para respetar las normas de tránsito y reconocer sus obligaciones en la sociedad. </v>
          </cell>
          <cell r="C13" t="str">
            <v>Porcentaje de ciudadanos que respetan las normas de tránsito.</v>
          </cell>
          <cell r="D13" t="str">
            <v>Porcentaje de ciudadanos=(No. de ciudadanos respetusos/No. de ciudadanos programados)*100 PC=(CR/CP)*100</v>
          </cell>
          <cell r="E13" t="str">
            <v>Informes, Reportes, Evidencias Fotográficas.</v>
          </cell>
        </row>
        <row r="14">
          <cell r="B14" t="str">
            <v>Sensibilización, educación y formación en materia de movilidad y seguridad vial.</v>
          </cell>
          <cell r="C14" t="str">
            <v>Porcentaje de formacion en materia de movilidad y seguridad vial.</v>
          </cell>
          <cell r="D14" t="str">
            <v>Porcentaje de formación=(No.platicas realizadas / No. platicas programadas)*100 Pp=(NPR/NPP)*100</v>
          </cell>
          <cell r="E14" t="str">
            <v>Informes, Reportes, Evidencias Fotográficas.</v>
          </cell>
        </row>
        <row r="15">
          <cell r="B15" t="str">
            <v>Platicas de prevención y educación vial.</v>
          </cell>
          <cell r="C15" t="str">
            <v>Porcentaje de platicas.</v>
          </cell>
          <cell r="D15" t="str">
            <v>Porcentaje de platicas=(No.platicas realizadas / No. platicas programadas)*100 Pp=(NPR/NPP)*100</v>
          </cell>
          <cell r="E15" t="str">
            <v>Informes, Reportes, Evidencias Fotográficas.</v>
          </cell>
        </row>
        <row r="16">
          <cell r="B16" t="str">
            <v>Jornadas de sensibilización y mediación de factores de riesgo en materia de seguridad vial.</v>
          </cell>
          <cell r="C16" t="str">
            <v>Porcentaje de jornadas de sensibilización.</v>
          </cell>
          <cell r="D16" t="str">
            <v>Porcentaje de jornadas=(No. de jornadas realizadas/No. de jornadas programadas)*100 PJ=JR/JP*100</v>
          </cell>
          <cell r="E16" t="str">
            <v>Bitácora fotográfica, Reportes e Informes</v>
          </cell>
        </row>
        <row r="17">
          <cell r="B17" t="str">
            <v>Reducción de infracciones cometidas y cumplimiento de las sanciones respectivas.</v>
          </cell>
          <cell r="C17" t="str">
            <v>Porcentaje reductivo de infracciones.</v>
          </cell>
          <cell r="D17" t="str">
            <v>Porcentaje reductivo=(No. de infracciones realizadas/No. de infracciones programadas)*100 PR=(IR/IP)*100</v>
          </cell>
          <cell r="E17" t="str">
            <v>Bitácora fotográfica, Reportes e Informes</v>
          </cell>
        </row>
        <row r="18">
          <cell r="B18" t="str">
            <v>Seguridad vial en la movilidad de las personas.</v>
          </cell>
          <cell r="C18" t="str">
            <v>Porcentaje de seguridad vial.</v>
          </cell>
          <cell r="D18" t="str">
            <v>Porcentaje de segruridad vial=(No. de patrullajes realizados /No. de patrullaje programados)*100   PP=(PR/PP)*100</v>
          </cell>
          <cell r="E18" t="str">
            <v>Bitácora fotográfica, Reportes e Informes</v>
          </cell>
        </row>
        <row r="19">
          <cell r="B19" t="str">
            <v>Patrullaje de seguridad en concentraciones masivas (zonas escolares, accidentes viales, cortejos funebres, recorridos religiosos y civicos) "Seguridad en movimiento".</v>
          </cell>
          <cell r="C19" t="str">
            <v>Porcentaje patrullajes  de seguridad vial.</v>
          </cell>
          <cell r="D19" t="str">
            <v>Porcentaje de patrullajes = (No. De patrullajes Realizados / No. De patrullaje Programados) * 100   PO= (NOR/NOP) * 100</v>
          </cell>
          <cell r="E19" t="str">
            <v>Bitácora fotográfica, Reportes e Informes</v>
          </cell>
        </row>
        <row r="20">
          <cell r="B20" t="str">
            <v>Operativo de control de alcoholimetría y reducción de velocidad "Conduce sin Alcohol".</v>
          </cell>
          <cell r="C20" t="str">
            <v>Porcentaje de puntos de control de alcoholimetría.</v>
          </cell>
          <cell r="D20" t="str">
            <v>Porcentaje puntos de control=(No. de puntos de control realizados/No. de puntos de control programados)*100 PPC=(NPCR/NPCP)*100</v>
          </cell>
          <cell r="E20" t="str">
            <v>Bitácora fotográfica, Reportes e Informes</v>
          </cell>
        </row>
        <row r="21">
          <cell r="B21" t="str">
            <v>Operativo de verificación permanente del usos del casco y documentación en regla "Pontelo".</v>
          </cell>
          <cell r="C21" t="str">
            <v>Porcentaje de operativos de seguridad.</v>
          </cell>
          <cell r="D21" t="str">
            <v>Porcentaje filtros=(No. de operativos realizados/No. de operativos programados)*100 PF=(OR/OP)*100</v>
          </cell>
          <cell r="E21" t="str">
            <v>Informes, Reportes, Evidencias Fotográficas.</v>
          </cell>
        </row>
        <row r="22">
          <cell r="B22" t="str">
            <v>Infraestructura vial segura, para la movilidad de las personas.</v>
          </cell>
          <cell r="C22" t="str">
            <v>Porcentaje de Señalamientos de Tránsito.</v>
          </cell>
          <cell r="D22" t="str">
            <v>Porcentaje de Señalamientos de Tránsito = (No. De Señales Colodadas / No. De Señales Programadas) * 100 PST = (NSC/NSP) *  100</v>
          </cell>
        </row>
        <row r="23">
          <cell r="B23" t="str">
            <v>Recorridos de verificación en zonas exclusivas para peatones, discapacitados y conductores.</v>
          </cell>
          <cell r="C23" t="str">
            <v>Porcentaje Recorridos de verificación.</v>
          </cell>
          <cell r="D23" t="str">
            <v>Porcentaje de Recorridos = (No. De Recorridos Realizados / No. De Recorridos Programados) * 100 Pr= (NRR/NRP) * 100</v>
          </cell>
          <cell r="E23" t="str">
            <v>Informes, Reportes, Evidencias Fotográficas.</v>
          </cell>
        </row>
        <row r="24">
          <cell r="B24" t="str">
            <v>Operativo de liberación de las vias publicas "Sin obstaculos tránsitamos mejor".</v>
          </cell>
          <cell r="C24" t="str">
            <v>Porcentaje de Operativo "Sin obstaculos tránsitamos mejor"</v>
          </cell>
          <cell r="D24" t="str">
            <v>Porcentaje operativos=(No. de operativos realizados/No. de operativos programados)*100 POE=(OR/OP)*100</v>
          </cell>
          <cell r="E24" t="str">
            <v>Bitácora fotográfica, Reportes e Informes</v>
          </cell>
        </row>
        <row r="25">
          <cell r="B25" t="str">
            <v>Colocación de señales verticales y horizontales (pinta de aceras, pinta de pasos peatonales, pinta de paradas, colocacion de boyas metalicas y espejos convexos).</v>
          </cell>
          <cell r="C25" t="str">
            <v>Porcentaje de Pintas y colocacion de dispositivos viales.</v>
          </cell>
          <cell r="D25" t="str">
            <v>Porcentaje de Pintas y colocacin de dispositivos = (No. De Pintas Realizadas / No. De Pintas Programadas) * 100   PPPPZPZ= (NPR/NPP) * 100</v>
          </cell>
        </row>
      </sheetData>
      <sheetData sheetId="3"/>
      <sheetData sheetId="4">
        <row r="17">
          <cell r="C17" t="str">
            <v>Seguridad y Justicia "El compromiso para un futuro mejor".</v>
          </cell>
        </row>
        <row r="18">
          <cell r="C18" t="str">
            <v>Garantizar la seguridad vial en el Municipio creando un entorno seguro y ordenado para los transeúntes promoviendo una circulación eficiente reduciendo los riesgos de accidentes.</v>
          </cell>
        </row>
        <row r="19">
          <cell r="C19" t="str">
            <v>18 .- Cultura vial: Seguridad en movimiento.</v>
          </cell>
        </row>
        <row r="20">
          <cell r="C20" t="str">
            <v xml:space="preserve">Fomentar una coordinacion con los tres ordenes de Gobierno para la construccion de la paz, mediante acciones aficaces de proteccion y prevencion para la disuasion y seguimiento al delito, generando espacios seguros a la vanguardia de la cuidadania. </v>
          </cell>
        </row>
        <row r="21">
          <cell r="C21" t="str">
            <v xml:space="preserve">18.4 Realizar operativos de vigilancia vial, en las calles o puntos estratégicos sobre el uso correcto del casco, el alcoholímetro y contar con su documentación en regla evitando faltas administrativas. 18.5 Regular y supervisar los espacios de rampas o zonas exclusivas para discapacitados, en áreas de carga o descarga, evitando la obstrucción para el peatón o los vehículos.18.8 Desarrollar campañas de educación vial a la población en general, sensibilizando sobre la importancia de la seguridad, el respeto por los señalamientos y el uso adecuado del casco y el cinturón de seguridad. </v>
          </cell>
        </row>
        <row r="23">
          <cell r="AA23" t="str">
            <v xml:space="preserve">1.- Gobierno </v>
          </cell>
        </row>
        <row r="24">
          <cell r="AA24" t="str">
            <v xml:space="preserve">1.7. Asuntos de orden publico y de seguridad interior </v>
          </cell>
        </row>
        <row r="25">
          <cell r="AA25" t="str">
            <v>1.7.3. Otros Asuntos de Orden Publico y Seguridad</v>
          </cell>
        </row>
        <row r="26">
          <cell r="AA26" t="str">
            <v xml:space="preserve">I Gasto Federalizado </v>
          </cell>
        </row>
      </sheetData>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10. Seguridad integral.</v>
          </cell>
        </row>
        <row r="24">
          <cell r="H24" t="str">
            <v>Bitácora fotográfica, Reportes e Informes</v>
          </cell>
        </row>
        <row r="25">
          <cell r="H25" t="str">
            <v>Informes, Reportes, Evidencias Fotográficas.</v>
          </cell>
        </row>
      </sheetData>
      <sheetData sheetId="3"/>
      <sheetData sheetId="4">
        <row r="25">
          <cell r="AA25" t="str">
            <v>1.7 Asuntos de Orden Público y de Seguridad</v>
          </cell>
        </row>
      </sheetData>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 xml:space="preserve">La cuidadania del municipio de Eduardo neri tiene un bienestar social </v>
          </cell>
          <cell r="C12" t="str">
            <v>Porcentaje de ciudadanía con bienestar social</v>
          </cell>
          <cell r="D12" t="str">
            <v>PCBS = (N° de ciudadanos con bienestar social / Total de ciudadanos) * 100</v>
          </cell>
          <cell r="E12" t="str">
            <v>Encuestas de calidad de vida, registros municipales</v>
          </cell>
        </row>
        <row r="13">
          <cell r="B13" t="str">
            <v>Consolidar una buena percepción de seguridad en la población del municipio de Eduardo Neri</v>
          </cell>
          <cell r="C13" t="str">
            <v>Porcentaje de percepción de seguridad</v>
          </cell>
          <cell r="D13" t="str">
            <v>PPS = (N° de personas con percepción positiva de seguridad / Total de encuestados) * 100</v>
          </cell>
          <cell r="E13" t="str">
            <v>Encuestas de percepción ciudadana, reportes de incidencia delictiva</v>
          </cell>
        </row>
        <row r="14">
          <cell r="B14" t="str">
            <v>Aplicación de medidas integrales para la protección ciudadana.</v>
          </cell>
          <cell r="C14" t="str">
            <v>Índice de aplicación de medidas de protección</v>
          </cell>
          <cell r="D14" t="str">
            <v>IAMP = (N° de medidas de protección implementadas / Total de medidas planificadas) * 100</v>
          </cell>
          <cell r="E14" t="str">
            <v>Informes de implementación, reportes de seguridad pública</v>
          </cell>
        </row>
        <row r="15">
          <cell r="B15" t="str">
            <v>Brindar seguridad y vigilancia a todas las escuelas, jardines de niños y universidad.</v>
          </cell>
          <cell r="C15" t="str">
            <v>Cobertura de vigilancia escolar</v>
          </cell>
          <cell r="D15" t="str">
            <v>CVE = (N° de escuelas vigiladas / Total de escuelas) * 100</v>
          </cell>
          <cell r="E15" t="str">
            <v>Reportes de rondines policiales, registros de seguridad escolar</v>
          </cell>
        </row>
        <row r="16">
          <cell r="B16" t="str">
            <v>Realizar vigilancia y resguardo de instalaciones gubernamentales</v>
          </cell>
          <cell r="C16" t="str">
            <v>Cobertura de vigilancia en instalaciones</v>
          </cell>
          <cell r="D16" t="str">
            <v>CVI = (N° de instalaciones gubernamentales vigiladas / Total de instalaciones gubernamentales) * 100</v>
          </cell>
          <cell r="E16" t="str">
            <v>Bitácoras de vigilancia, reportes de seguridad municipal</v>
          </cell>
        </row>
        <row r="17">
          <cell r="B17" t="str">
            <v>Brindar acompañamiento a los jueces de paz a las diferentes comunidades para la entrega de citatorios</v>
          </cell>
          <cell r="C17" t="str">
            <v>Acompañamiento en entrega de citatorios</v>
          </cell>
          <cell r="D17" t="str">
            <v>AEC = (N° de citatorios entregados con acompañamiento / Total de citatorios emitidos) * 100</v>
          </cell>
          <cell r="E17" t="str">
            <v>Reportes judiciales, bitácoras de seguridad</v>
          </cell>
        </row>
        <row r="18">
          <cell r="B18" t="str">
            <v>Implementación de estrategias para la prevención y el control del riesgo.</v>
          </cell>
          <cell r="C18" t="str">
            <v>Índice de implementación de estrategias</v>
          </cell>
          <cell r="D18" t="str">
            <v>IIE = (N° de estrategias implementadas / Total de estrategias planificadas) * 100</v>
          </cell>
          <cell r="E18" t="str">
            <v>Informes de seguridad pública, registros de operativos</v>
          </cell>
        </row>
        <row r="19">
          <cell r="B19" t="str">
            <v>Puesta en marcha de operativos de seguridad para el uso del casco para motociclistas</v>
          </cell>
          <cell r="C19" t="str">
            <v>Operativos de seguridad para cascos</v>
          </cell>
          <cell r="D19" t="str">
            <v>OSC = (N° de operativos realizados / N° de operativos programados) * 100</v>
          </cell>
          <cell r="E19" t="str">
            <v>Reportes de tránsito, estadísticas de accidentes</v>
          </cell>
        </row>
        <row r="20">
          <cell r="B20" t="str">
            <v>Aplicación de operativos en giros rojos y giros negros para prevención del delito</v>
          </cell>
          <cell r="C20" t="str">
            <v>Operativos en giros rojos y negros</v>
          </cell>
          <cell r="D20" t="str">
            <v>OGRN = (N° de operativos en giros rojos y negros / Total de operativos planificados) * 100</v>
          </cell>
          <cell r="E20" t="str">
            <v>Informes de operativos, reportes de seguridad</v>
          </cell>
        </row>
        <row r="21">
          <cell r="B21" t="str">
            <v>Implementación de operativos de prevención del delito en las comunidades y localidades del municipio</v>
          </cell>
          <cell r="C21" t="str">
            <v>Operativos de prevención comunitaria</v>
          </cell>
          <cell r="D21" t="str">
            <v>OPC = (N° de operativos de prevención realizados / Total de operativos planificados) * 100</v>
          </cell>
          <cell r="E21" t="str">
            <v>Registros de operativos, estadísticas de reducción delictiva</v>
          </cell>
        </row>
      </sheetData>
      <sheetData sheetId="3"/>
      <sheetData sheetId="4">
        <row r="16">
          <cell r="C16" t="str">
            <v>Eje lll Seguridad y justicia "El compromiso para un mejor futuro"</v>
          </cell>
        </row>
        <row r="17">
          <cell r="C17" t="str">
            <v>Coordinar estrategias en procesos integrales de
seguridad pública para prevenir el delito cumpliendo con lanormatividad local y el respaldo jurídico además de la colaboración comunitaria logrando un impacto positivo en el bienestar y la tranquilidad de la sociedad.</v>
          </cell>
        </row>
        <row r="18">
          <cell r="C18" t="str">
            <v xml:space="preserve"> 16. Seguridad y Progreso Integral </v>
          </cell>
        </row>
        <row r="19">
          <cell r="C19" t="str">
            <v xml:space="preserve">Garantizar la transversalizacion de acciones que promuevan una colaboracion efectiva y una coordinacion solida entre las dependencias federales y estatale, consolidando un gobierno honesto y al servicio de la gente.  </v>
          </cell>
        </row>
        <row r="20">
          <cell r="C20" t="str">
            <v>16.8 Defender los intereses del Municipio ante procesos judiciales o administrativos en tribunales como juicios de amparo, demandas o controversias con terceros. 16.10 Promover la solución de conflictos entre ciudadanos o entre el Municipio, a través de mecanismos alternativos de resolución como la conciliación o la mediación.16.12 Recoger inquietudes de las Comunidades para presentarlas y canalizarlas a las áreas correspondientes, para dar seguimiento y asegurar que se resuelvan favorablemente.16.13 Atender a los Comisarios y Delegados ante las necesidades específicas, relacionadas con servicios públicos, gestionando soluciones o mejoras. 16.15 Promover la participación en asambleas o consultas populares, asegurando que las decisiones sean democráticamente acordes a las necesidades y opiniones de las Comunidades.16.16 Organizar actividades de prevención del delito, promover el trabajo en conjunto con las áreas de la Dirección General de Seguridad Pública, contribuyendo a mantener el orden social en las Comunidades y Delegaciones. 16.17 Coordinar acciones en materia de seguridad pública integral, desde la prevención del delito y orden público ante emergencias.16.18 Desarrollar estrategias integrales y de acciones orientadas sobre la prevención social concientizando a la ciudadanía.16.19 Garantizar que la sociedad pueda convivir de manera pacífica y respetuosa, manteniendo el orden en espacios públicos.16.20 Capacitar a los elementos operativos de la Dirección General de Seguridad Pública y sus departamentos respectivos, para el desempeño de sus funciones.</v>
          </cell>
        </row>
        <row r="25">
          <cell r="AA25" t="str">
            <v xml:space="preserve">I Gasto Federalizado </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refreshError="1"/>
      <sheetData sheetId="1" refreshError="1"/>
      <sheetData sheetId="2" refreshError="1"/>
      <sheetData sheetId="3" refreshError="1"/>
      <sheetData sheetId="4" refreshError="1">
        <row r="20">
          <cell r="C20" t="str">
            <v xml:space="preserve">                                           Reforzar las plataformas y aplicaciones informativas aplicando acciones en materia de seguridad publica                                                                                                                                                                                                                                                                                                                                                                                                                                                                                                                                                                                                                                                                                                                                                                                                                                                                                                                                                                                                                                                                                                                                                                                                                                                                                                                                                                                                                                                                                                                                                                                                                                                                                                                                                                                                                                                                                                                                                                                                                                                                                                                                                                                                                                                                                                                                                                                                                                                                                                                                                                                                                                                                                                                                                                                                                                                                                                                                                                                                                                                                                                                                                                                                                                                                                                                                                                                                                                                                                                                                                                                                                                                                                                                                                                                                                                                                                                                                                                                                                                                                                                                                                                                                                                                                                                                                                                                                                                                                                                                                                                                                                                                                                                                                                                                                                                                                                                                                                                                                                                                                                                                                                                                                                                                                                                                                                                                                                                                                                                                                                                                                                                                                                                                                                                                                                                                                                                                                                                                                                                                                                                                                                                                                                                                                                                                                                                                                                                                                                                                                                                                                                                                                                                                                                                                                                                                                                                                                                                                                                                                                                                                                                                                                                                                                                                                                                                                                                                                                                                                                                                                                                                                                                                                                                                                                                                                                                                                              </v>
          </cell>
        </row>
        <row r="25">
          <cell r="AA25" t="str">
            <v xml:space="preserve">1.7. ASUNTOS DE ORDEN PUBLICO Y DE SEGURIDAD INTERIOR </v>
          </cell>
        </row>
      </sheetData>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Problemas  (2)"/>
      <sheetName val="Árbol_de_Objetivos "/>
      <sheetName val="MIR"/>
      <sheetName val="pbr1"/>
      <sheetName val="POA (2)"/>
    </sheetNames>
    <sheetDataSet>
      <sheetData sheetId="0"/>
      <sheetData sheetId="1"/>
      <sheetData sheetId="2"/>
      <sheetData sheetId="3">
        <row r="12">
          <cell r="B12" t="str">
            <v>Atención a grupos vulnerables y personas con un alto grado de marginación y pobreza en el municipio de Eduardo Neri.</v>
          </cell>
          <cell r="C12" t="str">
            <v xml:space="preserve">Porcentaje de atención  </v>
          </cell>
          <cell r="D12" t="str">
            <v>Porcentaje de atención = No. De Solicitudes Atendidas / No. De Solicitudes Recibidas * 100. PA=(SA/SR)*100</v>
          </cell>
          <cell r="E12" t="str">
            <v>Informes, Evidencia fotográfica y Oficios.</v>
          </cell>
        </row>
        <row r="13">
          <cell r="B13" t="str">
            <v>Brindar atención suficiente a las personas marginadas y a los grupos vulnerables con residencia en el Municipio de Eduardo Neri.</v>
          </cell>
          <cell r="C13" t="str">
            <v>Porcentaje de atención</v>
          </cell>
          <cell r="D13" t="str">
            <v>Porcentaje de atención = No. De Solicitudes Atendidas / No. De Solicitudes Recibidas * 100. PA=(SA/SR)*101</v>
          </cell>
          <cell r="E13" t="str">
            <v>Informes, Evidencia fotográfica y Oficios.</v>
          </cell>
        </row>
        <row r="14">
          <cell r="B14" t="str">
            <v>Mejores  políticas que permitan atender satisfactoriamente las principales necesidades de los grupos vulnerables y de los ciudadanos con un alto grado de marginación en el municipio de Eduardo Neri.</v>
          </cell>
          <cell r="C14" t="str">
            <v>Porcentaje de atención</v>
          </cell>
          <cell r="D14" t="str">
            <v>Porcentaje de atención = No. De Solicitudes Atendidas / No. De Solicitudes Recibidas * 100. PA=(SA/SR)*102</v>
          </cell>
          <cell r="E14" t="str">
            <v>Informes, Evidencia fotográfica y Oficios.</v>
          </cell>
        </row>
        <row r="15">
          <cell r="B15" t="str">
            <v>Fomentar la cultura civica, tradiciones y convivencia participativa en los distintos sectores de la sociedad, que abonen a la convivencia y a la salud mental ciudadana</v>
          </cell>
          <cell r="C15" t="str">
            <v>Eventos de Socialización (porcentaje)</v>
          </cell>
          <cell r="D15" t="str">
            <v>Eventos de Socialización = No. De Eventos Realizados / No. De Eventos Programadas * 100. ES=(NER/NEP)*100</v>
          </cell>
          <cell r="E15" t="str">
            <v>Informes, Evidencia fotográfica y Oficios.</v>
          </cell>
        </row>
        <row r="16">
          <cell r="B16" t="str">
            <v>Brindar el servicio de alimentación gratuito a gestores comunitarios que visiten las instalaciones del H. Ayuntamiento Municipal de Eduardo Neri</v>
          </cell>
          <cell r="C16" t="str">
            <v>Porcentaje de Platillos</v>
          </cell>
          <cell r="D16" t="str">
            <v>Porcentaje de Platillos = No. De Solicitudes Atendidas / No. De Solicitudes Recibidas * 100. PP=(SA/SR)*105</v>
          </cell>
        </row>
        <row r="17">
          <cell r="B17" t="str">
            <v>Apoyar a familias que se encuentran en un alto grado de marginación y en vulnerabilidad con la donación de un ataud, en caso de algun deceso familiar</v>
          </cell>
          <cell r="C17" t="str">
            <v>Porcentaje de ataúdes</v>
          </cell>
          <cell r="D17" t="str">
            <v>Porcentaje de Ataúdes = No. De Solicitudes Atendidas / No. De Solicitudes Recibidas * 100. PA=(SA/SR)*105</v>
          </cell>
        </row>
        <row r="18">
          <cell r="B18" t="str">
            <v>Incrementar la atención en el sector salud a los ciudadanos con un alto grado de marginación, de vulnerabilidad y de salud mental.</v>
          </cell>
          <cell r="C18" t="str">
            <v>Porcentaje de atención</v>
          </cell>
          <cell r="E18" t="str">
            <v>Informes, Evidencia fotográfica y Oficios.</v>
          </cell>
        </row>
        <row r="19">
          <cell r="B19" t="str">
            <v>Apoyar con donación de aparatos funcionales, aparatos auditivos, cirugias de cataratas, cirugia de protesis de rodilla a personas que padezcan de alguna discapacidad fisica o mental</v>
          </cell>
          <cell r="C19" t="str">
            <v xml:space="preserve">Porcentaje de Apoyos </v>
          </cell>
          <cell r="D19" t="str">
            <v>Porcentaje de Apoyos = No. De Solicitudes Atendidas / No. De Solicitudes Recibidas * 100. PA=(SA/SR)*108</v>
          </cell>
        </row>
        <row r="20">
          <cell r="B20" t="str">
            <v>Gestion y traslado para la realizacion  de estudios de mastografia, papanicolaou, protesis de rodillas, lentes a apersonas vulnerables de escasos recursos, consultas médicas especializadas a hospitales privados y del sector gubernamental.</v>
          </cell>
          <cell r="C20" t="str">
            <v>Porcentaje de Consultas</v>
          </cell>
          <cell r="D20" t="str">
            <v>Porcentaje de Consultas=No. De Consultas Atendidas/No. Objetivo de Consultas Programada*100                      PC=(NCA/NCP)*100</v>
          </cell>
          <cell r="E20" t="str">
            <v>Expedientes</v>
          </cell>
        </row>
        <row r="21">
          <cell r="B21" t="str">
            <v>Realizar acciones  asistenciales juridicos y de apoyo legal para la defensa del menor y de la familia en el  Municipio de Eduardo Neri.</v>
          </cell>
          <cell r="C21" t="str">
            <v>Porcentaje de Atención</v>
          </cell>
          <cell r="D21" t="str">
            <v>Porcentaje de atención = No. De Solicitudes Atendidas / No. De Solicitudes Recibidas * 100. PA=(SA/SR)*109</v>
          </cell>
        </row>
        <row r="22">
          <cell r="B22" t="str">
            <v>Impartir platicas y conferencias para fomentar en las niñas, niños y jovenes, así como al adulto mayor, personas marginadas y a los grupos vulnerables a integrarse al vinculo familiar y a un grupo social de sana convivencia y de salud mental</v>
          </cell>
          <cell r="C22" t="str">
            <v>Porcentajes de Conferencias</v>
          </cell>
          <cell r="D22" t="str">
            <v xml:space="preserve">Porcentaje de Conferencias=No. De Conferencias Realizadas/No. Total de Conferencias Programadas*100                PC=(NCR/NCP)*100 </v>
          </cell>
          <cell r="E22" t="str">
            <v>Informe, Listas de asistencia y Evidencias fotográficas</v>
          </cell>
        </row>
        <row r="23">
          <cell r="B23" t="str">
            <v>Apoyo y acompañamiento.  a las diferentes áreas que conforma el SMDIF</v>
          </cell>
          <cell r="C23" t="str">
            <v>Porcentaje de Atención</v>
          </cell>
          <cell r="D23" t="str">
            <v>Porcentaje de atención = No. De Solicitudes Atendidas / No. De Solicitudes Recibidas * 100. PA=(SA/SR)*110</v>
          </cell>
        </row>
        <row r="24">
          <cell r="B24" t="str">
            <v>Realizar consultas y sesiones de rehabilitación fisica y terapeuticas para mejorar las condiciones de salud de la población municipal.</v>
          </cell>
          <cell r="C24" t="str">
            <v>Porcentaje de Atención</v>
          </cell>
          <cell r="D24" t="str">
            <v xml:space="preserve">Porcentaje de Rehabilitación No. De Población Demandante/No. De Población Atendida * 100                        PR=(NPD/NPA)*100            </v>
          </cell>
          <cell r="E24" t="str">
            <v>Registro de Solicitantes y Rehabilitaciones Realizadas</v>
          </cell>
        </row>
        <row r="25">
          <cell r="B25" t="str">
            <v>Realizar visitas domiciliarias, estudios socioéconomicos, canalizar a usuarios sobre sus necesidades, acompañamiento a usuarias que requieran acudir alguna instancia de gobierno según sea su caso</v>
          </cell>
          <cell r="D25" t="str">
            <v xml:space="preserve">Porcentaje de Atención No. De Población Demandante/No. De Población Atendida * 100                        PR=(NPD/NPA)*100            </v>
          </cell>
          <cell r="E25" t="str">
            <v>Informes, Evidencia fotográfica y Oficios.</v>
          </cell>
        </row>
      </sheetData>
      <sheetData sheetId="4"/>
      <sheetData sheetId="5">
        <row r="17">
          <cell r="C17" t="str">
            <v>EJE 1. Inclusión y Humanidad que Transforman: Unidos para Avanzar</v>
          </cell>
        </row>
        <row r="18">
          <cell r="C18" t="str">
            <v>Contribuir en la seguridad alimentaria mejorando la nutrición de los grupos vulnerables, garantizando de manera integral el desarrollo social de la niñez, juventud, adultos mayores y personas con discapacidad fomentando acciones de bienes y desarrollo.</v>
          </cell>
        </row>
        <row r="19">
          <cell r="C19" t="str">
            <v>6. Red de Bienestar y Equidad Social, 8. Protegiendo lo mas valioso, 9 Renovacion y Esperanza: Nuevas oportunidades para todos  y 10 Movilidad y Reahibilitacion para todos.</v>
          </cell>
        </row>
        <row r="20">
          <cell r="C20" t="str">
            <v>Articular políticas que creen un entorno favorable para el desarrollo social e integral de la niñez, jóvenes, adultos, adultos mayores y discapacitados, promoviendo una colaboración entre distrintos sectores para asegurar el bienestar social del Municipio.</v>
          </cell>
        </row>
        <row r="21">
          <cell r="C21" t="str">
            <v xml:space="preserve">6.1. Fomentar talleres, conferencias, cursos en pro de los grupos vulnerables del Municipio, para mejorar sus habilidades y aptitudes.  6.2. Coordinar con la Secretaria de Salud del Estado de Guerrero, el fomento y participación de actividades sociales en beneficio de los grupos vulnerables.
6.3. Promover el desarrollo social e integral para la integración de las familias en materia social, cultural, deportiva, artística y laboral. 6.5. Apoyar a mujeres embrazadas y mujeres en periodo de lactancia con niños de 6 a 12 meses y de 12 a 24 meses, con el Programa de Atención Alimentaria en los Primeros 1000 Días. 6.6. Brindar atención alimentaria a personas con discapacidad y adultos mayores, con el Programa Atención Alimentaria a Grupos Prioritarios. 6.8. Fomentar una cultura participativa y proximidad social entre niños con discapacidad, mediante el programa Soldado Honorario, promoviendo valores civiles, éticos y patrióticos. 6.9. Gestionar cobertores a familias en condiciones de vulnerabilidad, a través del Programa Estatal “Cobijando Guerrero”. 6.10. Solicitar y otorgar apoyo a personas afectadas por  enómenos naturales, a través del Programa Emergente de Atención a Desastres. 6.11. Brindar u coordinar servicios de asistencia social de manera eficiente, con atención prioritaria a las familias del Municipio. 6.12. Atender las necesidades de las familias en situación de vulnerabilidad.
6.13. Gestionar apoyos de ataúdes y servicios funerarios a personas de escasos recursos económicos. 6.14. Implementar jornadas integrales que fomente el desarrollo social y cercanía con la sociedad. 6.15. Incorporar a la niñez, juventud y personas con discapacidad en actividades productivas, recreativas y culturales. 6.16. Impulsar la formación de grupos voluntarios y de solidaridad en apoyo a la sociedad. 6.17. Crear alianzas estratégicas con organizaciones civiles, instituciones privadas o publicas para fortalecer los servicios comunitarios y sociales. 6.18. Inculcar valores familiares para fomentar personas con respeto, tolerancia y amor, construyendo una mejor sociedad. 6.19. Fortalecer los lazos familiares con programas de capacitación o talleres de salud mental, en los ámbitos educativos, jurídico y de orientación familiar.  6.22. Otorgar vales de alimentos a las personas que vienen de Comunidades y al personal administrativo del Ayuntamiento que participa en eventos especiales, través del Comedor Municipal. 6.23. Implementar el Programa de Prevención de Cáncer de Próstata, con la realización de estudios clínicos para la detención temprana del antígeno.
</v>
          </cell>
        </row>
        <row r="26">
          <cell r="AA26" t="str">
            <v xml:space="preserve">E Prestacion de Servicios Publicos </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Problemas"/>
      <sheetName val="Árbol_Objetivos"/>
      <sheetName val="MIR "/>
      <sheetName val="PbR"/>
      <sheetName val="POA"/>
      <sheetName val="PBR-DirGral"/>
      <sheetName val="PBR-C3aE"/>
      <sheetName val="PBR-GV"/>
      <sheetName val="PBR-Procu"/>
      <sheetName val="PBR-Tras"/>
      <sheetName val="PBR-UBR"/>
      <sheetName val="PBR-Come"/>
      <sheetName val="FT1-1"/>
      <sheetName val="FT1-2"/>
      <sheetName val="FT1-3"/>
      <sheetName val="FT1-4"/>
      <sheetName val="FT1-5"/>
      <sheetName val="FT1-6"/>
      <sheetName val="FT1-7"/>
      <sheetName val="FT1-8"/>
      <sheetName val="FT1-9"/>
      <sheetName val="FT1-10"/>
      <sheetName val="FT1-11"/>
      <sheetName val="FT1-12"/>
      <sheetName val="FT2-1"/>
      <sheetName val="FT2-2"/>
      <sheetName val="FT2-3"/>
      <sheetName val="FT2-4"/>
      <sheetName val="FT2-5"/>
    </sheetNames>
    <sheetDataSet>
      <sheetData sheetId="0"/>
      <sheetData sheetId="1"/>
      <sheetData sheetId="2">
        <row r="6">
          <cell r="C6" t="str">
            <v>Programa 2.- Bienestar en Eduardo Neri 
Programa 7.- Gobierno Humano.</v>
          </cell>
        </row>
      </sheetData>
      <sheetData sheetId="3"/>
      <sheetData sheetId="4">
        <row r="25">
          <cell r="AA25" t="str">
            <v>2.6 Protección Social</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1"/>
      <sheetName val="POA (2)"/>
    </sheetNames>
    <sheetDataSet>
      <sheetData sheetId="0"/>
      <sheetData sheetId="1"/>
      <sheetData sheetId="2">
        <row r="14">
          <cell r="B14" t="str">
            <v xml:space="preserve"> se realiza la promocion y prevencion de la salud</v>
          </cell>
          <cell r="C14" t="str">
            <v>Porcentaje de promocion y prevencion de la salud en el Municipio.</v>
          </cell>
          <cell r="D14" t="str">
            <v>Porcentaje de promocion y prevencion de la salud en el Municipio. = (no. de proyectos terminados/ no. de proyectos programados) * 100. PPPSM=(NPT/NPP) * 100</v>
          </cell>
          <cell r="E14" t="str">
            <v>Evidencias de eventos realizados a favor y prevencion de riesgos contra la salud.</v>
          </cell>
        </row>
        <row r="15">
          <cell r="B15" t="str">
            <v xml:space="preserve"> Incremento de platicas para atencion al paciente</v>
          </cell>
          <cell r="C15" t="str">
            <v>Porcentaje de platicas para atencion al paciente.</v>
          </cell>
          <cell r="D15" t="str">
            <v>Porcentaje de platicas para atencion al paciente.= (no. de proyectos terminados/ no. de proyectos programados) * 100. PPAP=(NPT/NPP) * 100</v>
          </cell>
          <cell r="E15" t="str">
            <v>Porcentaje de calidad en trato y tratamiento en base a diagnostico adecuado.</v>
          </cell>
        </row>
        <row r="16">
          <cell r="B16" t="str">
            <v>colaboración por parte de la poblacion en el cuidado y conservacion de la fauna</v>
          </cell>
          <cell r="C16" t="str">
            <v>Porcentaje en la poblacion para el cuidado y conservacion de la fauna en el Municipio.</v>
          </cell>
          <cell r="D16" t="str">
            <v>Porcentaje en la poblacion para el cuidado y conservacion de la fauna en el Municipio. = (no. de proyectos terminados/ no. de proyectos programados) * 100. PPCCFM=(NPT/NPP) * 100</v>
          </cell>
          <cell r="E16" t="str">
            <v>carnets de mascotas, fotografias, medios de difusion.</v>
          </cell>
        </row>
        <row r="17">
          <cell r="B17" t="str">
            <v>Elaboracion continua de actos publicos de difusion tematicos a dias conmemorativos sobre eventos de la salud citadas en el calendario.</v>
          </cell>
          <cell r="C17" t="str">
            <v>Eventos programados y realizados en conmemoracion de temas realcionados con la salud.</v>
          </cell>
          <cell r="D17" t="str">
            <v>Eventos Programados y Realizados en Conmemoracion de Temas ReLAcionados con la Salud=(Cantidad de Dias Conmemorativos/Eventos Realizados)*100, EPYRCTRS=(CDC/ER)*100</v>
          </cell>
          <cell r="E17" t="str">
            <v>Publicaion en redes sociales, fotografias y flayers.</v>
          </cell>
        </row>
        <row r="18">
          <cell r="B18" t="str">
            <v xml:space="preserve"> Adecuada planeacion (politicas de salud publicas)</v>
          </cell>
          <cell r="C18" t="str">
            <v>Porcentaje de planeacion en politicas de Salud Publica.</v>
          </cell>
          <cell r="D18" t="str">
            <v>Porcentaje de planeacion en politicas de Salud Publica = (no. de proyectos terminados/ no. de proyectos programados) * 100. PCTTBD=(NPT/NPP) * 100</v>
          </cell>
          <cell r="E18" t="str">
            <v>Registro de asistencia, minutas de trabajo y evidencias fotográficas.</v>
          </cell>
        </row>
        <row r="19">
          <cell r="B19" t="str">
            <v xml:space="preserve"> seguimiento adecuado con el procedimiento de atencion a las enfermedades</v>
          </cell>
          <cell r="C19" t="str">
            <v>Porcentaje de procedimiento de atencion a las enfermedades</v>
          </cell>
          <cell r="D19" t="str">
            <v>Porcentaje de procedimiento de atencion a las enfermedades = (no. de proyectos terminados/ no. de proyectos programados) * 100. PPPAE=(NPT/NPP) * 100</v>
          </cell>
          <cell r="E19" t="str">
            <v>Registro de asistencia, minutas de trabajo y evidencias fotográficas.</v>
          </cell>
        </row>
        <row r="20">
          <cell r="B20" t="str">
            <v>Mejoramiento en los servicios basicos en la salud</v>
          </cell>
          <cell r="C20" t="str">
            <v>Porcentaje de calidad en trato y tratamiento en base a diagnostico adecuado.</v>
          </cell>
          <cell r="D20" t="str">
            <v>Porcentaje de calidad en trato y tratamiento en base a diagnostico adecuado.=No. de Personas con Buena Percepción de Calidad de Salud / No. de personas encustadas*100</v>
          </cell>
          <cell r="E20" t="str">
            <v>Encuestas, registros medicos y resultados diagnosticos.</v>
          </cell>
        </row>
        <row r="21">
          <cell r="B21" t="str">
            <v>Existencia de material de oficina y medicamento</v>
          </cell>
          <cell r="C21" t="str">
            <v>Porcentaje del material de oficina y medicamneto.</v>
          </cell>
          <cell r="D21" t="str">
            <v>Porcentaje del Material de Oficina y Medicamneto. = (Material de Oficina/ Actividades Realizadas) * 100. PCTTBD=(MO/AR) * 100</v>
          </cell>
          <cell r="E21" t="str">
            <v>Requerimientos realizados y aceptados, fotografias y solicitudes.</v>
          </cell>
        </row>
        <row r="22">
          <cell r="B22" t="str">
            <v>suficiencia a las unidades de salud</v>
          </cell>
          <cell r="C22" t="str">
            <v>Porcentaje de eficiencia en las unidades de salud</v>
          </cell>
          <cell r="D22" t="str">
            <v>Porcentaje de suficiencia en las unidades de salud = (no. de proyectos programados/ no. de proyectos Terminados) * 100. PSUS=(NPP/NPT) * 100</v>
          </cell>
          <cell r="E22" t="str">
            <v>Apoyo a la poblacion para la atencion en materia de salud .</v>
          </cell>
        </row>
        <row r="23">
          <cell r="B23" t="str">
            <v>Suficiente existencia de medicamento</v>
          </cell>
          <cell r="C23" t="str">
            <v>Porcentaje de existencia de medicamento</v>
          </cell>
          <cell r="D23" t="str">
            <v>Porcentaje de existencia de medicamento = (No. de Solicitudes Realizadas/Cantidad de Medicamento Recibido) * 100. PEM=(NSR/CMR) * 100</v>
          </cell>
          <cell r="E23" t="str">
            <v>recepcion de apoyo de medicamentos por parte del programa de salud federal.</v>
          </cell>
        </row>
      </sheetData>
      <sheetData sheetId="3"/>
      <sheetData sheetId="4">
        <row r="17">
          <cell r="C17" t="str">
            <v>Eje estrategico: Inclusion y Humanidad que Trasforman: Unidos para avanzar.</v>
          </cell>
        </row>
        <row r="18">
          <cell r="C18" t="str">
            <v>Promover accciones de atencion priemaria en salud para prevenir, preservar y recuperar y mejorar la calidad de vida de la poblacion medicante servicios medicos y prevencion integral</v>
          </cell>
        </row>
        <row r="19">
          <cell r="C19" t="str">
            <v>Programa 3 Salud y bienestar en movimiento</v>
          </cell>
        </row>
        <row r="20">
          <cell r="C20" t="str">
            <v xml:space="preserve">Articular politicas publicas que creen un entorno favorable para el desarrollo social e integral de la niñez, jovenes, adultos, adultos mayores y discapacitados promoviendo una colaboracion entre distintos sectores para asegurar el binestar social del Municipio. </v>
          </cell>
        </row>
        <row r="21">
          <cell r="C21" t="str">
            <v xml:space="preserve">3.1 Fomentar una cultura preventiva de atencion temprana en materia de salud integral. 3.2 Promover una vida sana con habitos saludables para evitar enfermedades 3.3 Crear campañas permanentes de la promocion de salud incluyendo cursos, talleres y platicas para la prevencion de enfermedades 3.4 Garantizar el surtido de las resetas medicas a las personas que resivan servicios de atencion medica. </v>
          </cell>
        </row>
        <row r="26">
          <cell r="AA26" t="str">
            <v xml:space="preserve">E. Prestacion de Servicios Publicos </v>
          </cell>
        </row>
      </sheetData>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Programa 5. salud para todos.</v>
          </cell>
        </row>
        <row r="15">
          <cell r="A15" t="str">
            <v>FIN</v>
          </cell>
          <cell r="B15" t="str">
            <v>Suficientes servicios de Salud.</v>
          </cell>
          <cell r="C15" t="str">
            <v>Brindar atención y tratamiento médico de calidad.</v>
          </cell>
          <cell r="G15" t="str">
            <v>Porcentaje de resoluciones aprobadas = (no. de proyectos terminados/ no. de proyectos programados) * 100.   PAP=(NPT/NPP) * 100</v>
          </cell>
          <cell r="H15" t="str">
            <v>Registro de asistencia, minutas de trabajo y evidencias fotográficas.</v>
          </cell>
        </row>
        <row r="16">
          <cell r="B16" t="str">
            <v>Disminuir el índice de desconocimiento sobre enfermedades de atención en el primer nivel de salud, en la población del municipio de Eduardo Neri.</v>
          </cell>
          <cell r="C16" t="str">
            <v>Porcentaje de cobertura de salud a la población del municipio y difusión de información médica eficiente.</v>
          </cell>
          <cell r="G16" t="str">
            <v>Porcentaje de resoluciones aprobadas = (no. de proyectos terminados/ no. de proyectos programados) * 100.   PAP=(NPT/NPP) * 101</v>
          </cell>
          <cell r="H16" t="str">
            <v>Registro de asistencia, minutas de trabajo y evidencias fotográficas.</v>
          </cell>
        </row>
      </sheetData>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refreshError="1"/>
      <sheetData sheetId="1" refreshError="1"/>
      <sheetData sheetId="2" refreshError="1">
        <row r="7">
          <cell r="C7" t="str">
            <v>Programa 4. Promoción de la Educación.</v>
          </cell>
        </row>
        <row r="18">
          <cell r="H18" t="str">
            <v>Informes mensuales y bitácoras fotográfica</v>
          </cell>
        </row>
        <row r="19">
          <cell r="H19" t="str">
            <v>Informes mensuales y bitácoras fotográfica</v>
          </cell>
        </row>
        <row r="22">
          <cell r="G22" t="str">
            <v>Porcentaje de personal eficiente y responsable=(No. de personal capacitado/No. de total de acciones realizadas)*100 PPER=(NPC/NTAR)*100</v>
          </cell>
          <cell r="H22" t="str">
            <v>Control de asistencia y capacitación laboral</v>
          </cell>
        </row>
      </sheetData>
      <sheetData sheetId="3" refreshError="1"/>
      <sheetData sheetId="4"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 xml:space="preserve">Garantizar una educación inclusiva y equitativa de calidad, y promover oportunidades de aprendizaje permanente para todos </v>
          </cell>
          <cell r="C12" t="str">
            <v>porcentaje de la poblacion provenientes de grupos vulnerables</v>
          </cell>
          <cell r="D12" t="str">
            <v>porcentaje de la población provenientes de grupos vulnerables = (no. De población que esta en grupos vulnerables/ número total de la población) * 100.
PPPGP = (NPGP/ NTP) *100</v>
          </cell>
          <cell r="E12" t="str">
            <v xml:space="preserve">datos tomados de censos y encuestas de INEGI </v>
          </cell>
        </row>
        <row r="13">
          <cell r="B13" t="str">
            <v>reducir la de deserción escolar, promover oportunidades de aprendizajes culturales, inclusivos y equitativos en la población de Eduardo Neri</v>
          </cell>
          <cell r="C13" t="str">
            <v>porcentaje de alunmos que abandonaron sus estudios</v>
          </cell>
          <cell r="D13" t="str">
            <v>Porcentaje de alumnos que abandonaron sus estudios = (no de alumnos que abandonaron / no. De alumnos inscritos) *100                                                                       PAAE= (NAA/NAI) * 100</v>
          </cell>
          <cell r="E13" t="str">
            <v xml:space="preserve">Encuestas, reuniones con directores que proporcionen registros </v>
          </cell>
        </row>
        <row r="14">
          <cell r="B14" t="str">
            <v>promover la igualdad de oportunidades educativas y el aceso de recursos para todos los alumnos en la comunidad.</v>
          </cell>
          <cell r="C14" t="str">
            <v>Porcentaje para medir aumentar de la calidad educativa</v>
          </cell>
          <cell r="D14" t="str">
            <v>Porcentaje para medir el aumento de la calidad = (No. De actividades realizadas / No. De actividades programadas) * 100
PMAC = (NAR / NAP) * 100</v>
          </cell>
          <cell r="E14" t="str">
            <v>entrevistas a la poblacion en general, preguntar que se puede mejorar</v>
          </cell>
        </row>
        <row r="15">
          <cell r="B15" t="str">
            <v>llevar acabo actividades de interracion de alumnos con las bibliotecas para generar habito en la lectura</v>
          </cell>
          <cell r="C15" t="str">
            <v>porcentajes de actividades que se lleban acabo mensulmente</v>
          </cell>
          <cell r="D15" t="str">
            <v>Porcentaje de actividades realizadas mensualmente = (No.  No. De actividades realizadas / No. De actividades programadas) * 100 
PARM = (NAR / NAP) * 100</v>
          </cell>
          <cell r="E15" t="str">
            <v>actividades de lectura que se realizan, redes sociales, foros de lectura, clubes de lectura</v>
          </cell>
        </row>
        <row r="16">
          <cell r="B16" t="str">
            <v xml:space="preserve">implentar clases de regularizacion y activacion fisica a alumnos que lo requieran </v>
          </cell>
          <cell r="C16" t="str">
            <v xml:space="preserve">porcentaje de clases de regularizacion </v>
          </cell>
          <cell r="D16" t="str">
            <v>Porcentaje de clases de regularización = (No. De actividades realizadas / No. De actividades programadas) * 100 
PARM = (NAR / NAP) * 100</v>
          </cell>
          <cell r="E16" t="str">
            <v>clases de regularizacion, evidencias fotograficas, programas de participacion educativa</v>
          </cell>
        </row>
        <row r="17">
          <cell r="B17" t="str">
            <v xml:space="preserve">Implementacion de actividades culturales recreativos para mantener a ocupados a los alumnos para que no caigan en adicciones </v>
          </cell>
          <cell r="C17" t="str">
            <v xml:space="preserve">porcentaje de actividades culturales </v>
          </cell>
          <cell r="D17" t="str">
            <v>Porcentaje de actividades culturales = (No. De actividades realizadas / No. De actividades programadas) * 100 
PAC = (NAR / NAP) * 100</v>
          </cell>
          <cell r="E17" t="str">
            <v>implementar talleres, clubes, proyectar en redes sociales nuestra cultura</v>
          </cell>
        </row>
        <row r="18">
          <cell r="B18" t="str">
            <v>organizar visitar a los planteles esducativos con platicas pasadas en las necesidades que se requieran</v>
          </cell>
          <cell r="C18" t="str">
            <v xml:space="preserve">porcentaje de visitas al mes </v>
          </cell>
          <cell r="D18" t="str">
            <v>Porcentaje de visitas programadas = (No. visitas realizadas / No. De visitas programadas) * 100 
PVP = (NVR / NVP) * 100</v>
          </cell>
          <cell r="E18" t="str">
            <v xml:space="preserve">visitas, entrevistas, sondeos, reuniones </v>
          </cell>
        </row>
        <row r="19">
          <cell r="B19" t="str">
            <v>gestionar el programa de lentes "ver bien para aprender mejor" en las comunidades de eduardo neri</v>
          </cell>
          <cell r="C19" t="str">
            <v xml:space="preserve">porcentaje de alumnos beneficiados </v>
          </cell>
          <cell r="D19" t="str">
            <v>porcentaje de alumnos beneficiados = (número total de alumnos matriculados / No. cobertura al programa) * 100
PAB = (NAM/NCP) * 100</v>
          </cell>
          <cell r="E19" t="str">
            <v xml:space="preserve">visitas, entrevistas, sondeos, reuniones </v>
          </cell>
        </row>
        <row r="20">
          <cell r="B20" t="str">
            <v>promover actividades, eventos, Cultura Civica, artistica y Cultural en el municipio de Eduardo Ner</v>
          </cell>
          <cell r="C20" t="str">
            <v xml:space="preserve">porcentaje de estudiante que participan en actividades extracurriculares inclusivas </v>
          </cell>
          <cell r="D20" t="str">
            <v>Porcentaje de estudiantes participantes = (No. De estudiantes que participan / numero total de estudiantes) *100
PEP = (NEP /NTE) *100</v>
          </cell>
          <cell r="E20" t="str">
            <v xml:space="preserve">informes de procesos, pogramas inclusivos e innovadores </v>
          </cell>
        </row>
        <row r="21">
          <cell r="B21" t="str">
            <v>Se realizan ceremonias de fechas conmemorativas</v>
          </cell>
          <cell r="C21" t="str">
            <v xml:space="preserve">Ceremonias conmemorativas </v>
          </cell>
          <cell r="D21" t="str">
            <v>(Ceremonias conmemorativas realizadas / ceremonias conmemorativas programadas * 100 ) CC=CCR/CCP*100</v>
          </cell>
          <cell r="E21" t="str">
            <v>Ceremonias</v>
          </cell>
        </row>
        <row r="22">
          <cell r="B22" t="str">
            <v>Se relizan Homenajes a la Bandera de manera mensuales</v>
          </cell>
          <cell r="C22" t="str">
            <v>Realización de Homenajes a la Bandera mensualmente</v>
          </cell>
          <cell r="D22" t="str">
            <v>(Homenajes a la Bandera Realizados/ Numero de personas que participan * 100) HBR=NPP</v>
          </cell>
          <cell r="E22" t="str">
            <v>Homenajes</v>
          </cell>
        </row>
        <row r="23">
          <cell r="B23" t="str">
            <v>Se realizan concursos de escoltas o eventos cívicos enfocados a despertar el interes patriotico</v>
          </cell>
          <cell r="C23" t="str">
            <v>Ejecución de Concursos o eventos cívicos</v>
          </cell>
          <cell r="D23" t="str">
            <v>(Ejecución de Eventos y Concursos Civicos/ numero de docentes y estudiantes que intervienen * 100) EECC=NDEI</v>
          </cell>
          <cell r="E23" t="str">
            <v>Concursos y Eventos</v>
          </cell>
        </row>
        <row r="24">
          <cell r="B24" t="str">
            <v>Se realizan desfiles civicos conmemorativos</v>
          </cell>
          <cell r="C24" t="str">
            <v>Desarrollo de Desfiles Civicos Conmemorativos</v>
          </cell>
          <cell r="D24" t="str">
            <v>(Desarrollo de Desfiles Civicos Conmemorativos/ Poblacion Estudiantil, Docentes y Ciudadania * 100) DDCC=PEDC</v>
          </cell>
          <cell r="E24" t="str">
            <v>Desfiles</v>
          </cell>
        </row>
        <row r="25">
          <cell r="B25" t="str">
            <v>Se realizan representaciones de bandas sinfonicas</v>
          </cell>
          <cell r="C25" t="str">
            <v>Presentación de Bandas Sinfonicas</v>
          </cell>
          <cell r="D25" t="str">
            <v>(Presentación de Bandas Sinfonicas/ Publico en General * 100) PBS=PG/</v>
          </cell>
          <cell r="E25" t="str">
            <v>Presentaciones</v>
          </cell>
        </row>
        <row r="26">
          <cell r="B26" t="str">
            <v>Existen intercambios culturales</v>
          </cell>
          <cell r="C26" t="str">
            <v>Intercambios Culturales</v>
          </cell>
          <cell r="D26" t="str">
            <v>(Intercambios Culturales con Municipios/ Población de los municipios * 100) ICM=PDM</v>
          </cell>
          <cell r="E26" t="str">
            <v>Intercambios</v>
          </cell>
        </row>
        <row r="27">
          <cell r="B27" t="str">
            <v>se realizan jornadas medico asistenciales culturales y comunitarias</v>
          </cell>
          <cell r="C27" t="str">
            <v>Ejecución de Jornadas Medicos Asistenciales, Culturales y Comunitarias</v>
          </cell>
          <cell r="D27" t="str">
            <v>(Ejecucción de Jornadas Medico Asistenciales, Culturales y Comunitarias/ Población de las Comunidades * 100) EJMACC=PDC</v>
          </cell>
          <cell r="E27" t="str">
            <v>Jornadas</v>
          </cell>
        </row>
        <row r="28">
          <cell r="B28" t="str">
            <v>Se participa en ferias tradicionales</v>
          </cell>
          <cell r="C28" t="str">
            <v>Participación en las Ferias Tradicionales del Municipio</v>
          </cell>
          <cell r="D28" t="str">
            <v>(Participación en ferias tradicionales/ Ciudadania en general * 100) PFT=CG</v>
          </cell>
          <cell r="E28" t="str">
            <v>Ferias tradicionales</v>
          </cell>
        </row>
        <row r="29">
          <cell r="B29" t="str">
            <v>promover una buena coordinación con las instituciones educativas y del sector salud para canalizar a los infantes, para la atención integral y personas con discapacidad.</v>
          </cell>
          <cell r="C29" t="str">
            <v>Porcentaje de canalizaciòn</v>
          </cell>
          <cell r="D29" t="str">
            <v>No. De infantes de las instituciones educativas para su atencion integral/No. De infantes atendidos para su rehabilitaciòn*100</v>
          </cell>
          <cell r="E29" t="str">
            <v xml:space="preserve">solicitudes de personas que requieran la  atenciòn a hospitales. </v>
          </cell>
        </row>
        <row r="30">
          <cell r="B30" t="str">
            <v>Capacitar a docentes y padres de familia para concientetizar por medio de talleres y ponencias para promover la importancia de atender a hijos ante el sector salud.</v>
          </cell>
          <cell r="C30" t="str">
            <v>Porcentaje de capacitaciòn</v>
          </cell>
          <cell r="D30" t="str">
            <v>No. De capacitaciones a personal docente y padres de familia con talleres y ponencias para la atencion de sus hijos/No. De capacitaciones realizadas a padres de familia y docentas*100</v>
          </cell>
          <cell r="E30" t="str">
            <v xml:space="preserve">solicitudes de personas que requieran la  atenciòn a hospitales. </v>
          </cell>
        </row>
        <row r="31">
          <cell r="B31" t="str">
            <v>Realizar talleres con personal especializado en nutriciòn, psicologia y pediatria a padres de familia y docentes de educaciòn inicial.</v>
          </cell>
          <cell r="C31" t="str">
            <v>porcentajes de actividades que se lleban acabo mensulmente</v>
          </cell>
          <cell r="D31" t="str">
            <v>Porcentaje de actividades realizadas mensualmente = (No.  No. De actividades realizadas / No. De actividades programadas) * 100 
PARM = (NAR / NAP) * 100</v>
          </cell>
          <cell r="E31" t="str">
            <v xml:space="preserve">solicitudes de personas que requieran la  atenciòn a hospitales. </v>
          </cell>
        </row>
        <row r="32">
          <cell r="B32" t="str">
            <v>Atender las solicitudes del sector educativo realizadas ante el H.ayuntamiento y canalizarlas ante la intancia del CEREDI.</v>
          </cell>
          <cell r="C32" t="str">
            <v>Porcentaje de atenciòn</v>
          </cell>
          <cell r="D32" t="str">
            <v>No. De padres de solicitudes por parte de los padres de familia para canalizar a hijos con los especialista/No. De solicitudes atendidas de atenciòn por parte de padres de familia+100</v>
          </cell>
          <cell r="E32" t="str">
            <v xml:space="preserve">solicitudes de personas que requieran la  atenciòn a hospitales. </v>
          </cell>
        </row>
      </sheetData>
      <sheetData sheetId="3"/>
      <sheetData sheetId="4">
        <row r="17">
          <cell r="C17" t="str">
            <v>EJE I. Inclusión y  Humanidad que  Transforman: Unidos para  Avanzar</v>
          </cell>
        </row>
        <row r="18">
          <cell r="C18" t="str">
            <v>Promover el desarrollo integral e inclusivo de la sociedad mediante la educacion y la cultura, fortaleciendo la infraestructura educativa, impulsando programas culturales y artisiticos, para preservar el patrimonio cultural del Municipio con la participacion activa de la niñez y juventud.</v>
          </cell>
        </row>
        <row r="20">
          <cell r="C20" t="str">
            <v xml:space="preserve">articular politicas publicas que creen un entorno favorable para el desarrollo social e integracion de la niñez, jovenes, adultos mayores y discapacitados, promoviendo una colaboracion entre distintos sectores para asegurar el binestar social del municipio </v>
          </cell>
        </row>
        <row r="21">
          <cell r="C21" t="str">
            <v xml:space="preserve">2.1. gestionar recursos economicos para mejorar la infraestructura de las instituciones educativas en colaboracion con el gobierno federal y estatal                                                                                                                                                                                                                                                                                                                   2.4 recuperar y promover las actividades culturales y artisticas en el municipio                                                                                                                                                                                                                                                                                                                                                                                                                                                                                       2.5. impular la difusion y presecaion del patrimonio cultural del municipio, promoviendo danzas originarias, grupos musicales y otras actividades artisticas                                                                                                                                                                                                                                                                                                         2.7 promover los valores civicos a traves de ceremonias, desfiles y conmemoraciones oficiales                                                                                                                                                                                                                                                                                                                                                                                                                                           2.8 impulsar actividades culturales mediente convenios de colaboracion con otros municipios, instituciones publicas y privadas                                                                                                                                                                                                                                                                                                                                                                             2.9 promover reuniones entre los jovenes y sectores empresariales para lograr el apoyo a las actividades deportivas, culturales y artisticas.                                                                                                                                                                                                                                                                                                                                              2.17 impulsar el desarrollo integral desde la primera infancia, niñez, juventus y personas con discapacidad, ando atencion prioritaria                                                                                                                                                                                                                                                                                                                                                 2.18 capacitar, sensibilizar y profeonalizar en perspectiva educativa, cultural y recreativa en perspectiva de la primera infancia, niñez y juventud para el desarrollo de actividades recreativas.                                                                                                                                                                                                                                 2.19 promover la recuperacion y rehabilitacion de espacios publicos para la recontrucion del ejido social </v>
          </cell>
        </row>
        <row r="23">
          <cell r="AA23" t="str">
            <v xml:space="preserve">2. Desarrollo Social </v>
          </cell>
        </row>
        <row r="24">
          <cell r="AA24" t="str">
            <v xml:space="preserve">2.5.Educacion </v>
          </cell>
        </row>
        <row r="25">
          <cell r="AA25" t="str">
            <v xml:space="preserve">2.5.6.Otros Servicios Educativos y Actividades inherentes </v>
          </cell>
        </row>
        <row r="26">
          <cell r="AA26" t="str">
            <v xml:space="preserve">E. Prestacion de Servicios Publicos </v>
          </cell>
        </row>
      </sheetData>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1 (2)"/>
    </sheetNames>
    <sheetDataSet>
      <sheetData sheetId="0"/>
      <sheetData sheetId="1"/>
      <sheetData sheetId="2">
        <row r="12">
          <cell r="B12" t="str">
            <v>Igualdad económica y social entre la población de Eduardo Neri</v>
          </cell>
          <cell r="C12" t="str">
            <v>Indice de la población en situacion de pobreza</v>
          </cell>
          <cell r="D12" t="str">
            <v>Indice de Personas en Situación de Pobreza = No. De Personas en Situación de Pobreza / No. Total de la Población del Municipio * 100. PPSP=(NPSP/TPM)*100</v>
          </cell>
        </row>
        <row r="13">
          <cell r="B13" t="str">
            <v xml:space="preserve"> cobertura suficiente de los programas sociales en comunidades en situación de vulnerabilidad en el municipio de Eduardo Neri.</v>
          </cell>
          <cell r="C13" t="str">
            <v>Porcentaje de cobertura de los programas sociales</v>
          </cell>
          <cell r="D13" t="str">
            <v>Porcentaje de cobertura de los programas sociales=No. De Personas beneficiadas con algun programa social/ No. Total de la poblacion del municipio*100. PCPS=(PBPS/TPM)*100</v>
          </cell>
          <cell r="E13" t="str">
            <v>Padrón de
Beneficiarios</v>
          </cell>
        </row>
        <row r="14">
          <cell r="B14" t="str">
            <v>Migracion segura para los pobladores de nuestro municipio</v>
          </cell>
          <cell r="C14" t="str">
            <v xml:space="preserve">Indice de la poblacion migrante </v>
          </cell>
          <cell r="D14" t="str">
            <v>Indice de la poblacion migrante  = No. De pasaportes y visas tramitados / No. Total de solicitudes * 100. PPSP=(NPv/TPM)*100</v>
          </cell>
          <cell r="E14" t="str">
            <v>Padrón de
Beneficiarios, evidencia fotografica.</v>
          </cell>
        </row>
        <row r="15">
          <cell r="B15" t="str">
            <v xml:space="preserve"> Disposición de los servidores públicos para el trámite de visas y pasaportes</v>
          </cell>
          <cell r="C15" t="str">
            <v>Incremento en la gestion para tramite de pasaporte</v>
          </cell>
          <cell r="D15" t="str">
            <v>Porcentaje de Población Atendida = (No. De Solicitudes Atendidas / No. Total de Solicitudes Recibidas) * 100. PPA=(NSA/NTSR)*100</v>
          </cell>
          <cell r="E15" t="str">
            <v>Reporte y evidencia fotografica.</v>
          </cell>
        </row>
        <row r="16">
          <cell r="B16" t="str">
            <v>Difusión clara y presisa acerca de los programas sociales en comunidad e ingreso a los mismos</v>
          </cell>
          <cell r="C16" t="str">
            <v>Porcentaje de Difusión con respecto a los programas en el municipio</v>
          </cell>
          <cell r="D16" t="str">
            <v>Porcentaje de Difusión = No. De Personas que Cuentan con Algún Programa / No. Total de la Población del Municipio * 100. PD=(NPP/PTM)*100</v>
          </cell>
          <cell r="E16" t="str">
            <v>Reportes, Informes, Evidencias fotográficas.</v>
          </cell>
        </row>
        <row r="17">
          <cell r="B17" t="str">
            <v>Mayor ingreso del adulto mayor en el municipio a la pensión para el bienestar</v>
          </cell>
          <cell r="C17" t="str">
            <v>Indice de ingreso a la pension del adulto mayor.</v>
          </cell>
          <cell r="D17" t="str">
            <v>Indice de Registros = (No. De Personas con  pension / No. De Total de Adultos Mayores) * 100. PR=(NPTI/NTSM)*100</v>
          </cell>
        </row>
        <row r="18">
          <cell r="B18" t="str">
            <v>Aumento de las gestiones para el arreglo de diferentes documentos para las personas que requieran entrar a los programas sociales</v>
          </cell>
          <cell r="C18" t="str">
            <v>Porcentaje de gestiones realizadas</v>
          </cell>
          <cell r="D18" t="str">
            <v>Porcentaje de gestiones realizadas=(No. Documentos corregidos/No. De solicitudes recibidas)*100 PGR=(NDC/NSR)*100</v>
          </cell>
          <cell r="E18" t="str">
            <v>Evidencia fotografica</v>
          </cell>
        </row>
        <row r="19">
          <cell r="B19" t="str">
            <v>Aumento en la adquisición de materiales de primera necesidad para el hogar</v>
          </cell>
          <cell r="C19" t="str">
            <v>Porcentaje de solicitudes realizadas</v>
          </cell>
          <cell r="D19" t="str">
            <v>Porcentaje de solicitudes realizadas=(no.  de pedidos realizados/no. De solicitudes atendidas)*100 PSR=(NPR/NSA)*100</v>
          </cell>
          <cell r="E19" t="str">
            <v>Evidencia fotografica</v>
          </cell>
        </row>
        <row r="20">
          <cell r="B20" t="str">
            <v>Productos para el hogar como estufas, calentadores, tinacos, licuadoras, etc. subsidiados en colaboración con la congregación mariana trinitaria.</v>
          </cell>
          <cell r="C20" t="str">
            <v>Porcentaje de pedidos realizados</v>
          </cell>
          <cell r="D20" t="str">
            <v xml:space="preserve">Porcentaje de pedidos realizados= (No. De Solicitudes Atendidas / No. Total de Solicitudes Recibidas) * 100. PPA=(NSA/NTSR)*100 </v>
          </cell>
          <cell r="E20" t="str">
            <v>Reportes, Informes, Evidencias fotográficas.</v>
          </cell>
        </row>
        <row r="21">
          <cell r="B21" t="str">
            <v>Productos de primera necesidad para el hogar como tinacos, laminas y juegos de baño a precios accesibles para la población de Eduardo Neri.</v>
          </cell>
          <cell r="C21" t="str">
            <v>Indice de personas beneficiadas con el programa</v>
          </cell>
          <cell r="D21" t="str">
            <v xml:space="preserve">Indice de Población Atentida = (No. De Solicitudes Atendidas / No. Total de Solicitudes Recibidas) * 100. PPA=(NSA/NTSR)*100 </v>
          </cell>
          <cell r="E21" t="str">
            <v>Reportes y Evidencia documental y fotografica.</v>
          </cell>
        </row>
      </sheetData>
      <sheetData sheetId="3"/>
      <sheetData sheetId="4">
        <row r="17">
          <cell r="C17" t="str">
            <v>Eje 1: Inclusión y Humanidad que Transforman: "Unidos para Avanzar"</v>
          </cell>
        </row>
        <row r="18">
          <cell r="C18" t="str">
            <v>Contribuir a que la ciudadanía de Eduardo Neri en situación de rezago social o marginación, acceda a los beneficios de los programas sociales, con el fin de mejorar su calidad de vida, mediante la atención prioritaria a los grupos vulnerables, de manera inclusiva para fortalecer las condiciones que permita alcanzar un desarrollo humano integral.</v>
          </cell>
        </row>
        <row r="19">
          <cell r="C19" t="str">
            <v>Programa 1. Creciendo Contigo: Bienestar para Todos</v>
          </cell>
        </row>
        <row r="20">
          <cell r="C20" t="str">
            <v xml:space="preserve">Articular politicas publicas que creen un entorno favorable para el desarrollo social e integral de la niñez, jovenes, adultos, adultos mayores, y discapacitados, promoviendo una colaboracion entre distintos sectores para asegurar el binestar social del Municipio. </v>
          </cell>
        </row>
        <row r="21">
          <cell r="C21" t="str">
            <v>1.1 Difundir los programas sociales vigentes del Gobierno Federal y Estatal para asegurar que tengan acceso los grupos vulnerables y contribuyan a la reducción de las carencias que generan desigualdad.1.3 Implementar apoyos dirigidos a los grupos vulnerables para disminuir la desigualdad social asegurando que todas las Comunidades del Municipio tengan acceso directo a estos beneficios. 1.4 Coordinar de manera institucional la gestión y apoyo para la inscripción de la ciudadanía en los programas sociales brindando información clara y oportuna estableciendo una comunicación efectiva para facilitar su acceso. 1.5 Implementar un padrón de beneficiarios del Municipio para optimizar recursos y atender de manera oportuna información de los diversos programas sociales. 1.6 Optimizar la entrega oportuna de los apoyos de los Programas Municipales favoreciendo el bienestar social de la ciudadanía en general. 1.7 Realizar convenios de colaboración institucional con la Federación y organizaciones civiles para generar 91 oportunidades sociales y económicas en beneficio de la ciudadanía.1.11 Ampliar las oportunidades de acceso a programas y apoyos sociales, que permitan promover el autoempleo o emprendimiento.1.13 Canalizar las sugerencias y quejas en atención a migrantes ante las instancias competentes para su desarrollo social. 1.14 Informar a los migrantes sobre los trámites y servicios en beneficio del sector, brindando seguimiento y apoyo para la gestión ordenada.</v>
          </cell>
        </row>
        <row r="23">
          <cell r="AA23" t="str">
            <v xml:space="preserve">2. Desarrollo Social </v>
          </cell>
        </row>
        <row r="26">
          <cell r="AA26" t="str">
            <v>E Prestacion de Servicios Publicos</v>
          </cell>
        </row>
      </sheetData>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 val="FICHA TECNIC"/>
      <sheetName val="FICHA TECNIC (2)"/>
      <sheetName val="FICHA TECNIC (3)"/>
      <sheetName val="FICHA TECNIC (4)"/>
      <sheetName val="FICHA TECNIC (5)"/>
      <sheetName val="FICHA TECNIC (6)"/>
      <sheetName val="FICHA TECNIC (7)"/>
      <sheetName val="Hoja1"/>
    </sheetNames>
    <sheetDataSet>
      <sheetData sheetId="0"/>
      <sheetData sheetId="1"/>
      <sheetData sheetId="2">
        <row r="7">
          <cell r="C7" t="str">
            <v>Programa 2.  Bienestar en Eduardo Neri</v>
          </cell>
        </row>
        <row r="15">
          <cell r="H15" t="str">
            <v>Informes y Reportes y Evidencias Fotográficas.</v>
          </cell>
        </row>
        <row r="19">
          <cell r="H19" t="str">
            <v>Padrón de
Beneficiarios</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Lograr una satisfacción de la ciudadania de Eduardo Neri respecto a los servicios publicos ofrecidos por el Municipio</v>
          </cell>
          <cell r="C12" t="str">
            <v xml:space="preserve">Calidad de los Servicios Publicos </v>
          </cell>
          <cell r="D12" t="str">
            <v>no de personas con satisfacción sobre servicios publicos/numero de personas encuestadas*100</v>
          </cell>
          <cell r="E12" t="str">
            <v xml:space="preserve">Evidencia fotografica </v>
          </cell>
        </row>
        <row r="13">
          <cell r="B13" t="str">
            <v xml:space="preserve">Tener  eficiencia en la atencion a los Servicios Publicos prestados a la Ciudadania en el Municipio de Eduardo Neri </v>
          </cell>
          <cell r="C13" t="str">
            <v xml:space="preserve">Implementar cursos para el personal de todas las Direccion de Servicios publicos que sean dirijidos hacia el trato de los ciudadanos </v>
          </cell>
          <cell r="D13" t="str">
            <v>no de cursos realizados/no de cursos programados*100</v>
          </cell>
          <cell r="E13" t="str">
            <v xml:space="preserve">Evidencia fotografica y cursos </v>
          </cell>
        </row>
        <row r="14">
          <cell r="B14" t="str">
            <v xml:space="preserve">Los trabajos se realizan con seguridad </v>
          </cell>
          <cell r="C14" t="str">
            <v xml:space="preserve">Implementar cursos de identificacion de riesgos y prevencion de accidentes </v>
          </cell>
          <cell r="D14" t="str">
            <v>no de cursos de identificacion realizados/no de cursos identificacion programados*100</v>
          </cell>
          <cell r="E14" t="str">
            <v xml:space="preserve">Evidencia fotografica </v>
          </cell>
        </row>
        <row r="15">
          <cell r="B15" t="str">
            <v xml:space="preserve">Gestinar herramienta y equipo de seguridad  </v>
          </cell>
          <cell r="C15" t="str">
            <v xml:space="preserve">Porcentaje de gestión de herramienta </v>
          </cell>
          <cell r="D15" t="str">
            <v xml:space="preserve">(no. De herramienta gestionada / no. De herramienta programada*100) PGH NHG/NHP*100 </v>
          </cell>
          <cell r="E15" t="str">
            <v>Evidencia fotografica</v>
          </cell>
        </row>
        <row r="16">
          <cell r="B16" t="str">
            <v xml:space="preserve">Capacitaciones a los choferes de las Camionetas recolectoras de basura </v>
          </cell>
          <cell r="C16" t="str">
            <v xml:space="preserve">Implementar capacitaciones para mejorar el trato con los Ciudadanos del Municipio </v>
          </cell>
          <cell r="D16" t="str">
            <v>no de cursos de identificacion realizados/no de cursos identificacion programados*100</v>
          </cell>
          <cell r="E16" t="str">
            <v xml:space="preserve">Cursos </v>
          </cell>
        </row>
        <row r="17">
          <cell r="B17" t="str">
            <v xml:space="preserve">Control en las actividades programadas para mejor los Servicios Publicos </v>
          </cell>
          <cell r="C17" t="str">
            <v xml:space="preserve">Implementar planes de trabajo </v>
          </cell>
          <cell r="D17" t="str">
            <v xml:space="preserve">No. De actividades programadas / No de actividades realizadas * 100 </v>
          </cell>
          <cell r="E17" t="str">
            <v xml:space="preserve">Planes de trabajo </v>
          </cell>
        </row>
        <row r="18">
          <cell r="B18" t="str">
            <v xml:space="preserve">Supervision en las Direcciones Correspondientes a Servicios Publicos </v>
          </cell>
          <cell r="C18" t="str">
            <v xml:space="preserve">Realizar las acciones tecnicas y administrativas correspondientes </v>
          </cell>
          <cell r="D18" t="str">
            <v xml:space="preserve">(No. De acciones tecnicas / No. De accciones adiministrativas *100 ) </v>
          </cell>
          <cell r="E18" t="str">
            <v xml:space="preserve">Evidencia fotografica </v>
          </cell>
        </row>
        <row r="19">
          <cell r="B19" t="str">
            <v xml:space="preserve">Capacitar personal para brindar un mejor servicio al Municipio </v>
          </cell>
          <cell r="C19" t="str">
            <v xml:space="preserve">Implementar capacitaciones para mejorar el trato con los Ciudadanos del Municipio </v>
          </cell>
          <cell r="D19" t="str">
            <v>'no de cursos de identificacion realizados/no de cursos identificacion programados*100</v>
          </cell>
        </row>
        <row r="20">
          <cell r="B20" t="str">
            <v xml:space="preserve">Actividades para mejorar la imagen del Municipio </v>
          </cell>
          <cell r="C20" t="str">
            <v xml:space="preserve">Realizar campañas y actividades de limpieza general en cada una de las Direcciones </v>
          </cell>
          <cell r="D20" t="str">
            <v>No. De campañas a realizar / actividades realizadas*100</v>
          </cell>
          <cell r="E20" t="str">
            <v xml:space="preserve">Fotos y videos </v>
          </cell>
        </row>
        <row r="21">
          <cell r="B21" t="str">
            <v xml:space="preserve">Gestionar materiales para realizar sus actividades cotidianas </v>
          </cell>
          <cell r="C21" t="str">
            <v xml:space="preserve">Porcentaje de gestion de materiales </v>
          </cell>
          <cell r="D21" t="str">
            <v>(No.de materiales/ No. De material programado*100) PGH * 100</v>
          </cell>
          <cell r="E21" t="str">
            <v xml:space="preserve">Evidencia fotografica </v>
          </cell>
        </row>
        <row r="22">
          <cell r="B22" t="str">
            <v xml:space="preserve">Participacion activa de los Ciudadanos en las activadades para mejorar los Servicios publicos </v>
          </cell>
          <cell r="C22" t="str">
            <v xml:space="preserve">Émpoderamiento de los Servicios publicos </v>
          </cell>
          <cell r="D22" t="str">
            <v>No. De actividades / no. De ciudadanos*100</v>
          </cell>
        </row>
      </sheetData>
      <sheetData sheetId="3"/>
      <sheetData sheetId="4">
        <row r="17">
          <cell r="C17" t="str">
            <v xml:space="preserve">Eje 2.- Desarrollo competitivo y sostenible para el progreso </v>
          </cell>
        </row>
        <row r="18">
          <cell r="C18" t="str">
            <v>Garantizar la prestacion de los Servicios publicos de forma eficiente, segura y sustentable promoviendo el bienestar y calidad de vida mediante el acceso universal y equitativo de los servicios.</v>
          </cell>
        </row>
        <row r="19">
          <cell r="C19" t="str">
            <v xml:space="preserve">Programa 13: Gestion Integral de Servicios Publicoa </v>
          </cell>
        </row>
        <row r="20">
          <cell r="C20" t="str">
            <v xml:space="preserve">Vincular mecanismos de colaboracion interintitucional para el desarrollo de infraestructura que impulsen la vocacion productiva del Municipio, garantizando la proteccion y sostenibilidad del medio ambiente. </v>
          </cell>
        </row>
        <row r="21">
          <cell r="C21" t="str">
            <v xml:space="preserve">13.50 Trabajar em coordinacion cons otras unidades administrativas para la gestion, mantenimiento y rehabilitacion de los espacios publicos.    </v>
          </cell>
        </row>
        <row r="23">
          <cell r="AA23" t="str">
            <v xml:space="preserve">1.Gobierno </v>
          </cell>
        </row>
        <row r="24">
          <cell r="AA24" t="str">
            <v xml:space="preserve">2.2. Vivienda  y Servicios  a la Comunidad  </v>
          </cell>
        </row>
        <row r="25">
          <cell r="AA25" t="str">
            <v xml:space="preserve">2.2.6. Servicios Comunales </v>
          </cell>
        </row>
        <row r="26">
          <cell r="AA26" t="str">
            <v xml:space="preserve">E Prestacion en Servicios Publicos </v>
          </cell>
        </row>
      </sheetData>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Apoyar en el decremento en el índice de rezago social en el municipio de Eduardo Neri, para un mejoramiento en obra pública de la igualdad social.</v>
          </cell>
          <cell r="C12" t="str">
            <v>Porcentaje de personas en indice de rezago social.</v>
          </cell>
          <cell r="D12" t="str">
            <v>Porcentaje de indice de rezago social = (No. De proyectos Terminados/ No. De Proyectos Programados) * 100.   PAP=(NPT/NPP) * 100</v>
          </cell>
          <cell r="E12" t="str">
            <v>Informes y Reportes y Evidencias Fotográficas.</v>
          </cell>
        </row>
        <row r="13">
          <cell r="B13" t="str">
            <v>Mejoramiento de acceso a los servicios básicos de la vivienda dentro del municipio de Eduardo Neri.</v>
          </cell>
          <cell r="C13" t="str">
            <v>Porcentaje de Servicios básicos vivienda.</v>
          </cell>
          <cell r="D13" t="str">
            <v>Porcentaje de Servicios Básicos = No. De Acciones Realizadas / No. De Acciones Programadas * 100
PE=NAR/NAP *100</v>
          </cell>
          <cell r="E13" t="str">
            <v xml:space="preserve">Instituto nacional de estadística, geografía e informática (inegi) 
</v>
          </cell>
        </row>
        <row r="14">
          <cell r="B14" t="str">
            <v>Apoyo directo a la población que no cuenta con acceso a los servicios básicos para la vivienda en materia de agua potable</v>
          </cell>
          <cell r="C14" t="str">
            <v>Porcentaje en viviendas con escases de agua</v>
          </cell>
          <cell r="D14" t="str">
            <v>Porcentaje de Viviendas = (No. De proyectos Terminados/ No. De Proyectos Programados) * 100.   PAP=(NPT/NPP) * 100</v>
          </cell>
          <cell r="E14" t="str">
            <v xml:space="preserve"> Instituto nacional de estadística, geografía e informática (inegi)
Consejo nacional de evaluación de la política de desarrollo social (coneval)</v>
          </cell>
        </row>
        <row r="15">
          <cell r="B15" t="str">
            <v>Suministro y buena calidad de agua potable, para un mejor abastecimiento en la población y sus localidades.</v>
          </cell>
          <cell r="C15" t="str">
            <v>Porcentaje en viviendas con escases de agua</v>
          </cell>
          <cell r="D15" t="str">
            <v>Porcentaje de Viviendas sin agua = (No. De proyectos Terminados/ No. De Proyectos Programados) * 100.   PAP=(NPT/NPP) * 100</v>
          </cell>
          <cell r="E15" t="str">
            <v>Instituto nacional de estadística, geografía e informática (inegi)
Consejo nacional de evaluación de la política de desarrollo social (coneval)
Comisión nacional del agua (conagua)
Comisión de agua potable, alcantarillado y saneamiento del estado de guerrero (capaseg)</v>
          </cell>
        </row>
        <row r="16">
          <cell r="B16" t="str">
            <v>Mantenimiento adecuado, crecimiento demográfico ordenado y apoyo directo a la población que no cuenta con vialidades para propiciar su desarrollo urbano y mejoren su calidad de vida.</v>
          </cell>
          <cell r="C16" t="str">
            <v>Porcentaje de infraestructura de urbanización</v>
          </cell>
          <cell r="D16" t="str">
            <v>Porcentaje de infraestructura de urbanización = (No. De proyectos Terminados/ No. De Proyectos Programados) * 100.   PAP=(NPT/NPP) * 100</v>
          </cell>
          <cell r="E16" t="str">
            <v>Plan municipal de desarrollo urbano. 
Secretaria de comunicaciones y transportes (sct) Informes y Reportes y Evidencias Fotográficas.</v>
          </cell>
        </row>
        <row r="17">
          <cell r="B17" t="str">
            <v>Verificación de existencia de redes de sistema de alcantarillado en diversas calles del municipio, para una adecuada distribución.</v>
          </cell>
          <cell r="C17" t="str">
            <v>Porcentaje de infraestructura de urbanización</v>
          </cell>
          <cell r="D17" t="str">
            <v>Porcentaje de infraestructura de urbanización = (No. De proyectos Terminados/ No. De Proyectos Programados) * 100.   PAP=(NPT/NPP) * 100</v>
          </cell>
          <cell r="E17" t="str">
            <v>Secretaria del bienestar
Secretaria de comunicaciones y transportes (sct)</v>
          </cell>
        </row>
        <row r="18">
          <cell r="B18" t="str">
            <v>Administración de recursos financieros y proyectos viables en obras de calidad.</v>
          </cell>
          <cell r="C18" t="str">
            <v>Porcentaje de proyectos actualizados</v>
          </cell>
          <cell r="D18" t="str">
            <v>Porcentaje de Avance Programático = (No. De proyectos Terminados/ No. De Proyectos Programados) * 100.   PAP=(NPT/NPP) * 100</v>
          </cell>
          <cell r="E18" t="str">
            <v>Secretaria del bienestar
Instituto nacional de estadística, geografía e informática (inegi)
Consejo nacional de evaluación de la política de desarrollo social (coneval)</v>
          </cell>
        </row>
        <row r="19">
          <cell r="B19" t="str">
            <v>Optimización de costo de proyectos, validación. Gestión de recursos para mantenimiento y supervisión de obras.</v>
          </cell>
          <cell r="C19" t="str">
            <v>Viviendas que no disponen con drenaje y alcantarillado</v>
          </cell>
          <cell r="D19" t="str">
            <v>Porcentaje de viviendas en marginación. = (No. De proyectos Terminados/ No. De Proyectos Programados) * 100.   PAP=(NPT/NPP) * 100</v>
          </cell>
          <cell r="E19" t="str">
            <v xml:space="preserve">
Instituto nacional de estadística, geografía e informática (inegi)
Consejo nacional de evaluación de la política de desarrollo social (coneval)</v>
          </cell>
        </row>
        <row r="20">
          <cell r="B20" t="str">
            <v>Construcción de calidad y aplicación de las especificaciones del proyecto, para definir estándares de calidad.</v>
          </cell>
          <cell r="C20" t="str">
            <v>Porcentaje de infraestructura de urbanización</v>
          </cell>
          <cell r="D20" t="str">
            <v>Porcentaje de Avance Programático = (No. De proyectos Terminados/ No. De Proyectos Programados) * 100.   PAP=(NPT/NPP) * 100</v>
          </cell>
          <cell r="E20" t="str">
            <v>Secretaria del bienestar
Secretaria de comunicaciones y transportes (sct) Informes y Reportes y Evidencias Fotográficas.</v>
          </cell>
        </row>
        <row r="21">
          <cell r="B21" t="str">
            <v>Ampliación de conocimientos en los procesos constructivos  de obras adecuadas al tipo de transito.</v>
          </cell>
          <cell r="C21" t="str">
            <v>Porcentaje de infraestructura de urbanización</v>
          </cell>
          <cell r="D21" t="str">
            <v>Porcentaje de infraestructura de urbanización = (No. De proyectos Terminados/ No. De Proyectos Programados) * 100.   PAP=(NPT/NPP) * 100</v>
          </cell>
          <cell r="E21" t="str">
            <v>Secretaria del bienestar
Secretaria de comunicaciones y transportes (sct)</v>
          </cell>
        </row>
      </sheetData>
      <sheetData sheetId="3"/>
      <sheetData sheetId="4">
        <row r="17">
          <cell r="C17" t="str">
            <v>Eje II: Desarrollo Competitivo y Sostenible para el Progreso</v>
          </cell>
        </row>
        <row r="18">
          <cell r="C18" t="str">
            <v xml:space="preserve"> Asegurar un ordenamiento territorial sustentable, mediante obras de calidad en beneficio del desarrollo integral del Municipio, aplicando políticas de gestión y seguimiento para el desarrollo eficiente en el proceso de la construcción de las obras públicas.</v>
          </cell>
        </row>
        <row r="19">
          <cell r="C19" t="str">
            <v>11. Territorio Sustentable: Creciendo con Equilibrio</v>
          </cell>
        </row>
        <row r="20">
          <cell r="C20" t="str">
            <v>Vincular mecanismos de colaboración interinstitucional para el desarrollo  de infraestructura que impulsen la vocación productiva del municipio, garantizando la protección y sostenibilidad del medio ambiente.</v>
          </cell>
        </row>
        <row r="21">
          <cell r="C21" t="str">
            <v xml:space="preserve">11.1 Impulsar el incremento y mantenimiento de la infraestructura hídrica e hidráulica. 11.2 Mejorar las vías de comunicación urbana y accesos rurales, atendiendo prioritariamente a las Comunidades con difícil acceso y con mayor rezago social. 11.3 Mejorar y apoyar la infraestructura para el fortalecimiento de seguridad pública, reinserción social, educativa y de esparcimiento. 11.4 Aumentar y mejorar la obra pública social y urbana contribuyendo a la igualdad social. 11.5 Ampliar la infraestructura cultural, deportiva con espacios aptos para el desarrollo y aprovechamiento del desarrollo recreativo de la sociedad. 11.6 Consolidar una infraestructura con mejoramiento y ampliación brindando mejores servicios a la sociedad. 11.7 Generar vínculos de gestión, para incrementar la inversión en obra pública en beneficio de todo el Municipio. 11.8 Analizar los costos directos e indirectos para tener mayor control del presupuesto en cada obra pública. 11.9 Realizar la estimación de los costos de materiales, seleccionando los acordes a las condiciones del mercado y la disponibilidad para el desarrollo del proyecto. 11.10 Elaborar presupuestos desglosando y detallando los costos involucrados en una obra pública, teniendo una visión clara del gasto y tomar la mejor decisión. 11.11 Optimizar los recursos para el desarrollo de un proyecto, garantizando que se ejecute de manera eficaz con los materiales o herramientas necesarias. 11.12 Elaborar informes y documentos necesarios para la integración de los expedientes técnicos referente a los contratistas, presupuestos y la administración interna de cada obra pública. 11.13 Cumplir con la normatividad asegurando que los costos y precios unitarios estén alineados a los estándares técnicos correspondientes. 11.14 Preparar las licitaciones correspondientes de los expedientes en los términos de referencia, condiciones, especificaciones técnicas, programación y criterios de selección. 11.15 Gestionar la publicación de las convocatorias, realizando el proceso transparente y accesible a los contratistas, cumpliendo las normas legales y regulatorias. 11.16 Revisar y elaborar los contratos, especificando el presupuesto, ampliaciones de plazo, cronogramas, entre otros aspectos técnicos. 11.17 Supervisar el seguimiento de la obra, verificando el cumplimiento de los plazos y estándares de calidad. 11.18 Elaborar y actualizar las normas técnicas, para la ejecución de las obras públicas, desde especificaciones de materiales y procedimientos. 11.19 Asegurar el cumplimiento de la normatividad en las obras desde aspectos técnicos, legales y ambientales vigentes. 11.20 Definir estándares de gestión de obras públicas para la planeación, programación y seguimiento, asegurando de manera eficiente los plazos. 11.21 Supervisar la calidad y el cumplimiento normativo de las obras, desde la gestión de inspecciones, vigilancia, ejecución y coordinación con el OCIN garantizando la transparencia. 11.22 Verificar que los procedimientos administrativos de contratación, modificación y pagos se cumplan de acuerdo a la normatividad. 11.23 Inspeccionar las obras públicas en curso verificando el cumplimiento y transparentando las especificaciones de calidad, desde el avance físico y financiero. 11.24 Monitorear el cumplimiento normativo, supervisando los aspectos financieros, desde reajustes de presupuestos o modificación de especificaciones técnicas. 11.25 Coordinar con el Organismo de Control Interno (OCIN) transparentando el uso correcto de los recursos públicos, el cumplimiento de normatividad y procedimientos establecidos. 11.26 Revisar y preparar los expedientes técnicos ante la ejecución de auditorías por parte del OCIN, facilitando las inspecciones. 11.27 Transparentar la ejecución de las obras públicas desde los procedimientos de selección, contratación, ejecución y seguimiento mediante informes. 11.28 Garantizar la legalidad, transparencia y el correcto uso de los recursos públicos para el desarrollo de las obras públicas.
</v>
          </cell>
        </row>
        <row r="25">
          <cell r="AA25" t="str">
            <v>1.8.1. Otros</v>
          </cell>
        </row>
        <row r="26">
          <cell r="AA26" t="str">
            <v>E. Prestacion de servicios públicos</v>
          </cell>
        </row>
      </sheetData>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Lograr una sociedad más segura, ordenada y protegida, asegurando el cumplimiento de las leyes, la prevención de riesgos y la gestión eficiente de la seguridad y el bienestar público.</v>
          </cell>
          <cell r="C12" t="str">
            <v>Nivel de percepción de seguridad ciudadana</v>
          </cell>
          <cell r="D12" t="str">
            <v>Nivel de percepción de seguridad ciudadana=(Número de encuestados que se sienten seguros / Total de encuestados) * 100</v>
          </cell>
          <cell r="E12" t="str">
            <v>Encuestas de percepción ciudadana, reportes estadísticos</v>
          </cell>
        </row>
        <row r="13">
          <cell r="B13" t="str">
            <v>Garantizar la seguridad, el orden público y el cumplimiento de la normativa vigente a través de la coordinación de las diferentes áreas que pertenecen a Seguridad Pública.</v>
          </cell>
          <cell r="C13" t="str">
            <v>Porcentaje de cumplimiento normativo</v>
          </cell>
          <cell r="D13" t="str">
            <v>Porcentaje de cumplimiento normativo= '(Número de normativas cumplidas / Total de normativas) * 100</v>
          </cell>
          <cell r="E13" t="str">
            <v>Informes de cumplimiento normativo, auditorías</v>
          </cell>
        </row>
        <row r="14">
          <cell r="B14" t="str">
            <v>Coordinación con las autoridades para resolver situaciones emergentes y garantizar la seguridad pública.</v>
          </cell>
          <cell r="C14" t="str">
            <v>Índice de coordinación en emergencias</v>
          </cell>
          <cell r="D14" t="str">
            <v>Índice de coordinación en emergencias= (Casos atendidos con coordinación efectiva / Total de casos reportados) * 100</v>
          </cell>
          <cell r="E14" t="str">
            <v>Registros de respuesta a emergencias</v>
          </cell>
        </row>
        <row r="15">
          <cell r="B15" t="str">
            <v>Jornadas de vigilancia en prevención del delito</v>
          </cell>
          <cell r="C15" t="str">
            <v>Cobertura de jornadas de vigilancia</v>
          </cell>
          <cell r="D15" t="str">
            <v>Cobertura de jornadas de vigilancia= (Número de jornadas realizadas / Número de jornadas programadas) * 100</v>
          </cell>
          <cell r="E15" t="str">
            <v>Reportes operativos, registros de patrullajes</v>
          </cell>
        </row>
        <row r="16">
          <cell r="B16" t="str">
            <v>Atención, supervisión y aplicación de multas, sanciones o medidas correctivas a quienes no cumplan con los reglamentos establecidos.</v>
          </cell>
          <cell r="C16" t="str">
            <v>Cumplimiento de sanciones aplicadas</v>
          </cell>
          <cell r="D16" t="str">
            <v>Cumplimiento de sanciones aplicadas= (Multas y sanciones aplicadas / Total de infracciones registradas) * 100</v>
          </cell>
          <cell r="E16" t="str">
            <v>Base de datos de infractores, informes de supervisión</v>
          </cell>
        </row>
        <row r="17">
          <cell r="B17" t="str">
            <v>Instalación de módulos informativos sobre temas de prevención de delito y adicciones</v>
          </cell>
          <cell r="C17" t="str">
            <v>Cobertura de módulos instalados</v>
          </cell>
          <cell r="D17" t="str">
            <v>Cobertura de módulos instalados= (Número de módulos instalados / Número de módulos programados) * 100</v>
          </cell>
          <cell r="E17" t="str">
            <v>Registros de instalación, informes de impacto</v>
          </cell>
        </row>
        <row r="18">
          <cell r="B18" t="str">
            <v>Proteger a la ciudadanía manteniendo un entorno ordenado, seguro y funcional, a través de la planificación estratégica y la concientización de la comunidad.</v>
          </cell>
          <cell r="C18" t="str">
            <v>Índice de orden y funcionalidad urbana</v>
          </cell>
          <cell r="D18" t="str">
            <v>Índice de orden y funcionalidad urbana= (Número de acciones implementadas / Número de acciones planificadas) * 100</v>
          </cell>
          <cell r="E18" t="str">
            <v>Informes de ordenamiento urbano</v>
          </cell>
        </row>
        <row r="19">
          <cell r="B19" t="str">
            <v>Prevención y control de seguridad en la verificación de uso de casco y documentación en patrullajes en operativos.</v>
          </cell>
          <cell r="C19" t="str">
            <v>Cumplimiento en uso de casco</v>
          </cell>
          <cell r="D19" t="str">
            <v>Cumplimiento en uso de casco= (Personas con casco / Total de motociclistas verificados) * 100</v>
          </cell>
          <cell r="E19" t="str">
            <v>Registros de operativos, reportes policiales</v>
          </cell>
        </row>
        <row r="20">
          <cell r="B20" t="str">
            <v>Instalación de señalización vial, regularización y supervisión de transporte público y privado, en la asignación de espacios de estacionamientos y pláticas de educación vial.</v>
          </cell>
          <cell r="C20" t="str">
            <v>Cumplimiento en señalización vial</v>
          </cell>
          <cell r="D20" t="str">
            <v>Cumplimiento en señalización vial= (Señalización instalada / Señalización programada) * 100</v>
          </cell>
          <cell r="E20" t="str">
            <v>Reportes de infraestructura vial, inspecciones</v>
          </cell>
        </row>
        <row r="21">
          <cell r="B21" t="str">
            <v>Gestión de solicitudes a las autoridades correspondientes para la atención a los requerimientos necesarios para la operación de Protección Civil.</v>
          </cell>
          <cell r="C21" t="str">
            <v>Eficiencia en la gestión de solicitudes</v>
          </cell>
          <cell r="D21" t="str">
            <v>Eficiencia en la gestión de solicitudes=(Solicitudes atendidas / Total de solicitudes registradas) * 100</v>
          </cell>
          <cell r="E21" t="str">
            <v>Registros de solicitudes, respuestas oficiales</v>
          </cell>
        </row>
        <row r="22">
          <cell r="B22" t="str">
            <v>Dar seguimiento puntual de los procedimientos legales, la elaboración de estrategias jurídicas y la actualización de normativas.</v>
          </cell>
          <cell r="C22" t="str">
            <v>Índice de actualización normativa</v>
          </cell>
          <cell r="D22" t="str">
            <v>Índice de actualización normativa= (Normativas actualizadas / Total de normativas vigentes) * 100</v>
          </cell>
          <cell r="E22" t="str">
            <v>Reportes jurídicos, documentos oficiales</v>
          </cell>
        </row>
        <row r="23">
          <cell r="B23" t="str">
            <v>Asesoría y seguimiento jurídico al H. Ayuntamiento, incluyendo la actualización continua de manejos de juicios laborales y administrativos.</v>
          </cell>
          <cell r="C23" t="str">
            <v>Eficiencia en asesorías jurídicas</v>
          </cell>
          <cell r="D23" t="str">
            <v>Eficiencia en asesorías jurídicas= (Casos jurídicos resueltos / Total de casos atendidos) * 100</v>
          </cell>
          <cell r="E23" t="str">
            <v>Expedientes jurídicos, registros de asesorías</v>
          </cell>
        </row>
      </sheetData>
      <sheetData sheetId="3"/>
      <sheetData sheetId="4">
        <row r="17">
          <cell r="C17" t="str">
            <v xml:space="preserve">EJE: III Seguridad y Justicia: El Compromiso para un Futuro Mejor </v>
          </cell>
        </row>
        <row r="18">
          <cell r="C18" t="str">
            <v xml:space="preserve">coordinar estrategias en procesos integrales de seguridad publica para prevenir el delito cumpliendo con la normatividad local y el respaldo juridico ademas de la colaboracion comunitaria logrado un impacto positivo en el bienestar y la tranquilidad de la sociedad. </v>
          </cell>
        </row>
        <row r="19">
          <cell r="C19" t="str">
            <v xml:space="preserve">Programa 16: Seguridad y Progreso Integral </v>
          </cell>
        </row>
        <row r="20">
          <cell r="C20" t="str">
            <v xml:space="preserve">Fomentar una coodinacion con los tres ordenes de Gobierno para la contruccion de la paz, mediante acciones eficaces de proteccion y prevencion para la disuacion y seguimiento al delito, generando espacios seguros a la vanguardia de la cuidadania </v>
          </cell>
        </row>
        <row r="21">
          <cell r="C21" t="str">
            <v>16.16 Organizar actividades de prevencion del delito, promover el trabajo en conjunto con las areas de la DireecionGeneral de Seguridad Publica, contribuyendo a mantener el orden social en la Comunidades y Delegaciones 16.17 Coordinar acciones en materia de seguridad publica integral, desde la prevencion del delito y orden publico ante emergencias. 16.19 Desarrollar estrategias integrales y de acciones orientadas sobre la prevencion social concientizando a la cuidadania. 16.19 Garantizar que la sociedad pueda pueda convivir de manera pacifica y respetuosa, manteniendo el orden en espacion publicos 16.20 Capacitar a los elementos operativos de la Direccion General de Seguridad Publica y sus departamentos respectivos, para el desempeño de sus funciones.</v>
          </cell>
        </row>
        <row r="23">
          <cell r="AA23" t="str">
            <v xml:space="preserve">1.Gobierno </v>
          </cell>
        </row>
        <row r="24">
          <cell r="AA24" t="str">
            <v>1.7. Asuntos de orden público y de seguridad interior.</v>
          </cell>
        </row>
        <row r="26">
          <cell r="AA26" t="str">
            <v>I  Gasto Federalizado</v>
          </cell>
        </row>
      </sheetData>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Disminución de los riesgos Administrativos y la posibilidad de no observaciones y/o sanciones por las diferentes instancias revisoras.</v>
          </cell>
          <cell r="C12" t="str">
            <v xml:space="preserve">Porcentaje de cumplimiento en la normatividad y reglamentos </v>
          </cell>
          <cell r="D12" t="str">
            <v>no de porcentaje de cumplimiento de normatividad programadas/ no de porcentaje de cumplimiento de normatividad realizas*100 (NPCNP/NPCNR*100)</v>
          </cell>
        </row>
        <row r="13">
          <cell r="B13" t="str">
            <v>Eficiente atención a la ciudadanía con transparencia en apego a los marcos legales, con respuestas concretas y eficientes ante la sociedad.</v>
          </cell>
          <cell r="C13" t="str">
            <v xml:space="preserve">Porcentaje de atención con transparencia </v>
          </cell>
          <cell r="D13" t="str">
            <v>no. De porcentaje de atencion con transparencia programadas/ no. De porcentaje de atencion con transparencia realizadas * 100 (NPAT/NPAR*100)</v>
          </cell>
        </row>
        <row r="14">
          <cell r="B14" t="str">
            <v xml:space="preserve">Aplicación de programas de capacitación y actualización en Normatividades y procesos Administrativos en apego a las leyes vigentes. </v>
          </cell>
        </row>
        <row r="15">
          <cell r="B15" t="str">
            <v>Reuniones constantes con las diferentes areas de planeación, evaluacion al desempeño, transparencia y cuenta pública, para  contribuir en los procesos administrativo y normativos con el objeto de prevenir errores durante los procesos contables.</v>
          </cell>
          <cell r="C15" t="str">
            <v>Porcentaje de reuniones</v>
          </cell>
          <cell r="D15" t="str">
            <v>No. De porcentaje de reuniones programadas/No de porcentaje de reuniones realizadas*100 (NRP/NRR*100)</v>
          </cell>
          <cell r="E15" t="str">
            <v>Evidencia Fotográfica</v>
          </cell>
        </row>
        <row r="16">
          <cell r="B16" t="str">
            <v>Actualizar normas, lineamientos especificos y manuales que dentro del ambito de su competencia, integren disposiciones y criterios que impulsen la simplificacion administrativa</v>
          </cell>
          <cell r="C16" t="str">
            <v>Porcentaje de actualización de Normas Lineamientos etc.</v>
          </cell>
          <cell r="D16" t="str">
            <v>No. De porcentaje de actualizacion programados/No de porcentaje de actualizacion realizadas*100 (NPAP/NPAR*100)</v>
          </cell>
          <cell r="E16" t="str">
            <v>Publicación en gaceta oficial y transparencia</v>
          </cell>
        </row>
        <row r="17">
          <cell r="B17" t="str">
            <v>Organizar y coordinar el sistema de control interno y la evaluación de la gestión gubernamental; inspeccionar el ejercicio del gasto público municipal y su congruencia con el presupuesto de egresos, así como concertar con las secretarías, direcciones y áreas del ayuntamiento y validar los indicadores para la evaluación de la gestión gubernamental, en los términos de las disposiciones aplicables</v>
          </cell>
          <cell r="C17" t="str">
            <v xml:space="preserve">Porcentaje de coordinación </v>
          </cell>
          <cell r="D17" t="str">
            <v>No. De porcentaje de coordinacion programadas/No de porcentaje realizadas*100 (NPCP/NPCR*100)</v>
          </cell>
          <cell r="E17" t="str">
            <v xml:space="preserve">Oficios de solicitud </v>
          </cell>
        </row>
        <row r="18">
          <cell r="B18" t="str">
            <v>Cumplimiento de las declaraciones patrimoniales y de intereses de los servidores públicos de la Adminitración Municipal de Eduardo Neri</v>
          </cell>
        </row>
        <row r="19">
          <cell r="B19" t="str">
            <v>Capacitación para la formulación de la declaración patrimonial dirigida a todos los empleados del h. ayuntamiento municipal.</v>
          </cell>
          <cell r="C19" t="str">
            <v>Porcentaje de capacitaciones</v>
          </cell>
          <cell r="D19" t="str">
            <v>No. De porcentaje de capacitaciones programadas/No de porcentaje de capacitaciones realizadas*100 (NPCP/NPCR*100)</v>
          </cell>
          <cell r="E19" t="str">
            <v>Lista de asistencia y bitácora fotográfica</v>
          </cell>
        </row>
        <row r="20">
          <cell r="B20" t="str">
            <v>Recepcion de declaraciones patrimoniales y de interes correspondientes al ejercicio fiscal 2024</v>
          </cell>
          <cell r="C20" t="str">
            <v xml:space="preserve">Porcentaje de recepcion de declaraciones </v>
          </cell>
          <cell r="D20" t="str">
            <v>No. De porcentaje de recepcion programados/No de porcentaje de recepcion realizados*100 (NPRP/NPRR*100)</v>
          </cell>
          <cell r="E20" t="str">
            <v>Acuses recibidos</v>
          </cell>
        </row>
        <row r="21">
          <cell r="B21" t="str">
            <v>Instalación de cinco buzones de quejas, denuncias y sugerencias</v>
          </cell>
          <cell r="C21" t="str">
            <v>Porcentaje de instalación de buzones</v>
          </cell>
          <cell r="D21" t="str">
            <v>No. De porcentaje de instalacion programados/No de porcentaje de instalacion realizados*100 (NPIP/NPIR*100)</v>
          </cell>
          <cell r="E21" t="str">
            <v>Evidencia Fotográfica</v>
          </cell>
        </row>
        <row r="22">
          <cell r="B22" t="str">
            <v xml:space="preserve">
Revisión de las quejas, denuncias y sugerencias, depositadas en los buzones instalados en las diferentes áreas</v>
          </cell>
          <cell r="C22" t="str">
            <v>Porcentaje de revision</v>
          </cell>
          <cell r="D22" t="str">
            <v>No. De porcentaje de revision programados/No de porcentaje de revision realizados*100 (NPRP/NPRR*100)</v>
          </cell>
        </row>
      </sheetData>
      <sheetData sheetId="3"/>
      <sheetData sheetId="4">
        <row r="16">
          <cell r="C16" t="str">
            <v>Eje IV Innovación y Eficiencia en Movimiento: Transformando para Avanzar</v>
          </cell>
        </row>
        <row r="17">
          <cell r="C17" t="str">
            <v>Garantizar la legalidad, eficiencia, transparencia y correcta utilización de los recursos públicos mediante mecanismos de control y auditoría para la detección y prevención de actos de corrupción o mala gestión administrativa</v>
          </cell>
        </row>
        <row r="18">
          <cell r="C18" t="str">
            <v>29. Ética para el Buen Gobierno</v>
          </cell>
        </row>
        <row r="19">
          <cell r="C19" t="str">
            <v>Garantizar la transverzacion de acciones que promuevan una colaboracion solida entre las dependencias federales y estatales, consolidando un gobierno honesto y al servicio de la gente.</v>
          </cell>
        </row>
        <row r="20">
          <cell r="C20" t="str">
            <v>29.1 Implementar controles internos en los procesos administrativos, garantizando la efectividad en la gestión. 29.2 Crear canales de denuncias seguras y accesibles para que la ciudadanía y empleados reporten posibles irregularidades o conductas inadecuadas. 29.3 Capacitar sobre principios de control interno, la ética pública y la lucha contra la corrupción. 29.4 Colaborar con otras dependencias públicas para fortalecer las acciones de control y auditoría. 29.5 Evaluar de forma periódica los procedimientos internos de la administración pública, para detectar posibles fallos o debilidades, mejorando la eficiencia operativa. 29.6 Fomentar la responsabilidad y rendición de cuentas en los servidores públicos, con políticas de transparencia y seguimiento a las decisiones gubernamentales.</v>
          </cell>
        </row>
        <row r="22">
          <cell r="AA22" t="str">
            <v xml:space="preserve">1.Gobierno </v>
          </cell>
        </row>
        <row r="23">
          <cell r="AA23" t="str">
            <v xml:space="preserve">1.3.1.coordinacion de la politica de Gobierno </v>
          </cell>
        </row>
        <row r="24">
          <cell r="AA24" t="str">
            <v xml:space="preserve">.1.3.2. Politica Interior </v>
          </cell>
        </row>
        <row r="25">
          <cell r="AA25" t="str">
            <v xml:space="preserve">E. Prestacion de Servicios Publicos </v>
          </cell>
        </row>
      </sheetData>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Programa 17. Gobierno Eficiente y Normativo.</v>
          </cell>
        </row>
        <row r="15">
          <cell r="H15" t="str">
            <v>oficios de solicitud.</v>
          </cell>
        </row>
        <row r="16">
          <cell r="H16" t="str">
            <v>oficios de solicitud.</v>
          </cell>
        </row>
        <row r="17">
          <cell r="C17" t="str">
            <v>Porecentaje de capacitación.</v>
          </cell>
          <cell r="G17" t="str">
            <v>No. De capacitaciones propuestas/No. De capacitaciones realizadas*100 (NCP/NCR*100)</v>
          </cell>
          <cell r="H17" t="str">
            <v>Lista de asistencia y bitacora fotografica.</v>
          </cell>
        </row>
        <row r="21">
          <cell r="C21" t="str">
            <v>Porcentaje de coordinación.</v>
          </cell>
          <cell r="G21" t="str">
            <v>No. De metas y objetivos programados/No de metas y objetivos realizados*100 (NMOP/NMOR*100)</v>
          </cell>
          <cell r="H21" t="str">
            <v>oficios de solicitud.</v>
          </cell>
        </row>
      </sheetData>
      <sheetData sheetId="3"/>
      <sheetData sheetId="4">
        <row r="25">
          <cell r="AA25" t="str">
            <v>2.7 Otros Asuntos Sociales</v>
          </cell>
        </row>
      </sheetData>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La mejora en la eficiencia administrativa, junto con la optimización de los recursos y la reducción de la carga de trabajo en la Unidad de Transparencia, permite una agilización en la atención de solicitudes de información, lo que a su vez contribuye a la disminución de fraudes y delitos relacionados con el uso indebido de datos personales, fortaleciendo la protección ante ataques cibernéticos y reduciendo los riesgos de delitos. Estas acciones no solo incrementan la confianza ciudadana y su participación en asuntos públicos, sino que también disminuyen la percepción de opacidad gubernamental, garantizando una implementación efectiva de mecanismos para prevenir el uso indebido de la información pública y logrando una mayor satisfacción social con un menor número de quejas.</v>
          </cell>
          <cell r="C12" t="str">
            <v>Nivel de satisfacción ciudadana con el acceso a la información pública.</v>
          </cell>
          <cell r="D12" t="str">
            <v>'Nivel de satisfacción ciudadana con el acceso a la información pública. = Solicitudes atendidas satisfactoriamente / Total de solicitudes recibidas) * 100</v>
          </cell>
          <cell r="E12" t="str">
            <v>Resultados en la Verificacion de Transparencia</v>
          </cell>
        </row>
        <row r="13">
          <cell r="B13" t="str">
            <v>Mejorar el acceso eficiente y transparente a la información pública; y la protección de datos personales en el ayuntamiento.</v>
          </cell>
          <cell r="C13" t="str">
            <v>Índice de cumplimiento de normativas de transparencia</v>
          </cell>
          <cell r="D13" t="str">
            <v>Porcentaje de 'Índice de cumplimiento de normativas de transparencia ='(Obligaciones de transparencia cumplidas / Total de obligaciones) * 100</v>
          </cell>
          <cell r="E13" t="str">
            <v>Informes de cumplimiento Anual</v>
          </cell>
        </row>
        <row r="14">
          <cell r="B14" t="str">
            <v>Fortalecimiento Institucional</v>
          </cell>
          <cell r="C14" t="str">
            <v>Indice de implementación de mejoras en los procesos de transparencia</v>
          </cell>
          <cell r="D14" t="str">
            <v>Porcentaje de Indice de implementación de mejoras en los procesos de transparencia = '(Mejoras implementadas / Mejoras programadas) * 100</v>
          </cell>
          <cell r="E14" t="str">
            <v>Informes de avances, reglamentos actualizados, registros de capacitación.</v>
          </cell>
        </row>
        <row r="15">
          <cell r="B15" t="str">
            <v>Realizar reforma a los Reglamentos de la Unidad de Transparencia</v>
          </cell>
          <cell r="C15" t="str">
            <v>Porcentaje de Reforma de Reglamentos de la Unidad de Transparencia</v>
          </cell>
          <cell r="D15" t="str">
            <v>Porcentaje de Reforma de Reglamentos de la Unidad de Transparencia = (Reformas realizadas/Reformas Programadas)*100
RL = (RLR/RLP)*100</v>
          </cell>
          <cell r="E15" t="str">
            <v>Reglamentos de la Unidad de Transparencia</v>
          </cell>
        </row>
        <row r="16">
          <cell r="B16" t="str">
            <v>Capacitacion al Personal en materia de Transparencia</v>
          </cell>
          <cell r="C16" t="str">
            <v>Porcentaje Capacitacion al Personal en materia de Transparencia</v>
          </cell>
          <cell r="D16" t="str">
            <v>Porcentaje Capacitacion al Personal en materia de Transparencia = (Capacitaciones Realizadas/Capacitaciones Programadas)*100
C = (CR/CP)*100</v>
          </cell>
          <cell r="E16" t="str">
            <v>Informes de capacitación</v>
          </cell>
        </row>
        <row r="17">
          <cell r="B17" t="str">
            <v>Capacitacion al Personal en materia de Proteccion de Datos Personales</v>
          </cell>
          <cell r="C17" t="str">
            <v>Porcentaje Capacitacion al Personal en materia de Transparencia</v>
          </cell>
          <cell r="D17" t="str">
            <v>Porcentaje Capacitacion al Personal en materia de Transparencias = (Capacitaciones de Proteccion de Datos Personales Realizadas/Capacitaciones de Proteccion de Datos Personales Programadas)*100
CPDP = (CPDPR/CPDPP)*100</v>
          </cell>
          <cell r="E17" t="str">
            <v>Informes de capacitación</v>
          </cell>
        </row>
        <row r="18">
          <cell r="B18" t="str">
            <v>Informe Anual de Solicitudes de Informacion</v>
          </cell>
          <cell r="C18" t="str">
            <v>Porcentaje de Informe Anual de Solicitudes de Informacion</v>
          </cell>
          <cell r="D18" t="str">
            <v>Porcentaje de Informe Anual de Solicitudes de Informacion = (Informe Realizados/Informe Programados)*100
IAS = (IR/IP)*100</v>
          </cell>
          <cell r="E18" t="str">
            <v>Informe Anual de Solicitudes de Informacion</v>
          </cell>
        </row>
        <row r="19">
          <cell r="B19" t="str">
            <v>Verificacion de Cumplimiento de las Obligaciones de Transparencia</v>
          </cell>
          <cell r="C19" t="str">
            <v>Porcentaje de Verificacion de Cumplimiento de las Obligaciones de Transparencia</v>
          </cell>
          <cell r="D19" t="str">
            <v>Porcentaje de Verificacion de Cumplimiento de las Obligaciones de Transparencia = (Verificacion Realizadas/Verificaciones Programadas)*100
PVCOT = (VR/VP)*100</v>
          </cell>
          <cell r="E19" t="str">
            <v>Resultado de verificacion</v>
          </cell>
        </row>
        <row r="20">
          <cell r="B20" t="str">
            <v>Cumplimiento a las obligaciones Comunes y Especificas de Transparencia</v>
          </cell>
          <cell r="C20" t="str">
            <v>Porcentaje de Cumplimiento a las Obligaciones Comunes y Especificas de Transparencia</v>
          </cell>
          <cell r="D20" t="str">
            <v>Porcentaje de Cumplimiento a las Obligaciones Comunes y Especificas de Transparencia = (Obligaciones Comunes y Espeficicas Realizadas/Obligaciones Comunes y Espeficicas Programadas)*100
PCOCET = (OCER/OCEP)*100</v>
          </cell>
          <cell r="E20" t="str">
            <v>Acuses</v>
          </cell>
        </row>
        <row r="21">
          <cell r="B21" t="str">
            <v>Actualizacion de la Tabla de Aplicabilidad</v>
          </cell>
          <cell r="C21" t="str">
            <v>Porcentaje de Actualizacion de la Tabla de Aplicabilidad</v>
          </cell>
          <cell r="D21" t="str">
            <v>Porcentaje de Actualizacion de la Tabla de Aplicabilidad = (Tabla de Aplicabilidad Realizadas/Tabla de Aplicabilidad Programadas)*100
PATA = (TAR/TAP)*100</v>
          </cell>
          <cell r="E21" t="str">
            <v>Tabla de aplicabilidad</v>
          </cell>
        </row>
        <row r="22">
          <cell r="B22" t="str">
            <v>Prevencion Tecnológica</v>
          </cell>
          <cell r="C22" t="str">
            <v>Indice de medidas Tecnologicas</v>
          </cell>
          <cell r="D22" t="str">
            <v>Porcentaje de Indice de medidas Tecnologicas = (Medidas Tecnologicas Implementadas/Medidas Tecnologicas Programadas) *100
PIMT = (MTI/MTP) *100</v>
          </cell>
          <cell r="E22" t="str">
            <v>Informes</v>
          </cell>
        </row>
        <row r="23">
          <cell r="B23" t="str">
            <v>Medios de Difusion para Medidas en Proteccion de Datos Personales</v>
          </cell>
          <cell r="C23" t="str">
            <v>Porcentaje de Medios de Difusion para Medidas en Proteccion de Datos Personales</v>
          </cell>
          <cell r="D23" t="str">
            <v>Medios de Difusion = (Medios de Difusion Realizados/Medios de Difusion Programados)*100</v>
          </cell>
          <cell r="E23" t="str">
            <v>Informe de Medidas Implementadas</v>
          </cell>
        </row>
        <row r="24">
          <cell r="B24" t="str">
            <v>Campañas sobre protección de datos</v>
          </cell>
          <cell r="C24" t="str">
            <v>Porcentaje de Campañas sobre protección de datos</v>
          </cell>
          <cell r="D24" t="str">
            <v>Campañas sobre Proteccion de Datos Personales = (Campañas Realizadas/Campañas Programadas)*100</v>
          </cell>
          <cell r="E24" t="str">
            <v>Informe de Campañas de difusion implementadas</v>
          </cell>
        </row>
        <row r="25">
          <cell r="B25" t="str">
            <v>Promoción de la Participación Ciudadana</v>
          </cell>
          <cell r="C25" t="str">
            <v>Porcentaje de participación ciudadana en solicitudes de información</v>
          </cell>
          <cell r="D25" t="str">
            <v>Porcentaje de participación ciudadana en solicitudes de información = (Solicitudes atendidas / Solicitudes totales) * 100
PPCSI (SA/ST)*100</v>
          </cell>
          <cell r="E25" t="str">
            <v>Registros de solicitudes atendidas</v>
          </cell>
        </row>
        <row r="26">
          <cell r="B26" t="str">
            <v>Atencion a solicitudes de acceso a la información y de protección de datos personales recibidas</v>
          </cell>
          <cell r="C26" t="str">
            <v>Porcentaje Atencion a solicitudes recibidas</v>
          </cell>
          <cell r="D26" t="str">
            <v>Solicitudes de Informacion = (Solicitudes Atendidas/Solicitudes Programadas)*100
SI = (SA/SP)*100</v>
          </cell>
          <cell r="E26" t="str">
            <v>Solicitudes de Informacion</v>
          </cell>
        </row>
        <row r="27">
          <cell r="B27" t="str">
            <v>Revisar las solicitudes y turnarlas a las áreas competentes para dar respueta a las peticiones.</v>
          </cell>
          <cell r="C27" t="str">
            <v>Porcentaje de solicitudes canalizadas</v>
          </cell>
          <cell r="D27" t="str">
            <v>Solicitudes de Informacion = (Solicitudes Atendidas/Solicitudes Programadas)*100
SI = (SA/SP)*100</v>
          </cell>
          <cell r="E27" t="str">
            <v>Solicitudes de Informacion</v>
          </cell>
        </row>
        <row r="28">
          <cell r="B28" t="str">
            <v>Dar un seguimiento constante a la respuesta que proporcione el área administrativa en función a los tiempos establecidos.</v>
          </cell>
          <cell r="C28" t="str">
            <v>Porcentaje de seguimiento respuesta en los tiempos establecidos.</v>
          </cell>
          <cell r="D28" t="str">
            <v>Solicitudes de Informacion = (Solicitudes Atendidas/Solicitudes Programadas)*100
SI = (SA/SP)*100</v>
          </cell>
          <cell r="E28" t="str">
            <v>Oficios de Solicitudes de Informacion</v>
          </cell>
        </row>
        <row r="29">
          <cell r="C29" t="str">
            <v>Porcentaje de respuesta a la solicitud ciudadanas</v>
          </cell>
          <cell r="D29" t="str">
            <v>Solicitudes de Informacion = (Solicitudes Atendidas/Solicitudes Programadas)*100
SI = (SA/SP)*100</v>
          </cell>
          <cell r="E29" t="str">
            <v>Expediente de Solicitudes de Informacion</v>
          </cell>
        </row>
      </sheetData>
      <sheetData sheetId="3"/>
      <sheetData sheetId="4">
        <row r="17">
          <cell r="C17" t="str">
            <v>EJE IV Innovación y Eficiencia en Movimiento: Transformando para Avanzar</v>
          </cell>
        </row>
        <row r="18">
          <cell r="C18" t="str">
            <v>Promover la transparencia en la gestión pública garantizando el acceso público a la información gubernamental contribuyendo a la rendición de cuentas y fomentando la participación ciudadana</v>
          </cell>
        </row>
        <row r="19">
          <cell r="C19" t="str">
            <v>Programa 28. Integridad y Transparencia en la Administración</v>
          </cell>
        </row>
        <row r="20">
          <cell r="C20" t="str">
            <v xml:space="preserve">Garantizar la transversalizacion de acciones que promuevan una colaboracion solida entre las dependencias federales y estatales, consolidando un gobierno honesto y al servicio de la gente </v>
          </cell>
        </row>
        <row r="21">
          <cell r="C21" t="str">
            <v>28.1 Promover la digitalización de los documentos y procesos administrativos facilitando el acceso público a la información en las plataformas de transparencia.
28.2 Organizar programas de formación y sensibilización sobre transparencia, rendición de cuentas y manejo adecuado de la información pública.
28.3 Actualizar sistemas informáticos y plataformas digitales que permitan la gestión eficiente de solicitudes de acceso y seguimiento de la gestión municipal. 
28.4 Colaborar con instancias gubernamentales de transparencia para compartir información, recursos y mejores prácticas.
28.5 Elaborar informes periódicos sobre transparencia y el acceso a la información.</v>
          </cell>
        </row>
        <row r="23">
          <cell r="AA23" t="str">
            <v>1. Gobierno.</v>
          </cell>
        </row>
        <row r="24">
          <cell r="AA24" t="str">
            <v>1.8 Otros Servicios Generales.</v>
          </cell>
        </row>
        <row r="25">
          <cell r="AA25" t="str">
            <v>1.8.4 Acceso a la Información Pública Gubernamental.</v>
          </cell>
        </row>
        <row r="26">
          <cell r="AA26" t="str">
            <v>E Prestación de Servicios Públicos</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Programa 26. Gobierno Transparente</v>
          </cell>
        </row>
        <row r="33">
          <cell r="B33" t="str">
            <v>Dar respuesta a la solicitud de la ciudadanía por los medios solicitados a través del "Sistema de Solicitudes de Acceso a la Información (SISAI)".</v>
          </cell>
        </row>
      </sheetData>
      <sheetData sheetId="3"/>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Baja taza de mortalidad de la Poblacion LGBT</v>
          </cell>
          <cell r="C12" t="str">
            <v>Disminucion de Defunciones de la Pobalcion LGBT</v>
          </cell>
          <cell r="D12" t="str">
            <v>(No. De Defunciones de Personas de la Poblacion LGBT/No. De Personas LGBT Cemsadas)*100 DDPL=(NDPPLGBT/NPLGBTC)*100</v>
          </cell>
          <cell r="E12" t="str">
            <v>Registro de Defunciones</v>
          </cell>
        </row>
        <row r="13">
          <cell r="B13" t="str">
            <v>Disminucion de discriminacion hacia la poblacion LGBT del municipio de Eduardo Neri</v>
          </cell>
          <cell r="C13" t="str">
            <v>Taza de Discriminacion hacia la poblacion LGBT</v>
          </cell>
          <cell r="D13" t="str">
            <v>(No. De Personas Discriminadas por ser Parte de la Poblacion LGBT/No. De Personas LGBT Cemsadas)*100 TDHPLGBT=(NDDPPLGBT/NPLGBTC)*100</v>
          </cell>
          <cell r="E13" t="str">
            <v>Reportes de Victimas, Medios de Comunicación (Digitales e Impresos)</v>
          </cell>
        </row>
        <row r="14">
          <cell r="B14" t="str">
            <v>Mayor visibilidad de la Poblacion Transgenero-Transexual</v>
          </cell>
          <cell r="C14" t="str">
            <v>Indice de Visibilidad de la Poblacion              Trangenero-Transexual</v>
          </cell>
          <cell r="D14" t="str">
            <v>(No. De Personas Trans Visibles/No. De Personas Trans En la Poblacion)*100 IVPTT=(NPTV/NPTP)*100</v>
          </cell>
          <cell r="E14" t="str">
            <v>Censo poblacioal de la comunidad Transgenero-Transexual</v>
          </cell>
        </row>
        <row r="15">
          <cell r="B15" t="str">
            <v>Realizacion de Evento conmemorativo alusivo a la visibilidad Transexual</v>
          </cell>
          <cell r="C15" t="str">
            <v>Porcentaje de evento conmemorativo a la visibilidad Transgenero-Transexual</v>
          </cell>
          <cell r="D15" t="str">
            <v>(No. De eventos Realizados/No. De Eventos Programados)*100 PECVTT=(NER/NEP)*100</v>
          </cell>
          <cell r="E15" t="str">
            <v xml:space="preserve">Evidencias Fotograficas, Difusion en Medios de Comunicación </v>
          </cell>
        </row>
        <row r="16">
          <cell r="B16" t="str">
            <v xml:space="preserve">Trabajo Colaborativo con la comision de derechos humanos </v>
          </cell>
          <cell r="C16" t="str">
            <v>Porcentaje de actividades colaborativas con Derechos Humanos</v>
          </cell>
          <cell r="D16" t="str">
            <v>(No. De actividades Realizadas/No. De Actividades Programadas)*100 PACDH=(NAR/NAP)*100</v>
          </cell>
          <cell r="E16" t="str">
            <v>Registro de Actividades, Evidencias Fotograficas</v>
          </cell>
        </row>
        <row r="17">
          <cell r="B17" t="str">
            <v>Aumento de actividades integradoras dirijidas a la Poblacion LGBT</v>
          </cell>
          <cell r="C17" t="str">
            <v>Porcentaje de actividades dirijidas a la Poblacion LGBT</v>
          </cell>
          <cell r="D17" t="str">
            <v>(No. De actividades Integradoras Realizadas/No. De Actividades Integradoras Programadas)*100 PADPLGBT=(NAIR/NAIP)*100</v>
          </cell>
          <cell r="E17" t="str">
            <v xml:space="preserve">Evidencias Fotograficas, Difusion en Medios de Comunicación </v>
          </cell>
        </row>
        <row r="18">
          <cell r="B18" t="str">
            <v xml:space="preserve">Realizacion de Practicas deportivas enfocadas a la Poblacion LGBT </v>
          </cell>
          <cell r="C18" t="str">
            <v>Porcentaje de actividades deportivas dirijidas a la Poblacion LGBT</v>
          </cell>
          <cell r="D18" t="str">
            <v>(No. De actividades Deportivas Realizadas/No. De Actividades Deportivas Programadas)*100 PADDPLGBT=(NADR/NADP)*100</v>
          </cell>
          <cell r="E18" t="str">
            <v xml:space="preserve">Evidencias Fotograficas, Difusion en Medios de Comunicación </v>
          </cell>
        </row>
        <row r="19">
          <cell r="B19" t="str">
            <v>Realizacion de la Marcha conmemorativa al mes del Orgullo LGBT</v>
          </cell>
          <cell r="C19" t="str">
            <v>Marcha conmemorativa al mes del Orgullo LGBT</v>
          </cell>
          <cell r="D19" t="str">
            <v>(No. De Actividad Realizada/No. De Actividad Programada)*100 MCMOLGBT=(NAR/NAP)*100</v>
          </cell>
        </row>
        <row r="20">
          <cell r="B20" t="str">
            <v>Realizacion de talleres de empoderamiento economico dirigidos a la poblacion LGBT</v>
          </cell>
          <cell r="C20" t="str">
            <v>Porcentaje de talleres de Empoderamiento Economico a la Poblacion LGBT</v>
          </cell>
          <cell r="D20" t="str">
            <v>(No. De Talleres de Empoderamiento Economico Realizados/No. De Talleres de Empoderamiento Economico Programados)*100 PTEEPLGBT=(NTEER/NTEEP)*100</v>
          </cell>
          <cell r="E20" t="str">
            <v>Lista de Asistencia, Evidencia Fotografica, Difusion en Medios de Comunicación</v>
          </cell>
        </row>
        <row r="21">
          <cell r="B21" t="str">
            <v>Realizacion Evento Conmemorativo Dia Munidal de la Lucha contra el Sida</v>
          </cell>
          <cell r="C21" t="str">
            <v>Porcentaje de Evento Conmemorativo Dia Mundial de la Lucha contra el Sida</v>
          </cell>
          <cell r="D21" t="str">
            <v>'(No. De eventos Realizados/No. De Eventos Programados)*100 PECDMLCS=(NER/NEP)*100</v>
          </cell>
          <cell r="E21" t="str">
            <v xml:space="preserve">Evidencias Fotograficas, Difusion en Medios de Comunicación </v>
          </cell>
        </row>
        <row r="22">
          <cell r="B22" t="str">
            <v>Mejor Interes de la comunidad Heterosexual, sobre temas de Diversidad Sexual</v>
          </cell>
          <cell r="C22" t="str">
            <v>Indice de aceptacion de la comunidad Heterosexual sobre temas de Diversidad Sexual</v>
          </cell>
          <cell r="D22" t="str">
            <v>(Numero de Personas con Aceptacion de la Comunidad Heterosexual sobre Temas de Diversidad Sexual / numero de personas encuestadas) *100 IACHTDS=(NPACHTDS/NPE)*100</v>
          </cell>
          <cell r="E22" t="str">
            <v>Encuestas</v>
          </cell>
        </row>
        <row r="23">
          <cell r="B23" t="str">
            <v>Incremento de Talleres sobre temas de Diversidad Sexual y Lenguaje Incluyente</v>
          </cell>
          <cell r="C23" t="str">
            <v>Porcentaje de talleres de Diversidad sexual y Lenguaje Incluyente</v>
          </cell>
          <cell r="D23" t="str">
            <v>(No. De Talleres de Diversidad Sexual y Lenguaje Incluyente Realizados/No. De  Talleres de Diversidad Sexual y Lenguaje Incluyente Programadas)*100 PTDSLI=(NTDSLIR/NTDSLIP)*100</v>
          </cell>
          <cell r="E23" t="str">
            <v>Lista de Asistencia, Evidencia Fotografica, Difusion en Medios de Comunicación</v>
          </cell>
        </row>
        <row r="24">
          <cell r="B24" t="str">
            <v>Realizar la Colocacion de Dispensadores de Preservativos en Instituciones Educativas</v>
          </cell>
          <cell r="C24" t="str">
            <v>Porcentaje de Dispensadores de Preservativos</v>
          </cell>
          <cell r="D24" t="str">
            <v>(No. De Dispensadores de Preservativos/No. De Dispensadores de Preservativos Colocados )*100 PDP=(NDP/NDPC)*100</v>
          </cell>
          <cell r="E24" t="str">
            <v xml:space="preserve">Evidencias Fotograficas, Difusion en Medios de Comunicación </v>
          </cell>
        </row>
        <row r="25">
          <cell r="B25" t="str">
            <v>Incremento de Talleres sobre temas de Sexualidad</v>
          </cell>
          <cell r="C25" t="str">
            <v>Porcentaje de talleres sobre temas de Sexualidad</v>
          </cell>
          <cell r="D25" t="str">
            <v>(No. De Talleres de Sexualidad Realizadas/No. De Talleres de Sexualidad Programadas)*100 PTSTS=(NTSR/NTSP)*100</v>
          </cell>
          <cell r="E25" t="str">
            <v>Lista de Asistencia, Evidencia Fotografica, Difusion en Medios de Comunicación</v>
          </cell>
        </row>
      </sheetData>
      <sheetData sheetId="3"/>
      <sheetData sheetId="4">
        <row r="16">
          <cell r="C16" t="str">
            <v>Eje 1: Inclusion y Humanidad que Transforman "Unidos Para Avanzar"</v>
          </cell>
        </row>
        <row r="17">
          <cell r="C17" t="str">
            <v>Lograr la Igualdad entre los generos asegurando la participacion plena y efectiva en el desarrollo con inclusion generando oportunidades de liderazgo, eliminando todas las formas de Volencia para garantizar la Equidad e Igualdad de la Diversidad.</v>
          </cell>
        </row>
        <row r="18">
          <cell r="C18" t="str">
            <v>Programa 7. Igualdad y Diversidad Sin Barreras</v>
          </cell>
        </row>
        <row r="19">
          <cell r="C19" t="str">
            <v>Articular politicas publicas que creen un entorno favorable para el desarrollo social e integral de la niñez, jovenes, adultos, adultos mayores y discapacitados, promoviendo una colaboracion entre distintos sectores para asegurar el bienestar social del Municipio.</v>
          </cell>
        </row>
        <row r="20">
          <cell r="C20" t="str">
            <v>7.3 sensibilizar a la poblacion estudiantil mediante platicas, talleres y conferencias que fomenta la prevencion, cuidado en materia sexual. 7.4 Difundir las acciones enfocadas a la comunidad LGBTIQ+ para promover la participacion de la sociedad y generar una inclusion integral  7.7 Promover la salud sexual y reproductiva de la comunidad LGBTIQ+ con un enfoque de inclusion y sin estigmas a la poblacion en general. 7.10 Impulsar la participacion activa de la comunidad LGBTIQ+ generando una Inclusion en espacios sociales, educativos, laborales y politicos 7.12 Promover la celebracion de fechas importantes como el Dia Internacional contra la Homofobia, Transfobia y Bifobia, el Mes del Orgullo LGBTIQ+ a traves de desfiles, eventos, charlas, actividades deportivas y culturales que se vivibilicen y celebren</v>
          </cell>
        </row>
        <row r="23">
          <cell r="AA23" t="str">
            <v xml:space="preserve">2.7.Otros Asuntos Sociales </v>
          </cell>
        </row>
        <row r="25">
          <cell r="AA25" t="str">
            <v>E Prestacion de Servicios Publicos</v>
          </cell>
        </row>
      </sheetData>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Buena  participación de las areas administrativas en la elaboración de actividades de Planeación y Evaluación del Desempeño.</v>
          </cell>
          <cell r="C12" t="str">
            <v>Porcentaje de representación</v>
          </cell>
          <cell r="D12" t="str">
            <v>Dar acompañamiento a los conflictos juridicos.</v>
          </cell>
          <cell r="E12" t="str">
            <v>Concentrado de audiencias</v>
          </cell>
        </row>
        <row r="13">
          <cell r="B13" t="str">
            <v>Exelente evaluación de informes semestrales, trimestrales y mensuales, y cumplimiento de unidades administrativas de acuerdo al Plan Municipal de Desarrollo.</v>
          </cell>
          <cell r="C13" t="str">
            <v>Porcentaje de eficiencia</v>
          </cell>
          <cell r="D13" t="str">
            <v>Dar acompañamiento a los conflictos juridicos.</v>
          </cell>
          <cell r="E13" t="str">
            <v>Informes entregados</v>
          </cell>
        </row>
        <row r="14">
          <cell r="B14" t="str">
            <v>Existen buenas condiciones de comunicación laboral, y  administrativa para cumplir con lo programado con las diferentes areas administrativas.</v>
          </cell>
          <cell r="C14" t="str">
            <v>Porcentaje de atención y organización</v>
          </cell>
          <cell r="D14" t="str">
            <v>Dar acompañamiento a los conflictos juridicos.</v>
          </cell>
          <cell r="E14" t="str">
            <v>Concentrado de audiencias</v>
          </cell>
        </row>
        <row r="15">
          <cell r="B15" t="str">
            <v>Generacion de  condiciones laborales por la buena c omunicación y diseño en el programa de evaluación.</v>
          </cell>
          <cell r="C15" t="str">
            <v>Porcentaje de coordinación y seguimiento</v>
          </cell>
          <cell r="D15" t="str">
            <v>Prevenir conflictos administrativos y juridicos</v>
          </cell>
          <cell r="E15" t="str">
            <v>Por medio de actas administrativas y de acuerdos.</v>
          </cell>
        </row>
        <row r="16">
          <cell r="B16" t="str">
            <v>Suficiente  inversión de recursos humanos y financieros.</v>
          </cell>
          <cell r="C16" t="str">
            <v>Porcentaje de cumplimiento de metas</v>
          </cell>
          <cell r="D16" t="str">
            <v>Prevenir conflictos administrativos y juridicos</v>
          </cell>
          <cell r="E16" t="str">
            <v>verificando las actividades programadas en el plan de desarrollo municipal</v>
          </cell>
        </row>
        <row r="17">
          <cell r="B17" t="str">
            <v>Existe  capacitación de integración de datos de evaluación  a las diferentes areas administrativas.</v>
          </cell>
        </row>
        <row r="18">
          <cell r="B18" t="str">
            <v>Existe un buen desempeño laboral en las  actividades y trabajos encomendados por los jefes inmediatos.</v>
          </cell>
          <cell r="C18" t="str">
            <v>Porcentaje de coordinación y seguimiento</v>
          </cell>
          <cell r="D18" t="str">
            <v>Dar acompañamiento a los conflictos juridicos.</v>
          </cell>
          <cell r="E18" t="str">
            <v>verificando las actividades programadas en el plan de desarrollo municipal</v>
          </cell>
        </row>
        <row r="19">
          <cell r="B19" t="str">
            <v>Exixtencia de material, mobiliario y equipo de oficina para el buen desempeño  de actividades de las areas administrativas.</v>
          </cell>
          <cell r="C19" t="str">
            <v>Porcentaje de capacitación</v>
          </cell>
          <cell r="D19" t="str">
            <v>Capacitar a al personal de la adminsitración y a delegados y comisarios municipales.</v>
          </cell>
          <cell r="E19" t="str">
            <v>A travez del desarrollo de sus actividades</v>
          </cell>
        </row>
      </sheetData>
      <sheetData sheetId="3"/>
      <sheetData sheetId="4">
        <row r="17">
          <cell r="C17" t="str">
            <v>EJE IV.- INNOVACIÒN Y EFICIENCIA EN MOVIMIENTO. "TRANSFORMANDO PARA AVANZAR"</v>
          </cell>
        </row>
        <row r="18">
          <cell r="C18" t="str">
            <v>Evaluar de manera sistematica el rendimiento de los servidores publicos y de sus programas de trabajo asegurando que los resultados obtenidos esten alineados a las necesidades del Municipio y de la eficiencia operativa de la administraciòn pùblica.</v>
          </cell>
        </row>
        <row r="19">
          <cell r="C19" t="str">
            <v>30.- Mediciòn y Evaluaciòn para la Mejora Continua.</v>
          </cell>
        </row>
        <row r="20">
          <cell r="C20" t="str">
            <v>Lograr una mejora continua en la eficiencia, eficacia y caidad de los servidores pùblicos mediante un sistema de evaluaciòn al desempeño transparente optimizando los procesos administrativos en alineaciòn a sus programas de trabajo.</v>
          </cell>
        </row>
        <row r="21">
          <cell r="C21" t="str">
            <v>30.1 Diseñar programas de evaluaciòn para los servidores pùbicos, con fin de mejorar su desempeño. 30.2 Emplear herramientas metodològicas y digitales, para realizar evaluaciones mas eficientes y transparentes.  30.3 Dar seguimiento a los programas de trabajo de cada  unidad administrativa, evaluando el avance y coordinaciòn de a transversalidad. 30.4 Mejorar los procesos de contro y evaluaciòn al desempeño de la gestiòn  gubernamental.  30.5 Promover el cumplimiento de los objetivos, lìneas de acciòn e indicadores de las polìticas pùblicas. 30.6 Desarrollar instrumentos y mecanismos metodologicos para la mediciòn del desempeño gubernamental.</v>
          </cell>
        </row>
        <row r="23">
          <cell r="AA23" t="str">
            <v>1. Gobierno.</v>
          </cell>
        </row>
        <row r="24">
          <cell r="AA24" t="str">
            <v xml:space="preserve">1.3. Coordinación e la politica de Gobierno </v>
          </cell>
        </row>
        <row r="25">
          <cell r="AA25" t="str">
            <v>1.3.4 Funcion Publica</v>
          </cell>
        </row>
        <row r="26">
          <cell r="AA26" t="str">
            <v>Prestación de Servicios Públicos.</v>
          </cell>
        </row>
      </sheetData>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5">
          <cell r="B15" t="str">
            <v xml:space="preserve">Convocar a los integrantes de cabildo a las sesiones ordinarias </v>
          </cell>
          <cell r="C15" t="str">
            <v>Porcentaje de reuniones</v>
          </cell>
          <cell r="D15" t="str">
            <v>No. De porcentaje de reuniones programadas/No de porcentaje de reuniones realizadas*100 (NRP/NRR*100)</v>
          </cell>
          <cell r="E15" t="str">
            <v>Evidencia Fotográfica</v>
          </cell>
        </row>
        <row r="16">
          <cell r="B16" t="str">
            <v xml:space="preserve">Por peticiones de la ciudadanía expedir constancias de radicación, identidad, ingresos económicos, dependencia económica, pobreza, no encuadramiento y de origen de las personas que radican fuera del Municipio de Eduardo Neri, Gro. </v>
          </cell>
          <cell r="C16" t="str">
            <v>Porcentaje de peticiones</v>
          </cell>
          <cell r="D16" t="str">
            <v>No. De porcentaje de peticiones programadas/No. de porcentaje de peticiones realizadas*100 (NPPP/NPPR*100)</v>
          </cell>
          <cell r="E16" t="str">
            <v xml:space="preserve">Oficios de solicitud </v>
          </cell>
        </row>
        <row r="18">
          <cell r="B18" t="str">
            <v>Reuniones con distintas áreas que integran el comité de planeación y validación del H. Ayuntamiento.</v>
          </cell>
          <cell r="C18" t="str">
            <v>Porcentaje de reuniones</v>
          </cell>
          <cell r="D18" t="str">
            <v>No. De porcentaje de reuniones programadas/No. de porcentaje de reuniones realizadas*100 (NPRP/NPRR*100)</v>
          </cell>
          <cell r="E18" t="str">
            <v>Lista de asistencia y bitácora fotográfica</v>
          </cell>
        </row>
        <row r="19">
          <cell r="B19" t="str">
            <v xml:space="preserve">Colaboración con instancias gubernamentales para la realización de cabildos ciudadanos </v>
          </cell>
          <cell r="D19" t="str">
            <v>No. De porcentaje de atención programadas/No de atenciones realizadas (NPAP/NPAR*100)</v>
          </cell>
          <cell r="E19" t="str">
            <v>Evidencia Fotográfica</v>
          </cell>
        </row>
        <row r="21">
          <cell r="B21" t="str">
            <v>Elaboración del informe trimestral 2025, con los archivos existentes.</v>
          </cell>
          <cell r="C21" t="str">
            <v>Porcentaje de Informes</v>
          </cell>
          <cell r="D21" t="str">
            <v>Porcentaje de Informes = (No. Áreas con Informes Entregados / No. Total de Áreas)  * 100. PI=(AIE/TA)*100</v>
          </cell>
          <cell r="E21" t="str">
            <v>Acuses de archivos entregados, Informes y Evidencias fotográficas.</v>
          </cell>
        </row>
        <row r="22">
          <cell r="B22" t="str">
            <v>Planeación para el Resguardo  documentos al Área de Archivo Municipal.</v>
          </cell>
          <cell r="C22" t="str">
            <v>Porcentaje de Archivos Registrados</v>
          </cell>
          <cell r="D22" t="str">
            <v>Porcentaje de  Archivos Registrados= (No. Archivos Físicos Registrados / No. Total de Archivos Recibidos)  * 100. PAR=(AFR/TAF)*100</v>
          </cell>
          <cell r="E22" t="str">
            <v>Bitácora de actividades, Informes, Evidencias fotográficas.</v>
          </cell>
        </row>
        <row r="23">
          <cell r="B23" t="str">
            <v>Elaboracion de Pre-Cartillas del S.M.N. asi como la realizacion del Sorteo.</v>
          </cell>
          <cell r="C23" t="str">
            <v>Porcentaje de Tramites</v>
          </cell>
          <cell r="D23" t="str">
            <v>Porcentaje de tramites = (No. De Archivos tramites / No. Total Objetivo de Archivos) * 100  PA=(NAA/NTA)</v>
          </cell>
          <cell r="E23" t="str">
            <v>Archivos tramitados, Informes y Reportes.</v>
          </cell>
        </row>
      </sheetData>
      <sheetData sheetId="3"/>
      <sheetData sheetId="4">
        <row r="17">
          <cell r="C17" t="str">
            <v>Eje IV Innovación y Eficiencia en Movimiento: Transformando para Avanzar</v>
          </cell>
        </row>
        <row r="18">
          <cell r="C18" t="str">
            <v>Garantizar un gobierno eficiente promoviendo la transformación gubernamental con el uso de tecnologías innovadoras que contribuyan a la mejora de los servicios y atención hacia la ciudadanía.</v>
          </cell>
        </row>
        <row r="19">
          <cell r="C19" t="str">
            <v>26. Coordinación eficaz para el progreso municipal</v>
          </cell>
        </row>
        <row r="20">
          <cell r="C20" t="str">
            <v>Garantizar la transversalización de acciones que promuevan una colaboración efectiva y una coordinación sólida entre las dependencias federales y estatales, consolidando un gobierno honesto y al servicio de la gente.</v>
          </cell>
        </row>
        <row r="21">
          <cell r="C21" t="str">
            <v>26.1 Consolidar un gobierno cercano a la sociedad, mediante un esquema político y administrativo promoviendo una vinculación institucional. 26.2 Desarrollar políticas efectivas que respondan a las necesidades y demandas de la ciudadanía. 26.3 Generar esquemas de co-creación que fomenten la participación ciudadana mediante audiencias públicas o privadas. 26.4 Coordinar estrategias para asegurar la gobernanza. 26.5 Integrar los principios de desarrollo sostenible en la gestión gubernamental. 26.6 Generar vínculos con el gobierno federal y estatal que atraigan beneficios para el desarrollo del Municipio. 26.7 Generar y difundir información institucional mediante los medios de comunicación, en todas las modalidades fortaleciendo la comunicación social. 26.8 Informar a la ciudadanía sobre los programas, trámites, servicios, programas o notas informativas del quehacer gubernamental. 26.9 implementar mecanismos de comunicación para promover las acciones gubernamentales mediante un registro fotográfico, gaceta informativa. 26.10 Fomentar la participación social de manera digital, para que se involucren activamente en las actividades gubernamentales. 26.11 Elaborar y distribuir comunicados, boletines de prensa, informes u otros materiales sobre las políticas, actividades y decisiones del gobierno .</v>
          </cell>
        </row>
        <row r="24">
          <cell r="AA24" t="str">
            <v xml:space="preserve">1.1. Legislacion </v>
          </cell>
        </row>
        <row r="25">
          <cell r="AA25" t="str">
            <v xml:space="preserve">1.1. 1.Legislacion </v>
          </cell>
        </row>
      </sheetData>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bol de problemas"/>
      <sheetName val="Árbol_de_Objetivos"/>
      <sheetName val="MIR"/>
      <sheetName val="PBR"/>
      <sheetName val="POA"/>
    </sheetNames>
    <sheetDataSet>
      <sheetData sheetId="0"/>
      <sheetData sheetId="1"/>
      <sheetData sheetId="2">
        <row r="12">
          <cell r="B12" t="str">
            <v xml:space="preserve">Atender con Eficiencia y Eficacia las Necesidades, Administrando con Transparecia los Recursos Publicos del Municipio de Eduardo Neri. Óptimo manejo de los sistemas de presupuesto, egresos, ingresos y contabilidad. </v>
          </cell>
        </row>
      </sheetData>
      <sheetData sheetId="3"/>
      <sheetData sheetId="4">
        <row r="17">
          <cell r="C17" t="str">
            <v>EJE :   IV Innovación y eficiencia en movimiento " Transformando para Avanzar "</v>
          </cell>
        </row>
        <row r="18">
          <cell r="C18" t="str">
            <v>Garantizar el manejo eficiente y transparente de los recursos públicos del Municipio, asegurando la liquidez suficiente para cubrir las obligaciones fiscales, optimizando la gestión y dando cumplimiento a las políticas públicas.</v>
          </cell>
        </row>
        <row r="19">
          <cell r="C19" t="str">
            <v xml:space="preserve">Programa 22 Gestión Financiera Responsable y Sostenible </v>
          </cell>
        </row>
        <row r="20">
          <cell r="C20" t="str">
            <v>Garantizar la transversalidad de acciones que promuevan una colaboración efectiva y una coordinación solida entre las dependencias federales y estatales consolidando un gobierno honesto y al servicio de la gente.</v>
          </cell>
        </row>
        <row r="21">
          <cell r="C21" t="str">
            <v xml:space="preserve">22.12.Elaborar informes periódicos que proporcionen información detallada sobre el estado de las finanzas municipales.22.13. Supervisar los informes y las cuentas anuales verificando la correcta ejecución del presupuesto fiscal. 22.14 Informar sobre gestión administrativa y financiera sobre la correcta utilización de los fondos públicos. 22.15. Brindar apoyo técnico y normativo para presentar los informes de cuenta publica asegurando que cumplan con los estándares de transparencia. 22.16. Entregar y elaborar la información financiera contable y presupuestal, cumpliendo con loas disposiciones generales.22.17. Cumplir con las obligaciones fiscales de impuestos ( ISR) nomina y cuotas sindicales . </v>
          </cell>
        </row>
        <row r="23">
          <cell r="AA23" t="str">
            <v xml:space="preserve">1. Gobierno </v>
          </cell>
        </row>
        <row r="24">
          <cell r="AA24" t="str">
            <v>1.5 Asuntos financieros y hacendarios</v>
          </cell>
        </row>
        <row r="25">
          <cell r="AA25" t="str">
            <v>1.5.1 Asuntos Financieros</v>
          </cell>
        </row>
        <row r="26">
          <cell r="AA26" t="str">
            <v>E. Prestación de Servicios Públicos</v>
          </cell>
        </row>
      </sheetData>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
      <sheetName val="ÁRBOL DE OBJETIVOS "/>
      <sheetName val="MIR "/>
      <sheetName val="PbR"/>
      <sheetName val="POA"/>
    </sheetNames>
    <sheetDataSet>
      <sheetData sheetId="0"/>
      <sheetData sheetId="1"/>
      <sheetData sheetId="2">
        <row r="7">
          <cell r="C7" t="str">
            <v>Programa 20. Finanzas Eficaces.</v>
          </cell>
        </row>
        <row r="15">
          <cell r="C15" t="str">
            <v>Avance programático (porcentaje)</v>
          </cell>
          <cell r="G15" t="str">
            <v>Porcentaje de Avance Programático = (No. De proyectos Terminados/ No. De Proyectos Programados) * 100.   PAP=(NPT/NPP) * 100</v>
          </cell>
          <cell r="H15" t="str">
            <v>Plan Municipal de Desarrollo, Plan Estatal y Plataforma de Transparencia, PbR, POAs.</v>
          </cell>
        </row>
        <row r="16">
          <cell r="B16" t="str">
            <v>Eficiente planeacion financiera para mejorar el presupuesto y gestion adecuada de los activos en el Municipio de Eduardo Neri y la Modernización y Simplificación de la información financiera, presupuestal y contable.</v>
          </cell>
          <cell r="C16" t="str">
            <v>Efectiva  planeación  para la ejecución y desarrollo con éxito de la Administración Municipal de Eduardo Neri.</v>
          </cell>
          <cell r="G16" t="str">
            <v>Porcentaje de Efectividad = No. De Acciones Realizadas / No. De Acciones Programadas * 100             PE=NAR/NAP *100</v>
          </cell>
          <cell r="H16" t="str">
            <v>Plan Municipal de Desarrollo, Plan Estatal y Plataforma de Transparencia, PbR, POAs.</v>
          </cell>
        </row>
        <row r="17">
          <cell r="B17" t="str">
            <v>Mantener informacion actualizada para mejorar los objetivos reales y Gestionar los recursos que estan a disponibles en el H. Ayuntamiento Municipal en cuanto al la recaudacion de ingresos propios.</v>
          </cell>
          <cell r="C17" t="str">
            <v>Adecuadas condiciones de  información recibida por parte de las areas administrativas.</v>
          </cell>
          <cell r="G17" t="str">
            <v>Porcentaje de Integración = No. De Documentos Integrados / No. De Total de Documentos * 100            PC= (NDE/NTD) *100</v>
          </cell>
          <cell r="H17" t="str">
            <v>Plan Municipal de Desarrollo, Plan Estatal y Plataforma de Transparencia, PbR, POAs.</v>
          </cell>
        </row>
        <row r="18">
          <cell r="B18" t="str">
            <v>Adecuada administracion dentro del municipio.</v>
          </cell>
          <cell r="C18" t="str">
            <v xml:space="preserve">Capacitación y asesoríao en la elaboración y seguimiento mensual y anual de los Programas Operativos Anuales de las distintas Áreas Municipales. </v>
          </cell>
          <cell r="G18" t="str">
            <v>Porcentaje de Capacitación = (No. De Áreas Capacitadas / No. Total de Áreas) * 100                               PC= (NAC/NTA) * 100</v>
          </cell>
          <cell r="H18" t="str">
            <v>Listas de asistencia, Plan de Formación, Evidencias fotográficas</v>
          </cell>
        </row>
        <row r="19">
          <cell r="B19" t="str">
            <v>Suficiente informacion en la centralizacion de datos.</v>
          </cell>
          <cell r="C19" t="str">
            <v>Elaboración del Programa Operativo Anual del Municipio.</v>
          </cell>
          <cell r="G19" t="str">
            <v>Porcentaje de POA =( No. De POA Elaborados / No. Total de POA Programados) * 100      PPOA=(NPOAE/NTPOAP) * 100</v>
          </cell>
          <cell r="H19" t="str">
            <v>Expedientes.</v>
          </cell>
        </row>
        <row r="20">
          <cell r="B20" t="str">
            <v>Eficiencia en el desembolso del presupuesto.</v>
          </cell>
          <cell r="C20" t="str">
            <v>Asesoría en el establecimiento de objetivos, metas, líneas de acción e indicadores de las diversas Áreas Municipales.</v>
          </cell>
          <cell r="G20" t="str">
            <v>Porcentaje de Asesorías = (No. De Áreas que Recibieron Acompañamiento / No. Total de Áreas) * 100                                  PA= (NARA/NTA) * 100</v>
          </cell>
          <cell r="H20" t="str">
            <v>Lista de Asistencia, Notas Informativas y Evidencias Fotográficas</v>
          </cell>
        </row>
        <row r="21">
          <cell r="B21" t="str">
            <v>Plataforma actualizada para una acertada decisiòn.Dar seguimiento en la elaboracion e implementacion del capital de los cheques o transferencias de pago a los diferentes proveedores de las areas.</v>
          </cell>
          <cell r="C21" t="str">
            <v>Aumento en el índice de unidades informativas formales.</v>
          </cell>
          <cell r="G21" t="str">
            <v>Porcentaje de Áreas = No. De Áreas con Documentación Integrada / No. Total de Áreas * 100.                     PA= NADI / NTA * 100</v>
          </cell>
          <cell r="H21" t="str">
            <v>Plan Municipal de Desarrollo, Plan Estatal y Plataforma de Transparencia.</v>
          </cell>
        </row>
        <row r="22">
          <cell r="B22" t="str">
            <v>Certeza en el manejo del activos.</v>
          </cell>
          <cell r="C22" t="str">
            <v>Revisión y Seguimiento del Presupuesto Basado en Resultados de las diversas Áreas Municipales.</v>
          </cell>
          <cell r="G22" t="str">
            <v>Porcentaje de PbR = (No. De PbR Elaborados / No. Total de PbR Programados) * 100      PPOA=(NPbRE/NTPbRP) * 100</v>
          </cell>
          <cell r="H22" t="str">
            <v>Expedientes.</v>
          </cell>
        </row>
      </sheetData>
      <sheetData sheetId="3"/>
      <sheetData sheetId="4">
        <row r="24">
          <cell r="AA24" t="str">
            <v>1. Gobierno 2. Desarrollo Social 3. Desarrollo</v>
          </cell>
        </row>
      </sheetData>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Buen representación al H. ayuntamiento en los procesos juridicos, de acuerdo a la ley, y existe  prevenciòn en  los nuevos conflictos que involucran a funcionarios y a la ciudadania.</v>
          </cell>
          <cell r="C12" t="str">
            <v>Porcentaje de representación</v>
          </cell>
          <cell r="D12" t="str">
            <v>Dar acompañamiento a los conflictos juridicos.</v>
          </cell>
          <cell r="E12" t="str">
            <v>Concentrado de audiencias</v>
          </cell>
        </row>
        <row r="13">
          <cell r="B13" t="str">
            <v>Buena representación y eficiente acompañamiento en proceso juridicos, para solucionar problemas que involucren a funcionarios y a la ciudadania por parte de la Sindicatura Municipal, del H. Ayuntamiento.</v>
          </cell>
          <cell r="C13" t="str">
            <v>Porcentaje de eficiencia</v>
          </cell>
          <cell r="D13" t="str">
            <v>Dar acompañamiento a los conflictos juridicos.</v>
          </cell>
          <cell r="E13" t="str">
            <v>Informes entregados</v>
          </cell>
        </row>
        <row r="14">
          <cell r="B14" t="str">
            <v>Atención y organización en la recepción de las demandas y representaciones juridicas a la ciudadania del Municipio de Eduardo Neri.</v>
          </cell>
          <cell r="C14" t="str">
            <v>Porcentaje de atención y organización</v>
          </cell>
          <cell r="D14" t="str">
            <v>Dar acompañamiento a los conflictos juridicos.</v>
          </cell>
          <cell r="E14" t="str">
            <v>Concentrado de audiencias</v>
          </cell>
        </row>
        <row r="15">
          <cell r="B15" t="str">
            <v>Buena coordinación y seguimiento a las demandas solicitadas por los ciudadanos.</v>
          </cell>
          <cell r="C15" t="str">
            <v>Porcentaje de coordinación y seguimiento</v>
          </cell>
          <cell r="D15" t="str">
            <v>Prevenir conflictos administrativos y juridicos</v>
          </cell>
          <cell r="E15" t="str">
            <v>Por medio de actas administrativas y de acuerdos.</v>
          </cell>
        </row>
        <row r="16">
          <cell r="B16" t="str">
            <v>Cumpliniento con las metas, objetivos y lineas de acción del Plan Municipal de Desarrollo.</v>
          </cell>
          <cell r="C16" t="str">
            <v>Porcentaje de cumplimiento de metas</v>
          </cell>
          <cell r="D16" t="str">
            <v>Prevenir conflictos administrativos y juridicos</v>
          </cell>
          <cell r="E16" t="str">
            <v>verificando las actividades programadas en el plan de desarrollo municipal</v>
          </cell>
        </row>
        <row r="17">
          <cell r="B17" t="str">
            <v>Buena plantilla de  recursos humanos, recursos economicos y mobiliario y equipo.</v>
          </cell>
          <cell r="C17" t="str">
            <v>Porcentaje de recursos</v>
          </cell>
          <cell r="D17" t="str">
            <v>Cumplir con la mediación a problemas dentro de la administración</v>
          </cell>
          <cell r="E17" t="str">
            <v>verificando el presupuesto asignado</v>
          </cell>
        </row>
        <row r="18">
          <cell r="B18" t="str">
            <v xml:space="preserve">Muy buena coordinación de sindicatura con las areas administrativas de H. ayuntamiento </v>
          </cell>
          <cell r="C18" t="str">
            <v>Porcentaje de coordinación y seguimiento</v>
          </cell>
          <cell r="D18" t="str">
            <v>Dar acompañamiento a los conflictos juridicos.</v>
          </cell>
          <cell r="E18" t="str">
            <v>verificando las actividades programadas en el plan de desarrollo municipal</v>
          </cell>
        </row>
        <row r="19">
          <cell r="B19" t="str">
            <v>Buen  de personal, capacitado.</v>
          </cell>
          <cell r="C19" t="str">
            <v>Porcentaje de capacitación</v>
          </cell>
          <cell r="D19" t="str">
            <v>Capacitar a al personal de la adminsitración y a delegados y comisarios municipales.</v>
          </cell>
          <cell r="E19" t="str">
            <v>A travez del desarrollo de sus actividades</v>
          </cell>
        </row>
      </sheetData>
      <sheetData sheetId="3"/>
      <sheetData sheetId="4">
        <row r="17">
          <cell r="C17" t="str">
            <v xml:space="preserve">Eje:  Estado de derecho, gobernabilidad y gobernanza democratica. </v>
          </cell>
        </row>
        <row r="18">
          <cell r="C18" t="str">
            <v>3.1.- contribuir a la consolidacion del estado de derecho que permita la gobernabilidad , el desarrollo y la paz social, privilegiando el pleno ejercicio y respeto alos derechos humanos , la igualdad de genero , la atencion oportuna e inclusiva a las legitimias demandas ciudadanas y el debido cumplimiento de la ley, elemento indispensable para la transformacion del estado guerrero.</v>
          </cell>
        </row>
        <row r="19">
          <cell r="C19" t="str">
            <v>16.- Seguridad y Progreso Integral.</v>
          </cell>
        </row>
        <row r="20">
          <cell r="C20" t="str">
            <v>3.1.4. Consolidar la Gobernabilidad y la contruccion de la paz social.</v>
          </cell>
        </row>
        <row r="21">
          <cell r="C21" t="str">
            <v xml:space="preserve">3.4.1. Atender de manera oportuna las demandas politicas y sociales .3.1.4.2. fungir como instancia de enlace entre demandantes y los poderes de los 3 ordenes de gobierno. 3.1.4.3. Seguimineto al cumplimiento de los acuerdos establecidos. </v>
          </cell>
        </row>
        <row r="26">
          <cell r="AA26" t="str">
            <v>Prestación de Servicios Públicos.</v>
          </cell>
        </row>
      </sheetData>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 xml:space="preserve">Aprobación de presupuesto de egresos y ley de ingresos,  Estrategia Preservar los ecosistemas y los paisajes en su estado natural, evitando la contaminación de ecosistemas libres de contaminación y mejor cambio climático en el municipio </v>
          </cell>
          <cell r="C12" t="str">
            <v>Porcentaje de resoluciones de aprobación.</v>
          </cell>
        </row>
        <row r="13">
          <cell r="B13" t="str">
            <v xml:space="preserve">. Asistir con puntualidad a las sesiones ordinarias y extraordinarias del Ayuntamiento proponer eficiencia en la importancia del buen manejo de los recursos, y bajar los índices de contaminación ambiental por los residuos solidos en el Municipio de Eduardo Neri </v>
          </cell>
        </row>
        <row r="14">
          <cell r="B14" t="str">
            <v>Ejercer la debida inspección y vigilancia, en los ramos a  cargo Mantener un manejo forestal uniforme sin agotar los recursos y  reutilización y reciclaje de residuos sólidos, así como minimizar la generación de residuos peligrosos</v>
          </cell>
        </row>
      </sheetData>
      <sheetData sheetId="3"/>
      <sheetData sheetId="4">
        <row r="17">
          <cell r="C17" t="str">
            <v>EJE II Desarrollo Competitivo y Sostenible Para el Progreso.</v>
          </cell>
        </row>
        <row r="18">
          <cell r="C18" t="str">
            <v>Hacer un Municipio competitivo mediante el fomento al emprendimiento, al desarrollo, promoción de los productos locales, el fortalecimiento al campo, para fomentar la atracción y el turismo generando una economía sostenible. Contribuir en la preservación, cuidado y protección de los recursos naturales locales para disminuir efectos adversos en materia del medio ambiente.</v>
          </cell>
        </row>
        <row r="19">
          <cell r="C19" t="str">
            <v>14. AgroEconomía Sostenible Y 15. Responsabilidad Verde: Compromiso con la Comunidad y el Cambio Climático</v>
          </cell>
        </row>
        <row r="20">
          <cell r="C20" t="str">
            <v>Vincular mecanismos de colaboración interinstitucional para el desarrollo de infraestructura que impulsen la vocación productiva del Municipio, garantizando la protección y sostenibilidad del medio ambiente.</v>
          </cell>
        </row>
        <row r="21">
          <cell r="C21" t="str">
            <v>14.1 Fortalecer los sistemas productivos regionales. 14.2 Gestionar programas gubernamentales que permitan mejorar el rendimiento en los cultivos y hatos ganaderos. 14.3 Impulsar la tecnificación y equipamiento productivos a los productores agropecuarios del Municipio. 14.4 Fomentar mecanismos eficaces para la reconversión productiva y la vinculación con cadenas productivas. 14.5 Impulsar el comercio local de los productos del campo. 14.6 Promover el desarrollo de las capacidades de todos los productores del Municipio mediante cursos, talleres o pláticas. 14.7 Implementar esquemas de promoción de educación financiera en las zonas rurales. 14.8 Dar seguimiento a los programas de apoyo al campo en el ámbito Federal contribuyendo a su distribución equitativa y una correcta focalización para brindar información oportuna. 14.9 Realizar eventos agropecuarios, para promover los  productos agrícolas locales. 14.10 Coordinar proyectos o programas en apoyo al campo, focalizando la vocación productiva del Municipio. 14.11 Impulsar el emprendimiento de las vocaciones productivas con responsabilidad social y sostenibilidad. 14.12 Promover la generación y consolidación de negocios, mediante capacitación, pláticas o talleres, elevando la  productividad y competitividad local. 14.13 Impulsar el posicionamiento de los productos locales y los servicios en cadenas de valor fortaleciendo la economía local. 14.14 Realizar eventos gastronómicos dando realce y difusión de los productos locales, promoviendo la  economía. 14.15 Diversificar y fortalecer los sectores económicos del Municipio, mediante eventos de promoción y participación. 14.16 Ejecutar actividades orientadas a promover la recuperación económica. 14.17 Potenciar las capacidades en el emprendimiento de todos los sectores económicos, a través de la profesionalización y capacitación. 14.18 Difundir los productos locales mediante concursos  que promuevan la participación activa de los productores. 14.19 Gestionar proyectos económicos integrales fomentando la productividad y la competitividad en el  sector económico. 14.20 Realizar talleres de autoempleo, apoyando a los jóvenes para el desarrollo de habilidades y destrezas que necesiten en el campo laboral. 15.1 Impulsar programas preventivos y correctivos para la atención del medio ambiente. 15.2 Realizar campañas de sensibilización, enfocadas al cuidado, conservación y preservación del medio ambiente.15.3 Fomentar prácticas sostenibles de prevención de riesgos ante el cambio climático, en las actividades económicas como mercados, tianguis, instituciones educativas y población en general. 15.4 Proteger las áreas naturales del Municipio. 15.5 Difundir y fomentar la cultura del bienestar animal, mediante campañas, pláticas o talleres. 15.6 Promover y vigilar el cumplimiento de la normatividad del medio ambiente y el bienestar animal. 15.7 Fomentar una adecuada valorización, tratamiento y  disposición de los residuos sólidos. 15.8 Impulsar mecanismos para la conservación de los recursos hídricos, mediante la difusión de campañas a favor del cuidado del agua. 15.9 Promover campañas de reforestación y cuidado de la naturaleza. 15.10 Establecer convenios de colaboración con los tres niveles de Gobierno, para coordinar esfuerzos en el cuidado del medio ambiente.</v>
          </cell>
        </row>
        <row r="26">
          <cell r="AA26" t="str">
            <v xml:space="preserve">E. Prestacion de Servicios Publicos </v>
          </cell>
        </row>
      </sheetData>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7">
          <cell r="C7" t="str">
            <v>13. Acciones Verdes  y  14. Estabilidad y Crecimiento Económico</v>
          </cell>
        </row>
        <row r="15">
          <cell r="G15" t="str">
            <v>Porcentaje de Resoluciones Aprobadas = (No. De proyectos Terminados/ No. De Proyectos Programados) * 100.   PAP=(NPT/NPP) * 100</v>
          </cell>
        </row>
        <row r="16">
          <cell r="C16" t="str">
            <v>Porcentaje de acciones implemetadas  para el control de los recursos financieros.</v>
          </cell>
          <cell r="G16" t="str">
            <v>Porcentaje de Efectividad = No. De Acciones Realizadas / No. De Acciones Programadas * 100             PAI=NAR/NAP *100</v>
          </cell>
        </row>
        <row r="17">
          <cell r="C17" t="str">
            <v>Porcentaje de acciones implemetadas  para el control de los recursos financieros.</v>
          </cell>
        </row>
        <row r="18">
          <cell r="B18" t="str">
            <v>Formular al Ayuntamiento las propuestas de ordenamientos en asuntos municipales Mejorar áreas verdes y reutilizacion de los residuos de la basura para una mejor condicion de la tierra.</v>
          </cell>
          <cell r="C18" t="str">
            <v>Porcentaje de acciones implemetadas  para el control de los recursos financieros.</v>
          </cell>
        </row>
        <row r="19">
          <cell r="B19" t="str">
            <v>Convocatoria a sesiones de cabildo y Poner en marcha   un   grupo  de tradición de la población en general.</v>
          </cell>
          <cell r="C19" t="str">
            <v>Porcentaje de acciones implemetadas  para el control de los recursos financieros.</v>
          </cell>
        </row>
        <row r="20">
          <cell r="B20" t="str">
            <v xml:space="preserve"> Formular al Ayuntamiento las propuestas de ordenamientos en asuntos municipales, Reciclar e intentar minimizar el impacto  del cambio  climaico y gestiónar  los recursos naturales del territorio.</v>
          </cell>
          <cell r="C20" t="str">
            <v>Porcentaje de resoluciones para su aprobacion.</v>
          </cell>
        </row>
        <row r="21">
          <cell r="B21" t="str">
            <v>Dictaminar e informar sobre los asuntos que les encomiende el Ayuntamiento, Recursos económicos suficientes para el mejoramiento de la calidad ambiental por producción de residuos</v>
          </cell>
          <cell r="C21" t="str">
            <v>Porcentaje de resoluciones aprobadas.</v>
          </cell>
        </row>
        <row r="22">
          <cell r="B22" t="str">
            <v xml:space="preserve">Solicitar los informes necesarios para el buen desarrollo de sus funciones Siguiendo prácticas correctas y garantizar nuestro bienestar  ecológico y a la preservación del ambiente y sus recursos. </v>
          </cell>
          <cell r="C22" t="str">
            <v>Porcentaje de resoluciones aprobadas.</v>
          </cell>
        </row>
      </sheetData>
      <sheetData sheetId="3"/>
      <sheetData sheetId="4"/>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Mejorar la calidad de vida e inclusión social de grupos vulnerables a través del acceso a la educación y políticas públicas equitativas.</v>
          </cell>
          <cell r="C12" t="str">
            <v>Calidad de vida de grupos vulnerables</v>
          </cell>
          <cell r="D12" t="str">
            <v>Calidad de vida de grupos vulnerables = Número de grupos vulnerables atendidos con calidad / Total de grupos vulnerables identificados * 100 (CVGV = NGVAC / TGVI * 100)</v>
          </cell>
          <cell r="E12" t="str">
            <v>Informes municipales, encuestas de calidad de vida</v>
          </cell>
        </row>
        <row r="13">
          <cell r="B13" t="str">
            <v>Garantizar el acceso equitativo a la educación y servicios para grupos vulnerables en el municipio.</v>
          </cell>
          <cell r="C13" t="str">
            <v>Acceso equitativo a educación y servicios</v>
          </cell>
          <cell r="D13" t="str">
            <v>Acceso equitativo a educación y servicios = Número de grupos vulnerables con acceso efectivo a educación y servicios / Total de grupos vulnerables identificados * 100 (AEES = NGVAEE / TGVI * 100)</v>
          </cell>
          <cell r="E13" t="str">
            <v>Reportes escolares, registros de servicios sociales</v>
          </cell>
        </row>
        <row r="14">
          <cell r="B14" t="str">
            <v>Aumentar el presupuesto para programas educativos y sociales inclusivos.</v>
          </cell>
          <cell r="C14" t="str">
            <v>Incremento en presupuesto educativo inclusivo</v>
          </cell>
          <cell r="D14" t="str">
            <v>Incremento en presupuesto educativo inclusivo = Presupuesto asignado a educación y apoyo inclusivo / Presupuesto total del año en educación * 100 (IPEI = PAEAI / PTAE * 100)</v>
          </cell>
          <cell r="E14" t="str">
            <v>Presupuesto anual aprobado y ejercido</v>
          </cell>
        </row>
        <row r="15">
          <cell r="B15" t="str">
            <v>Participar con puntualidad y responsabilidad en las sesiones de cabildo, ejerciendo las facultades de deliberación y decisión en los temas que competen al Ayuntamiento.</v>
          </cell>
          <cell r="C15" t="str">
            <v>Participación en sesiones de cabildo</v>
          </cell>
          <cell r="D15" t="str">
            <v>Participación en sesiones de cabildo = Sesiones a las que se participó puntualmente / Sesiones totales de cabildo realizadas * 100 (PSC = SPPP / STCR * 100)</v>
          </cell>
          <cell r="E15" t="str">
            <v>Actas de asistencia, minutas de sesión</v>
          </cell>
        </row>
        <row r="16">
          <cell r="B16" t="str">
            <v>Fortalecer la coordinación interinstitucional a nivel municipal.</v>
          </cell>
          <cell r="C16" t="str">
            <v>Nivel de coordinación interinstitucional</v>
          </cell>
          <cell r="D16" t="str">
            <v>Nivel de coordinación interinstitucional = Número de acuerdos de colaboración efectiva / Número de instituciones participantes * 100 (NCI = NACE / NIP * 100)</v>
          </cell>
          <cell r="E16" t="str">
            <v>Convenios firmados, actas de colaboración</v>
          </cell>
        </row>
        <row r="17">
          <cell r="B17" t="str">
            <v>Promover la emisión oportuna de convocatorias y participación en sesiones de cabildo, como estrategia para fomentar la transparencia...</v>
          </cell>
          <cell r="C17" t="str">
            <v>Oportunidad en convocatorias emitidas</v>
          </cell>
          <cell r="D17" t="str">
            <v>Oportunidad en convocatorias emitidas = Cantidad de convocatorias emitidas en tiempo / Cantidad total de convocatorias requeridas * 100 (OCE = CCET / CTCR * 100)</v>
          </cell>
          <cell r="E17" t="str">
            <v>Convocatorias, bitácora de publicaciones</v>
          </cell>
        </row>
        <row r="18">
          <cell r="B18" t="str">
            <v>Ejercer la debida inspección, vigilancia, e intervención en las comisiones asignadas...</v>
          </cell>
          <cell r="C18" t="str">
            <v>Cumplimiento en comisiones asignadas</v>
          </cell>
          <cell r="D18" t="str">
            <v>Cumplimiento en comisiones asignadas = Cantidad de intervenciones realizadas en comisiones / Cantidad total de comisiones asignadas * 100 (CCA = CIRC / CTCA * 100)</v>
          </cell>
          <cell r="E18" t="str">
            <v>Informes de comisiones, actas de reuniones</v>
          </cell>
        </row>
        <row r="19">
          <cell r="B19" t="str">
            <v>Actualización de datos sobre personas con discapacidad y migrantes.</v>
          </cell>
          <cell r="C19" t="str">
            <v>Nivel de actualización de datos</v>
          </cell>
          <cell r="D19" t="str">
            <v>Nivel de actualización de datos = Datos actualizados al año en curso / Datos totales requeridos * 100 (NAD = DAAC / DTR * 100)</v>
          </cell>
          <cell r="E19" t="str">
            <v>Bases de datos, censos locales</v>
          </cell>
        </row>
        <row r="20">
          <cell r="B20" t="str">
            <v>Resoluciones aprobadas y publicadas para mejores condiciones de vida de inmigrantes y discapacitados.</v>
          </cell>
          <cell r="C20" t="str">
            <v>Resoluciones aprobadas y publicadas</v>
          </cell>
          <cell r="D20" t="str">
            <v>Resoluciones aprobadas y publicadas = Resoluciones aprobadas en el periodo / Resoluciones propuestas en total * 100 (RAP = RAPEP / RPT * 100)</v>
          </cell>
          <cell r="E20" t="str">
            <v>Gaceta municipal, sitio web oficial</v>
          </cell>
        </row>
        <row r="21">
          <cell r="B21" t="str">
            <v>Convocatorias a sesiones de cabildo como Participación social y confianza a la información...</v>
          </cell>
          <cell r="C21" t="str">
            <v>Participación ciudadana en cabildo</v>
          </cell>
          <cell r="D21" t="str">
            <v>Participación ciudadana en cabildo = Cantidad de ciudadanos que participaron en cabildo / Cantidad total convocada * 100 (PCC = CCCPC / CTC * 100)</v>
          </cell>
          <cell r="E21" t="str">
            <v>Registro de asistentes, encuestas de participación</v>
          </cell>
        </row>
      </sheetData>
      <sheetData sheetId="3"/>
      <sheetData sheetId="4">
        <row r="17">
          <cell r="C17" t="str">
            <v>EJE 1. Inclusión y Humanidad que Transforma: Unidos para Avanzar</v>
          </cell>
        </row>
        <row r="18">
          <cell r="C18" t="str">
            <v xml:space="preserve">Promover el desarrollo integral e inclusivo de la sociedad mediante la educación y la cultura, fortaleciendo la infraestructura educativa, impulsando programas culturales y artísticos, para preservar el patrimonio cultural del Municipio con la participación activa de la niñez y juventud. Mejorar las condiciones de vida de los grupos vulnerables propiciando el respeto por sus derechos, creando condiciones que aseguren un desarrollo integral y una inclusion generando una sinergia en beneficio de la niñez, adolecentes, adultos mayores y la familia  </v>
          </cell>
        </row>
        <row r="19">
          <cell r="C19" t="str">
            <v xml:space="preserve">2. Educación, Talento y Cultura: Raíces que nos Unen Programa 8. Protegiendo lo Mas Valioso: Familia, Menores y Tercera Edad </v>
          </cell>
        </row>
        <row r="20">
          <cell r="C20" t="str">
            <v>Articular políticas que creen un entorno favorable para el desarrollo social e integral de la niñez, jóvenes, adultos, adultos mayores y discapacitados, promoviendo una colaboración entre distintos sectores para asegurar el bienestar social del Municipio.</v>
          </cell>
        </row>
        <row r="21">
          <cell r="C21" t="str">
            <v xml:space="preserve">2.4 recuperar y promover las actividades culturales y artísticas en el municipio                                                                                                                                                                                                                                                                                                                                                                                                                                                                                       2.5. impulsar la difusión y preservación del patrimonio cultural del municipio, promoviendo danzas originarias, grupos musicales y otras actividades artísticas                                                                                                                                                                                                                                                                                                         2.7 promover los valores cívicos a través de ceremonias, desfiles y conmemoraciones oficiales                                                                                                                                                                                                                                                                                                                                                                                                                                           2.8 impulsar actividades culturales mediante convenios de colaboración con otros municipios, instituciones publicas y privadas                                                                                                                                                                                                                                                                                                                                                                             2.9 promover reuniones entre los jóvenes y sectores empresariales para lograr el apoyo a las actividades deportivas, culturales y artísticas.  8.14 Atender a los grupos vulnerables canalizando las inquietudes y necesidades, para realizar la gestion necesaria para el desarrollo de sus actividades cotidianas. 8.15 Procurar el respeto de sus derechos de las personas con discapacidad, a traves de estrategias y desarrollo integral contribuyendo a su inclusion social </v>
          </cell>
        </row>
        <row r="26">
          <cell r="AA26" t="str">
            <v>E. Prestación de Servicios Públicos</v>
          </cell>
        </row>
      </sheetData>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Desarrollo de una comunidad más inclusiva, equitativa y culturalmente activa.</v>
          </cell>
          <cell r="D12" t="str">
            <v>Porcentaje de Resoluciones Aprobadas = (No. De proyectos Terminados/ No. De Proyectos Programados) * 100.   PAP=(NPT/NPP) * 100</v>
          </cell>
        </row>
        <row r="13">
          <cell r="B13" t="str">
            <v>Mayor impacto de las políticas culturales, recreativas y de equidad de género en la comunidad.</v>
          </cell>
        </row>
        <row r="14">
          <cell r="B14" t="str">
            <v>Aumentar el presupuesto asignado a programas culturales y de género.</v>
          </cell>
        </row>
        <row r="15">
          <cell r="B15" t="str">
            <v>Impulsar y aprobar un presupuesto de egresos y ley de ingresos con enfoque inclusivo y cultural que garantice recursos suficientes para programas de cultura, recreación, espectáculos y equidad de género.</v>
          </cell>
        </row>
        <row r="16">
          <cell r="B16" t="str">
            <v>Mejorar la promoción y difusión de eventos y programas.</v>
          </cell>
          <cell r="C16" t="str">
            <v>Porcentaje de acciones implementadas  para el control de los recursos financieros.</v>
          </cell>
          <cell r="D16" t="str">
            <v>Porcentaje  de Acciones =( No. De Acciones realizadas / No. Acciones Programados) * 100      PA=(NAR/NAP) * 100</v>
          </cell>
          <cell r="E16" t="str">
            <v>Registro de Asistencia, Minutas de Trabajo y Evidencias Fotográficas</v>
          </cell>
        </row>
        <row r="17">
          <cell r="B17" t="str">
            <v>Resoluciones aprobadas y  apoyo por las autoridades en el desarrollo cultural del Municipio de Eduardo Neri.</v>
          </cell>
        </row>
        <row r="18">
          <cell r="B18" t="str">
            <v>Formar parte de las comisiones, para las que fueren designados por el Ayuntamiento,  máximo conocimiento del patrimonio cultural,  (hermandad intercultural guerrerense)</v>
          </cell>
        </row>
        <row r="19">
          <cell r="B19" t="str">
            <v>Agilizar procesos administrativos para facilitar la ejecución de proyectos.</v>
          </cell>
          <cell r="C19" t="str">
            <v>Porcentaje de resoluciones aprobadas.</v>
          </cell>
          <cell r="D19" t="str">
            <v>Porcentaje de Resoluciones = (No. De Áreas inspeccionadas / No. Total de Áreas Programadas) * 100                                  PA= (Ni/NTAP) * 100</v>
          </cell>
        </row>
        <row r="20">
          <cell r="B20" t="str">
            <v>eficiente evolución y cambios positivos en las relaciones con la sociedad y asistir con puntualidad a las sesiones ordinarias y extraordinarias del Ayuntamiento</v>
          </cell>
          <cell r="C20" t="str">
            <v>Porcentaje de resoluciones aprobadas.</v>
          </cell>
        </row>
        <row r="21">
          <cell r="B21" t="str">
            <v xml:space="preserve"> Ejercer las facultades de deliberación y decisión de los asuntos que le competen al Ayuntamiento  Dictaminar e informar sobre los asuntos que les encomiende el Ayuntamiento .</v>
          </cell>
          <cell r="D21" t="str">
            <v>Porcentaje de Resoluciones = (No. De Áreas inspeccionadas / No. Total de Áreas Programadas) * 100                                  PA= (Ni/NTAP) * 102</v>
          </cell>
        </row>
      </sheetData>
      <sheetData sheetId="3"/>
      <sheetData sheetId="4">
        <row r="17">
          <cell r="C17" t="str">
            <v>EJE I. INCLUSION Y HUMANIDAD QUE TRANSFORMAN: UNIDOS PARA AVANZAR</v>
          </cell>
        </row>
        <row r="18">
          <cell r="C18" t="str">
            <v>Promover el desarrollo integral e inclusivo de la sociedad mediante la educación y la cultura, fortaleciendo la infraestructura educativa, impulsando programas culturales y artísticos, para preservar el patrimonio cultural del municipio con la participación activa de la niñez y juventud.</v>
          </cell>
        </row>
        <row r="19">
          <cell r="C19" t="str">
            <v xml:space="preserve">PROGRAMA 2.EDUCACION, TALENTO Y CULTURA: RAICES QUE NOS UNEN </v>
          </cell>
        </row>
        <row r="20">
          <cell r="C20" t="str">
            <v>Articular políticas públicas que creen un entorno favorable para el desarrollo social e integral de la niñez, jóvenes, adultos, adultos mayores y discapacitados promoviendo una colaboración entre distintos sectores para asegurar el bienestar social de municipio</v>
          </cell>
        </row>
        <row r="21">
          <cell r="C21" t="str">
            <v xml:space="preserve">2.4 Recuperar y promover las actividades culturales y artísticas en el municipio.
2.5 Impulsar la difusión y la preservación de patrimonio cultural del municipio, promoviendo danzas originarias, grupos musicales y potras actividades artísticas.
2.6 Fomentar la realización de talleres de danza, pintura, música, teatro y otras artes, incentivando la participación de la niñez y la juventud.
2.10 Garantizar mecanismos de participación que faciliten el desarrollo integral de la juventud en lasa acciones sociales, deportivas y culturales 
2.11 Gestionar el acceso a financiamiento o estímulos económicos para fortalecer el equipamiento y herramientas de los jóvenes en sus actividades culturales, deportivas, y artísticas.
2.16 Difundir los cursos y talleres que se imparten en la casa de cultura del municipio, promoviendo la participación de la niñez y juventud.
</v>
          </cell>
        </row>
        <row r="26">
          <cell r="AA26" t="str">
            <v>E. Prestación de Servicios Públicos</v>
          </cell>
        </row>
      </sheetData>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7">
          <cell r="C7" t="str">
            <v>Programa 2. Bienestar en Eduardo Neri,  Programa 6. Somos Diversos</v>
          </cell>
        </row>
        <row r="15">
          <cell r="C15" t="str">
            <v>Porcentaje de resoluciones aprobadas.</v>
          </cell>
        </row>
        <row r="16">
          <cell r="C16" t="str">
            <v>Porcentaje de acciones implemetadas  para el control de los recursos financieros.</v>
          </cell>
        </row>
        <row r="17">
          <cell r="C17" t="str">
            <v>Porcentaje de acciones implemetadas  para el control de los recursos financieros.</v>
          </cell>
        </row>
        <row r="18">
          <cell r="C18" t="str">
            <v>Porcentaje de acciones implemetadas  para el control de los recursos financieros.</v>
          </cell>
        </row>
        <row r="19">
          <cell r="C19" t="str">
            <v>Porcentaje de acciones implemetadas  para el control de los recursos financieros.</v>
          </cell>
        </row>
        <row r="20">
          <cell r="C20" t="str">
            <v>Porcentaje de resoluciones para su aprobacion.</v>
          </cell>
        </row>
      </sheetData>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2">
          <cell r="B12" t="str">
            <v>disminucion de los indices de violencia en mujeres y acceso oportunidades de desarrollo.</v>
          </cell>
          <cell r="C12" t="str">
            <v>indice de disminucion de violencia en mujeres.</v>
          </cell>
          <cell r="D12" t="str">
            <v>'indice de poblacion sensibilizada en violencia de genero = (n° de mujeres sensibilizadas/ n° de mujeres en el municipio) *100 IPSVG= (NMS/NMM) 100*</v>
          </cell>
          <cell r="E12" t="str">
            <v>listas de asistencia y evidencia fotografica.</v>
          </cell>
        </row>
        <row r="13">
          <cell r="B13" t="str">
            <v>igualdad social  y extensas oportunidades para el desarrollo pleno de las mujeres.</v>
          </cell>
          <cell r="C13" t="str">
            <v>indice de acceso a oportunidades de desarrollo en mujeres.</v>
          </cell>
          <cell r="D13" t="str">
            <v>indice de acceso a oportunidades de desarrollo en mujeres = ( N° de mujeres con empleo formal / N° de total de mujeres en el municipio) *100 IAODM = (NMEF /NTMM) 100*</v>
          </cell>
          <cell r="E13" t="str">
            <v>encuestas demograficas.</v>
          </cell>
        </row>
        <row r="14">
          <cell r="B14" t="str">
            <v>reduccion de embarazos adoolescentes</v>
          </cell>
          <cell r="C14" t="str">
            <v>tasa del embarazo adolescente.</v>
          </cell>
          <cell r="D14" t="str">
            <v>tasa del embarazo adolescente = (N° de embarazos adolescentes /N° total de adolescentes mujeres en la población) *100 TEA= (NEA/NTAMP) 100*</v>
          </cell>
          <cell r="E14" t="str">
            <v>registros en centros de salud.</v>
          </cell>
        </row>
        <row r="15">
          <cell r="B15" t="str">
            <v>talleres sobre los derechos sexuales y reproductivos de las mujeres y adolescentes.</v>
          </cell>
          <cell r="C15" t="str">
            <v>indice de cumplimiento de talleres de derechos sexuales y reproductivos.</v>
          </cell>
          <cell r="D15" t="str">
            <v>indice de cumplimiento de talles de derechos sexuales y reproductivos = (N° de talleres de derechos sexuales y reproductivos / N° de talleres  de derechos sexuales y reproductivos programados) *100 ICTDSR = (NTDSR / NTDSRP) 100*</v>
          </cell>
          <cell r="E15" t="str">
            <v>listas de asistencias y evidencia fotografica.</v>
          </cell>
        </row>
        <row r="16">
          <cell r="B16" t="str">
            <v>bajo indice de violencia familiar.</v>
          </cell>
          <cell r="C16" t="str">
            <v>indice de violencia.</v>
          </cell>
          <cell r="D16" t="str">
            <v>indice de violencia = (n° de mujeres violentadas / n° de talleres impartidos a padres de familia) *100 IV = (NMV/ NTIPF) 100*</v>
          </cell>
          <cell r="E16" t="str">
            <v>encuestas demograficas.</v>
          </cell>
        </row>
        <row r="17">
          <cell r="B17" t="str">
            <v>taller habilidades para la vida y crianza respetuosa.</v>
          </cell>
          <cell r="C17" t="str">
            <v>porcentaje de talleres realizados</v>
          </cell>
          <cell r="D17" t="str">
            <v>porcentaje de talleres realizados = (n° de talleres de habilidades para la vida y crianza respetuosa / n° de talleres de habilidades para la vida y crianza respetuosa programados) *100 PTR = (NTHPVCR / NTHPCRP)</v>
          </cell>
          <cell r="E17" t="str">
            <v>listas de asistencia, evidencias fotograficas..</v>
          </cell>
        </row>
        <row r="18">
          <cell r="B18" t="str">
            <v>reducción de pensamientos estereotipados de los roles de las mujeres.</v>
          </cell>
          <cell r="C18" t="str">
            <v>indice de personas con roles marcados de genero</v>
          </cell>
          <cell r="D18" t="str">
            <v>indice de personas con roles marcados de genero = (n° de personas con roles marcados de genero / n° de actividades impartidas sobre la igualdad de genero) *100 IPRMG = (NPRMG / NAISIG)*100</v>
          </cell>
          <cell r="E18" t="str">
            <v>encuestas demograficas, capacitaciones.</v>
          </cell>
        </row>
        <row r="19">
          <cell r="B19" t="str">
            <v>instalacion de modulos itinerantes "No estas sola"</v>
          </cell>
          <cell r="C19" t="str">
            <v>porcentaje de modulos itinerantes</v>
          </cell>
          <cell r="D19" t="str">
            <v>porcentaje de modulos itinerantes= (n° de modulos itinerantes instalados / n° de modulos itinerantes instalados programados) *100 PMI = (NMII / NMIIP)</v>
          </cell>
          <cell r="E19" t="str">
            <v>evidencias fotograficas y videos.</v>
          </cell>
        </row>
        <row r="20">
          <cell r="B20" t="str">
            <v>talleres y conferencias para la prevencion de la violencia hacia las mujeres adolescentes y niñas.</v>
          </cell>
          <cell r="C20" t="str">
            <v>porcentaje de talleres y conferencias</v>
          </cell>
          <cell r="D20" t="str">
            <v>porcentaje de talleres y conferencias = (n° de talleres y conferencias realizadas / n° de talleres y conferencias programadas) *100 PTC = (NTCR / NTCP) *100</v>
          </cell>
          <cell r="E20" t="str">
            <v>listas de asistencia, evidencias fotograficas..</v>
          </cell>
        </row>
        <row r="21">
          <cell r="B21" t="str">
            <v>capacitacion a servidores publicos con perspectiva de genero</v>
          </cell>
          <cell r="C21" t="str">
            <v>porcentaje de capacitacione desarrollados</v>
          </cell>
          <cell r="D21" t="str">
            <v>porcentaje de capacitaciones desarrollados = (n° de capacitaciones para la igualdad entre mujeres y hombres / n° de capacitaciones para la igualdad entre mujeres y hombres programados) *100 PCD = (NCPIEMH / NCPIEMHP) *100</v>
          </cell>
          <cell r="E21" t="str">
            <v>listas de asistencia, evidencias fotograficas..</v>
          </cell>
        </row>
        <row r="22">
          <cell r="B22" t="str">
            <v>enlaces de genero</v>
          </cell>
          <cell r="C22" t="str">
            <v>porcentaje de enlaces de genero</v>
          </cell>
          <cell r="D22" t="str">
            <v>porcentaje de enlaces de genero = (n° de enlaces de genero / n° de actividades programadas para los enlaces de genero) *100 PEG = (NEG / NAPEG) *100</v>
          </cell>
          <cell r="E22" t="str">
            <v>evidencias fotograficas y videos.</v>
          </cell>
        </row>
        <row r="23">
          <cell r="B23" t="str">
            <v>25 de noviembre "día internacional de la violencia contra las mujeres, adolescentes y niñas"</v>
          </cell>
          <cell r="C23" t="str">
            <v>porcentaje de población asistente para el dia internacional contra la violencia contra las mujeres adolescentes y niñas</v>
          </cell>
          <cell r="D23" t="str">
            <v>porcentaje de poblacion asistente para el dia internacional de la violencia contra las mujeres adolescentes y niñas = (n° de personas asistientes en la actividad del dia internacional de la violencia contra las mujeres, adolescentes y niñas / n°actividades programadas del dia internacional de la violencia contra las mujeres adolescentes y niñas) *100 PPAPDIVCMAN = (NPAADIVCMAN / NAPDIVCMAN) *100</v>
          </cell>
          <cell r="E23" t="str">
            <v>evidencias fotograficas y videos.</v>
          </cell>
        </row>
        <row r="24">
          <cell r="B24" t="str">
            <v>16 dias de activismo el marco del dia internacional dela violencia contra las mujeres, adolescentes y niñas.</v>
          </cell>
          <cell r="C24" t="str">
            <v>porcentaje de actividades realizadas en el marco del dia internacional dela violencia contra las mujeres, adolescentes y niñas.</v>
          </cell>
          <cell r="D24" t="str">
            <v>porcentaje de actividades realizadas en el marco del dia internacional de la violencia contra las mujeres, adolescentes y niñas = (N° de actividades realizadas en el marco del dia internacional dela violencia contra las mujeres, adolescentes y niñas / N° de actividades programadas en el marco del dia internacional dela violencia contra las mujeres, adolescentes y niñas) * 100 PARMDIVCMAN = (NARMDIVCMAN / NAPMDIVCMAN) *100</v>
          </cell>
          <cell r="E24" t="str">
            <v>evidencias fotograficas y videos.</v>
          </cell>
        </row>
        <row r="25">
          <cell r="B25" t="str">
            <v>"conmemoracion del dia internacional de la mujer"</v>
          </cell>
          <cell r="C25" t="str">
            <v>porcentaje de poblacion asistente para el dia internacional de la mujer</v>
          </cell>
          <cell r="D25" t="str">
            <v>porcentaje de poblacion asistente para el dia internacional de la mujer = (n° de personas asistentes en la actividad del dia internacional de la mujer / n° de actividades programadas para el dia internacional de la mujer) *100 PPAPDIM = (NPAADIM / APPDIM) *100</v>
          </cell>
          <cell r="E25" t="str">
            <v>evidencias fotograficas y videos.</v>
          </cell>
        </row>
      </sheetData>
      <sheetData sheetId="3"/>
      <sheetData sheetId="4">
        <row r="17">
          <cell r="C17" t="str">
            <v>EJE I : INCLUSIÓN Y HUMANIDAD QUE TRANSFORMAN "UNIDOS PARA AVANZAR"</v>
          </cell>
        </row>
        <row r="18">
          <cell r="C18" t="str">
            <v>Lograr la igualdad entre los generos asegurando la participación plena y efectiva en el desarrollo social con inclusión generando oportunidades de liderazgo, eliminando todas las formas de violencia para garantizar la equidad e igualdad de la diversidad</v>
          </cell>
        </row>
        <row r="19">
          <cell r="C19" t="str">
            <v>PROGRAMA 7. IGUALDAD Y DIVERSIDAD SIN BARRERAS</v>
          </cell>
        </row>
        <row r="20">
          <cell r="C20" t="str">
            <v>Articular políticas públicas que creen un entorno favorable para el desarrollo social e integral de la niñez, jóvenes, adultos, adultos mayores y discapacitados, promoviendo una colaboración entre distintos sectores para asegurar el bienestar social del Municipio.</v>
          </cell>
        </row>
        <row r="21">
          <cell r="C21" t="str">
            <v>7.5 Desarrollar campañas de sensibilización y educación que promueva la igualdad de género y la no discriminación en los ámbitos educativo, laboral, familiar y social.
Mejorar la participación de las mujeres y sus familias mediante acciones de empoderamiento y crecimiento económico.
7.15 Generar entornos que favorezcan la inclusión igualitaria en materia de perspectiva de género.
7.16 Coordinar la perspectiva de género en áreas: culturales, sociales, institucionales, económicas, familiares e Individuales, que condicionen las brechas de desigualdad entre mujeres y hombres.
7.17 Promover la detección temprana de la violencia familiar y de género, generando entornos seguros en beneficio de las mujeres.
7.18 Implementar talleres, cursos, capacitación promoviendo la igualdad de género previniendo la discriminación, machismo o la violencia.
7.19 Promover la participación de las mujeres y hombres en actividades encaminadas a la igualdad de género, para
conocer sus derechos y tengan acceso a servicios jurídicos y psicológicos.
7.20 Establecer mecanismos de coordinación para monitorear el seguimiento a políticas públicas de igualdad de género y mujeres violentadas.</v>
          </cell>
        </row>
        <row r="24">
          <cell r="AA24" t="str">
            <v xml:space="preserve">2.7.Otros Asuntos Sociales </v>
          </cell>
        </row>
        <row r="26">
          <cell r="AA26" t="str">
            <v>E Prestacion de Servicios Publicos</v>
          </cell>
        </row>
      </sheetData>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 xml:space="preserve">Asistir con puntualidad a las sesiones ordinarias y extraordinarias y retomar temas de mejor ambiente de paz, armonía, respeto, dignidad, tolerancia, libertad e  igualdad, alimentación, vivienda y atención médica adecuadas Garantizar la protección de los derechos humanos de los niños y adolescentes del Municipio de Eduardo Neri.   </v>
          </cell>
          <cell r="C12" t="str">
            <v>Porcentaje de resoluciones de aprobación.</v>
          </cell>
          <cell r="D12" t="str">
            <v>Porcentaje de Resoluciones Aprobadas = (No. De proyectos Terminados/ No. De Proyectos Programados) * 100.   PAP=(NPT/NPP) * 100</v>
          </cell>
        </row>
        <row r="13">
          <cell r="B13" t="str">
            <v>Aplicación y resoluciones en la normatividad, Solidaridad y Igualdad sin discriminación, con acceso a la Educación y Justicia a los Derechos Humanos de la niñez, en el Municipio de Eduardo Neri.</v>
          </cell>
        </row>
        <row r="15">
          <cell r="C15" t="str">
            <v>Porcentaje de acciones implementadas  para el control de los recursos financieros.</v>
          </cell>
        </row>
        <row r="16">
          <cell r="C16" t="str">
            <v>Porcentaje de acciones implementadas  para el control de los recursos financieros.</v>
          </cell>
        </row>
      </sheetData>
      <sheetData sheetId="3"/>
      <sheetData sheetId="4">
        <row r="17">
          <cell r="C17" t="str">
            <v>Eje 1. Inclusión y Humanidad queTransforman: Unidos para Avanzar</v>
          </cell>
        </row>
        <row r="18">
          <cell r="C18" t="str">
            <v>Contribuir a que la ciudadanía de Eduardo Neri en situación de rezago social o marginación, acceda a los beneficios de los programas sociales, con el fin de mejorar su calidad de vida, mediante la atención prioritaria a los grupos vulnerables, de manera inclusiva para fortalecer las condiciones que permita alcanzar un desarrollo humano integral. Y, Mejorar las condiciones de vida de los grupos vulnerables propiciando el respeto por sus derechos, creando condiciones que aseguren un desarrollo integral y una inclusión generando una sinergia en beneficio de la niñez, adolescentes, adultos mayores y la familia.</v>
          </cell>
        </row>
        <row r="20">
          <cell r="C20" t="str">
            <v>Articular políticas públicas que creen un entorno favorable para el desarrollo social e integral de la niñez, jóvenes, adultos, adultos mayores y discapacitados, promoviendo una colaboración entre distintos sectores para asegurar el bienestar social del Municipio.</v>
          </cell>
        </row>
        <row r="21">
          <cell r="C21" t="str">
            <v>1.13 Canalizar las sugerencias y quejas en atención a migrantes ante las instancias competentes para su desarrollo social. 1.14 Informar a los migrantes sobre los trámites y servicios en beneficio del sector, brindando seguimiento y apoyo para la gestión ordenada. 8.1 Impulsar el desarrollo integral y la vida digna de las niñas y niños del Municipio.8.2 Promover la protección integral de los derechos de las niñas y niños y adolescentes.8.3 Fomentar acciones que garanticen el derecho pleno de los familiares en su bienestar integral y la disminución de personas menores de edad que vivan en vulnerabilidad. 8.4 Impartir talleres y capacitaciones orientados al cuidado de los niños y niñas, acorde a su edad.</v>
          </cell>
        </row>
        <row r="23">
          <cell r="AA23" t="str">
            <v>1. Gobierno</v>
          </cell>
        </row>
        <row r="24">
          <cell r="AA24" t="str">
            <v>1.1. Legislación</v>
          </cell>
        </row>
        <row r="26">
          <cell r="AA26" t="str">
            <v>E. Prestación de Servicios Públicos</v>
          </cell>
        </row>
      </sheetData>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7">
          <cell r="C7" t="str">
            <v>Programa 2. Bienestar en Eduardo Neri</v>
          </cell>
        </row>
        <row r="16">
          <cell r="C16" t="str">
            <v>Porcentaje de acciones implemetadas  para el control de los recursos financieros.</v>
          </cell>
        </row>
        <row r="17">
          <cell r="B17" t="str">
            <v>Participacion de Seciones de cabildo,  Garantizar los derechos humanos de los niños y adolecentes del Municipio creando actividades recreativas y culturales.</v>
          </cell>
          <cell r="C17" t="str">
            <v>Porcentaje de acciones implemetadas  para el control de los recursos financieros.</v>
          </cell>
        </row>
        <row r="18">
          <cell r="B18" t="str">
            <v>Formar parte de las comisiones,con ayuda psicologica a familias, y talleres de ayuda para inegracion familiar.</v>
          </cell>
        </row>
        <row r="19">
          <cell r="B19" t="str">
            <v xml:space="preserve"> Dictaminar e informar sobre los asuntos que les encomiende el Ayuntamiento,ayudandocon  motivacion psicologica y inclusion social para que los niños asistan a la escuela </v>
          </cell>
        </row>
        <row r="20">
          <cell r="B20" t="str">
            <v>Ejercer la debida inspección y vigilancia, en los ramos a  cargo y brindar  talleres de autoayuda, para mejorar las conductas de los estudiantes.</v>
          </cell>
          <cell r="C20" t="str">
            <v>Porcentaje de resoluciones para su aprobacion.</v>
          </cell>
        </row>
        <row r="21">
          <cell r="B21" t="str">
            <v>Formular al Ayuntamiento las propuestas de ordenamientos en asuntos municipales, centros de ayuda a los niños y adolecentes en situacion de calle.</v>
          </cell>
          <cell r="C21" t="str">
            <v>Porcentaje de resoluciones aprobadas.</v>
          </cell>
        </row>
        <row r="22">
          <cell r="B22" t="str">
            <v>Aprobacion de presupuesto de egresos y ley de ingresos y reglamentos.del municipio de Eduardo Neri,  e implementar Talleres para capacitar y educar de mejor manera el interes de los niños y adolecentes.</v>
          </cell>
          <cell r="C22" t="str">
            <v>Porcentaje de resoluciones aprobadas.</v>
          </cell>
        </row>
      </sheetData>
      <sheetData sheetId="3"/>
      <sheetData sheetId="4">
        <row r="17">
          <cell r="C17" t="str">
            <v xml:space="preserve"> 1.   Dimension Social, Desarrollo Integral Incluyente.</v>
          </cell>
        </row>
      </sheetData>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
      <sheetName val="PbR"/>
      <sheetName val="POA"/>
    </sheetNames>
    <sheetDataSet>
      <sheetData sheetId="0"/>
      <sheetData sheetId="1"/>
      <sheetData sheetId="2">
        <row r="15">
          <cell r="B15" t="str">
            <v xml:space="preserve">Aprobación de presupuesto de egresos y ley de ingresos y asesoramiento para mayor crecimiento económico, bajas tasas de desempleo,con un índice de migración bajo. </v>
          </cell>
        </row>
      </sheetData>
      <sheetData sheetId="3"/>
      <sheetData sheetId="4">
        <row r="17">
          <cell r="C17" t="str">
            <v xml:space="preserve">EJE  : Transversal B Igualdad de genero e inclusion social </v>
          </cell>
        </row>
        <row r="18">
          <cell r="C18" t="str">
            <v>Aumentar el bienestar social de la ciudadanía, fortaleciendo el tejido social mediante una estrategia integral de desarrollo humano y social promoviendo mejores condiciones de convivencia comunitaria a través de la cultura, el deporte, la educación y la salud, a través de programas con sentido integral e incluyente.</v>
          </cell>
        </row>
        <row r="19">
          <cell r="C19" t="str">
            <v>Programa 2. Bienestar en Eduardo Neri</v>
          </cell>
        </row>
        <row r="20">
          <cell r="C20" t="str">
            <v>Incrementar el bienestar social de la población vulnerable del Municipio.  Apoyar al migrante con opciones de autoempleo</v>
          </cell>
        </row>
        <row r="21">
          <cell r="C21" t="str">
            <v>2.1  Entrega de despensas a personas más necesitadas      2.2 Entrega de herramientas de trabajo a productores de escasos recursos.</v>
          </cell>
        </row>
      </sheetData>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3">
          <cell r="B13" t="str">
            <v>Implementar un plan integral para organizar y mejorar el acceso a productos básicos y servicios de comercio.</v>
          </cell>
          <cell r="C13" t="str">
            <v>Índice de desarrollo económico en el municipio.</v>
          </cell>
          <cell r="D13" t="str">
            <v>Índice de desarrollo económico</v>
          </cell>
          <cell r="E13" t="str">
            <v>(Número de logros alcanzados / Objetivos planeados) * 100</v>
          </cell>
        </row>
        <row r="14">
          <cell r="B14" t="str">
            <v>Mejorar el acceso eficiente a productos básicos y servicios de comercio, promoviendo un comercio accesible.</v>
          </cell>
          <cell r="C14" t="str">
            <v>Porcentaje de cobertura de servicios básicos a la población.</v>
          </cell>
          <cell r="D14" t="str">
            <v>Cobertura de servicios básicos</v>
          </cell>
          <cell r="E14" t="str">
            <v>(Servicios entregados / Servicios planeados) * 100</v>
          </cell>
        </row>
        <row r="15">
          <cell r="B15" t="str">
            <v>Mejora en la infraestructura comercial.</v>
          </cell>
          <cell r="C15" t="str">
            <v>Porcentaje de mejora en infraestructura comercial.</v>
          </cell>
          <cell r="D15" t="str">
            <v>Infraestructura comercial</v>
          </cell>
          <cell r="E15" t="str">
            <v>(Mejoras realizadas / Mejoras planificadas) * 100</v>
          </cell>
        </row>
        <row r="16">
          <cell r="B16" t="str">
            <v>Aprobación de presupuesto y excelente participación comunitaria.</v>
          </cell>
          <cell r="C16" t="str">
            <v>Porcentaje de participación comunitaria.</v>
          </cell>
          <cell r="D16" t="str">
            <v>Participación comunitaria</v>
          </cell>
          <cell r="E16" t="str">
            <v>(Número de participantes / Número de ciudadanos involucrados) * 100</v>
          </cell>
        </row>
        <row r="17">
          <cell r="B17" t="str">
            <v>Fortalecer mecanismos de control y cumplir con normativas sanitarias y de seguridad.</v>
          </cell>
          <cell r="C17" t="str">
            <v>Cumplimiento de normativas sanitarias y de seguridad.</v>
          </cell>
          <cell r="D17" t="str">
            <v>Cumplimiento de normativas</v>
          </cell>
          <cell r="E17" t="str">
            <v>(Cumplimiento normativo / Total de inspecciones) * 100</v>
          </cell>
        </row>
        <row r="18">
          <cell r="B18" t="str">
            <v>Asistencia puntual a sesiones de cabildo y deliberación de asuntos municipales.</v>
          </cell>
          <cell r="C18" t="str">
            <v>Porcentaje de asistencia a sesiones de cabildo.</v>
          </cell>
          <cell r="D18" t="str">
            <v>Asistencia a sesiones de cabildo</v>
          </cell>
          <cell r="E18" t="str">
            <v>(Asistentes a sesiones / Número total de sesiones programadas) * 100</v>
          </cell>
        </row>
        <row r="19">
          <cell r="B19" t="str">
            <v>Inspección, vigilancia e intervención en áreas designadas.</v>
          </cell>
          <cell r="C19" t="str">
            <v>Porcentaje de cumplimiento de las inspecciones.</v>
          </cell>
          <cell r="D19" t="str">
            <v>Cumplimiento de inspección</v>
          </cell>
          <cell r="E19" t="str">
            <v>(Inspecciones realizadas / Total de áreas designadas) * 100</v>
          </cell>
        </row>
        <row r="20">
          <cell r="B20" t="str">
            <v>Generar un entorno atractivo para la inversión a través del ordenamiento comercial.</v>
          </cell>
          <cell r="C20" t="str">
            <v>Porcentaje de atracción de inversiones.</v>
          </cell>
          <cell r="D20" t="str">
            <v>Atracción de inversiones</v>
          </cell>
          <cell r="E20" t="str">
            <v>(Inversiones recibidas / Objetivo de inversión) * 100</v>
          </cell>
        </row>
        <row r="21">
          <cell r="B21" t="str">
            <v>Resoluciones aprobadas para la mejora de micros y pequeñas empresas.</v>
          </cell>
          <cell r="C21" t="str">
            <v>Porcentaje de empresas beneficiadas.</v>
          </cell>
          <cell r="D21" t="str">
            <v>Beneficios a micros y pequeñas empresas</v>
          </cell>
          <cell r="E21" t="str">
            <v>(Empresas beneficiadas / Total de empresas que solicitaron) * 100</v>
          </cell>
        </row>
      </sheetData>
      <sheetData sheetId="3"/>
      <sheetData sheetId="4"/>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7">
          <cell r="C7" t="str">
            <v xml:space="preserve"> 5. Salud para Todos.</v>
          </cell>
        </row>
        <row r="8">
          <cell r="C8" t="str">
            <v xml:space="preserve"> 1.   Dimension Social    Desarrollo integral e inlcuyente</v>
          </cell>
        </row>
        <row r="9">
          <cell r="C9" t="str">
            <v>Gestionar las condiciones para focalizar, incorporar y atender con calidad el sistema de salud, con la finalidad de reducir los padecimientos actuales y futuros del municipio de Eduardo Neri.</v>
          </cell>
        </row>
        <row r="10">
          <cell r="C10" t="str">
            <v>3.- Impulsar programas para el fomento de los jóvenes a la vida en comunidad incluyéndolos al sector productivo y social.  8,.-Crear iniciativas para mejorar las condiciones de salud de la sociedad del Municipio en materia de prevención, deporte y salubridad con atención prioritaria.</v>
          </cell>
        </row>
        <row r="11">
          <cell r="C11" t="str">
            <v>5.1  Evaluación y mejoramiento del servicio de salud. 5.2  Diagnóstico de Salud Municipal           5.3  Servicio de primeros auxilios.</v>
          </cell>
        </row>
        <row r="15">
          <cell r="B15" t="str">
            <v>Aprobacion de presupuesto de egresos y ley de ingresos, Brindar talleres de salud sobre la afectacion del circuito de recompensa del cerebro neurotransmisor y dopamina y trastornos del sueño en los jovenes de Eduardo Neri.</v>
          </cell>
          <cell r="C15" t="str">
            <v>Porcentaje de resoluciones de aprobacion.</v>
          </cell>
        </row>
        <row r="16">
          <cell r="B16" t="str">
            <v>Asistir con puntualidad a sesiones de cabildo y presentar Programas de apoyo de salud clínica en jóvenes, para evitar, la drogadicción, infecciones, los accidentes y las violencias, en el municipio de Eduardo Neri.</v>
          </cell>
          <cell r="C16" t="str">
            <v>Porcentaje de acciones implemetadas  para el control de los recursos financieros.</v>
          </cell>
        </row>
        <row r="17">
          <cell r="B17" t="str">
            <v>Ejercer la debida inspección y vigilancia y Gestionar apoyos económicos de los tres niveles de gobierno y la secretaria de salud, con terapias emocionales y cognitivas.</v>
          </cell>
        </row>
      </sheetData>
      <sheetData sheetId="3"/>
      <sheetData sheetId="4"/>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5">
          <cell r="B15" t="str">
            <v>Aprobar el presupuesto de egresos y ley de ingresos, y atender soluciones de salud mediante campañas.</v>
          </cell>
          <cell r="C15" t="str">
            <v>Porcentaje de ejecución del presupuesto para campañas de salud.</v>
          </cell>
          <cell r="D15" t="str">
            <v>Ejecución de campañas de salud</v>
          </cell>
          <cell r="E15" t="str">
            <v>(Presupuesto ejecutado en campañas / Presupuesto planeado) * 100</v>
          </cell>
        </row>
        <row r="16">
          <cell r="B16" t="str">
            <v>Asistir con puntualidad a sesiones de cabildo y presentar programas de campaña de salud.</v>
          </cell>
          <cell r="C16" t="str">
            <v>Porcentaje de asistencia a sesiones de cabildo.</v>
          </cell>
          <cell r="D16" t="str">
            <v>Asistencia a sesiones de cabildo</v>
          </cell>
          <cell r="E16" t="str">
            <v>(Número de sesiones asistidas / Total de sesiones programadas) * 100</v>
          </cell>
        </row>
        <row r="17">
          <cell r="B17" t="str">
            <v>Diseñar e impulsar programas integrales para el desarrollo juvenil.</v>
          </cell>
          <cell r="C17" t="str">
            <v>Porcentaje de programas diseñados e impulsados.</v>
          </cell>
          <cell r="D17" t="str">
            <v>Impulso de programas juveniles</v>
          </cell>
          <cell r="E17" t="str">
            <v>(Programas implementados / Programas planificados) * 100</v>
          </cell>
        </row>
        <row r="18">
          <cell r="B18" t="str">
            <v>Ejercer la debida inspección y vigilancia en las dependencias de salud mental de los jóvenes.</v>
          </cell>
          <cell r="C18" t="str">
            <v>Porcentaje de cumplimiento en inspecciones de salud mental.</v>
          </cell>
          <cell r="D18" t="str">
            <v>Inspección en servicios de salud mental juvenil</v>
          </cell>
          <cell r="E18" t="str">
            <v>(Inspecciones realizadas / Inspecciones planeadas) * 100</v>
          </cell>
        </row>
        <row r="19">
          <cell r="B19" t="str">
            <v>Resoluciones aprobadas y campañas de prevención antidrogas.</v>
          </cell>
          <cell r="C19" t="str">
            <v>Porcentaje de efectividad en campañas antidrogas.</v>
          </cell>
          <cell r="D19" t="str">
            <v>Eficiencia de campañas antidrogas</v>
          </cell>
          <cell r="E19" t="str">
            <v>(Número de campañas exitosas / Total de campañas realizadas) * 100</v>
          </cell>
        </row>
        <row r="20">
          <cell r="B20" t="str">
            <v>Fomentar la participación juvenil mediante espacios de diálogo y liderazgo.</v>
          </cell>
          <cell r="C20" t="str">
            <v>Porcentaje de jóvenes participando en espacios de liderazgo.</v>
          </cell>
          <cell r="D20" t="str">
            <v>Participación juvenil en liderazgo</v>
          </cell>
          <cell r="E20" t="str">
            <v>(Jóvenes participantes / Total de jóvenes en el municipio) * 100</v>
          </cell>
        </row>
        <row r="21">
          <cell r="B21" t="str">
            <v>Proponer y gestionar acciones para la prestación de servicios de salud, mejor atención, y promover campañas de planificación familiar.</v>
          </cell>
          <cell r="C21" t="str">
            <v>Porcentaje de acciones ejecutadas en servicios de salud juvenil.</v>
          </cell>
          <cell r="D21" t="str">
            <v>Ejecución de acciones para salud juvenil</v>
          </cell>
          <cell r="E21" t="str">
            <v>(Acciones ejecutadas / Acciones propuestas) * 100</v>
          </cell>
        </row>
        <row r="22">
          <cell r="B22" t="str">
            <v>Convocatorias a sesiones de cabildo como participación social, fomentando confianza y transparencia.</v>
          </cell>
          <cell r="C22" t="str">
            <v>Porcentaje de convocatorias realizadas.</v>
          </cell>
          <cell r="D22" t="str">
            <v>Convocatorias a sesiones de cabildo</v>
          </cell>
          <cell r="E22" t="str">
            <v>(Convocatorias realizadas / Total de convocatorias programadas) * 100</v>
          </cell>
        </row>
      </sheetData>
      <sheetData sheetId="3"/>
      <sheetData sheetId="4"/>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15">
          <cell r="B15" t="str">
            <v>Aprobar el presupuesto de egresos y ley de ingresos,para erradicar el hambre, la pobreza, el desempleo juvenil y la migración forzada en la población en general del municipio de Eduardo Neri.</v>
          </cell>
          <cell r="C15" t="str">
            <v>Porcentaje de resoluciones de aprobacion.</v>
          </cell>
          <cell r="G15" t="str">
            <v>Porcentaje de Resoluciones Aprobadas = (No. De proyectos Terminados/ No. De Proyectos Programados) * 100.   PAP=(NPT/NPP) * 100</v>
          </cell>
        </row>
        <row r="16">
          <cell r="B16" t="str">
            <v xml:space="preserve">Asistir con puntualidad a las sesiones ordinarias y extraordinarias del Ayuntamiento y proponer Resoluciones aprobadas y  apoyo por las autoridades en el desarrollo, para una mejor y eficiente inversión en la agricultura en mayor escala para el desarrollo rural inclusivo, del Municipio de Eduardo Neri. </v>
          </cell>
          <cell r="C16" t="str">
            <v>Porcentaje de acciones implemetadas  para el control de los recursos financieros.</v>
          </cell>
          <cell r="G16" t="str">
            <v>Porcentaje de Efectividad = No. De Acciones Realizadas / No. De Acciones Programadas * 100             PAI=NAR/NAP *100</v>
          </cell>
        </row>
        <row r="17">
          <cell r="B17" t="str">
            <v>Ejercer la debida inspección y vigilancia, en los ramos a  cargo  para  Mejor acceso e igualdad  de recursos productivos como la tierra, el agua, el crédito y la energia, con servicios básicos de calidad, para el desarrollo de los agricultores.</v>
          </cell>
          <cell r="C17" t="str">
            <v>Porcentaje de acciones implemetadas  para el control de los recursos financieros.</v>
          </cell>
          <cell r="G17" t="str">
            <v>Porcentaje de Integración = No. De Documentos Integrados / No. De Total de Documentos * 100            PC= (NDE/NTD) *100</v>
          </cell>
        </row>
      </sheetData>
      <sheetData sheetId="3"/>
      <sheetData sheetId="4">
        <row r="17">
          <cell r="C17" t="str">
            <v>EJE III. DIMENSIÓN TERRITORIAL Fortalecimiento Urbano y
Económico</v>
          </cell>
        </row>
        <row r="18">
          <cell r="C18" t="str">
            <v>Apoyar a los productores del Municipio con asesorías, capacitaciones, semillas mejoradas y agroquímicos a bajo costo, para la producción de los granos básicos en beneficio de la economía de sus familias.</v>
          </cell>
        </row>
        <row r="19">
          <cell r="C19" t="str">
            <v>16. Desarrollo para el Campo.</v>
          </cell>
        </row>
        <row r="20">
          <cell r="C20" t="str">
            <v>1.- Vincular unidades económicas para el fortalecimiento del desarrollo económico y productivo del Municipio.       2.- Incrementar la producción agropecuaria mediante esquemas sustentables con innovación del medio rural.</v>
          </cell>
        </row>
        <row r="21">
          <cell r="C21" t="str">
            <v>16.1    Dotación de semillas mejoradas a productores. 16.2   Programa de agroquímicos a bajo costo.</v>
          </cell>
        </row>
      </sheetData>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sheetNames>
    <sheetDataSet>
      <sheetData sheetId="0"/>
      <sheetData sheetId="1"/>
      <sheetData sheetId="2">
        <row r="15">
          <cell r="B15" t="str">
            <v>Aprobar el Presupuesto de Egresos y la Ley de Ingresos del municipio, impulsando aprovechamiento agrícola y apoyo a la canasta básica.</v>
          </cell>
          <cell r="C15" t="str">
            <v>Porcentaje de recursos agrícolas integrados en el presupuesto aprobado</v>
          </cell>
          <cell r="D15" t="str">
            <v>(Recursos agrícolas aprobados / Recursos solicitados) * 100</v>
          </cell>
          <cell r="E15" t="str">
            <v>Acta de aprobación presupuestal, documentos de planeación</v>
          </cell>
        </row>
        <row r="16">
          <cell r="B16" t="str">
            <v>Mejorar la infraestructura básica en zonas rurales (caminos, agua, electricidad).</v>
          </cell>
          <cell r="C16" t="str">
            <v>Porcentaje de obras de infraestructura rural completadas</v>
          </cell>
          <cell r="D16" t="str">
            <v>(Obras completadas / Obras planeadas) * 100</v>
          </cell>
          <cell r="E16" t="str">
            <v>Informes de obra pública, registros fotográficos</v>
          </cell>
        </row>
        <row r="17">
          <cell r="B17" t="str">
            <v>Participación activa en sesiones del Ayuntamiento y gestión del padrón de fertilizantes.</v>
          </cell>
          <cell r="C17" t="str">
            <v>Porcentaje de sesiones asistidas y propuestas presentadas</v>
          </cell>
          <cell r="D17" t="str">
            <v>(Sesiones asistidas y propuestas presentadas / Total de sesiones) * 100</v>
          </cell>
          <cell r="E17" t="str">
            <v>Minutas de sesiones, propuestas documentadas</v>
          </cell>
        </row>
        <row r="18">
          <cell r="B18" t="str">
            <v>Ejercer inspección y vigilancia para mejorar servicios básicos e igualdad en el acceso.</v>
          </cell>
          <cell r="C18" t="str">
            <v>Porcentaje de inspecciones realizadas efectivamente</v>
          </cell>
          <cell r="D18" t="str">
            <v>(Inspecciones realizadas / Inspecciones programadas) * 100</v>
          </cell>
          <cell r="E18" t="str">
            <v>Informes de inspección, reportes ciudadanos</v>
          </cell>
        </row>
        <row r="19">
          <cell r="B19" t="str">
            <v>Fortalecer la coordinación institucional con dependencias estatales y federales.</v>
          </cell>
          <cell r="C19" t="str">
            <v>Porcentaje de coordinación efectiva con dependencias externas</v>
          </cell>
          <cell r="D19" t="str">
            <v>(Reuniones y convenios efectivos / Total programados) * 100</v>
          </cell>
          <cell r="E19" t="str">
            <v>Convenios firmados, actas de reunión</v>
          </cell>
        </row>
        <row r="20">
          <cell r="B20" t="str">
            <v>Convocar a sesiones de cabildo para informar a agricultores y proponer ordenamientos municipales.</v>
          </cell>
          <cell r="C20" t="str">
            <v>Porcentaje de sesiones convocadas con participación de agricultores</v>
          </cell>
          <cell r="D20" t="str">
            <v>(Sesiones realizadas con participación / Total convocadas) * 100</v>
          </cell>
          <cell r="E20" t="str">
            <v>Lista de asistencia, actas de sesión</v>
          </cell>
        </row>
        <row r="21">
          <cell r="B21" t="str">
            <v>Formular propuestas de ordenamientos y capacitaciones productivas con entrega de insumos.</v>
          </cell>
          <cell r="C21" t="str">
            <v>Porcentaje de agricultores capacitados y con acceso a insumos</v>
          </cell>
          <cell r="D21" t="str">
            <v>(Agricultores capacitados y beneficiados / Total agricultores identificados) * 100</v>
          </cell>
          <cell r="E21" t="str">
            <v>Registros de capacitación, listas de entrega de insumos</v>
          </cell>
        </row>
      </sheetData>
      <sheetData sheetId="3"/>
      <sheetData sheetId="4"/>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
      <sheetName val="PbR"/>
      <sheetName val="POA"/>
    </sheetNames>
    <sheetDataSet>
      <sheetData sheetId="0"/>
      <sheetData sheetId="1"/>
      <sheetData sheetId="2">
        <row r="7">
          <cell r="C7" t="str">
            <v>Programa 4. Promoción de la Educación   y   Programa 12. Obras Incluyentes</v>
          </cell>
        </row>
      </sheetData>
      <sheetData sheetId="3"/>
      <sheetData sheetId="4">
        <row r="17">
          <cell r="C17" t="str">
            <v>1.   Dimension Social .   Desarrollo Integral e Incluyente.   3. Dimension Territorial. Fortalecimiento Urbano y Economico</v>
          </cell>
        </row>
        <row r="18">
          <cell r="C18" t="str">
            <v>Coordinar con las diferentes áreas y jefaturas, acciones para incorporar las diferentes actividades, culturales, deportivas, recreativas, educativas, rescatando valores en la sociedad. Ejecutar y verificar las obras públicas propuestas para que sean construidas con calidad y beneficien a un número significativo de habitantes del municipio de Eduardo Neri.</v>
          </cell>
        </row>
        <row r="20">
          <cell r="C20" t="str">
            <v>Gestionar infraestructura educativa, equipamiento para la rehabilitación y construcción de espacios educativos.  Planear las obras sustentables en beneficio de
toda la ciudadanía.   • Planear las obras sustentables en beneficio de toda la ciudadanía. • Impulsar una imagen urbana sustentable</v>
          </cell>
        </row>
        <row r="21">
          <cell r="C21" t="str">
            <v>4.1 Semana Cívico-Cultural y Deportiva por el natalicio de Eduardo Neri. 4.2 Interculturalidad y competencia deportiva entre los Municipios de la región Centro.  12.4 Infraestructura Urbana: Equipamiento y gestión de recursos.  12.5 Campaña de Imagen Urbana.</v>
          </cell>
        </row>
      </sheetData>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Contribuir al desarrollo integral del municipio mediante la planificación, gestión y supervisión de proyectos de desarrollo urbano y obras públicas que mejoren la infraestructura</v>
          </cell>
          <cell r="C12" t="str">
            <v>Porcentaje de proyectos de infraestructura ejecutados respecto a los planeados</v>
          </cell>
          <cell r="D12" t="str">
            <v>(Proyectos ejecutados / Proyectos planeados * 100)</v>
          </cell>
          <cell r="E12" t="str">
            <v>Reportes de avance de obra, informes técnicos</v>
          </cell>
        </row>
        <row r="13">
          <cell r="B13" t="str">
            <v>Gestión eficiente, integral y participativa del desarrollo urbano, la infraestructura pública y la promoción del deporte en el municipio</v>
          </cell>
          <cell r="C13" t="str">
            <v>Porcentaje de acciones urbanas, de infraestructura y deportivas cumplidas respecto al plan anual</v>
          </cell>
          <cell r="D13" t="str">
            <v>(Acciones cumplidas / Acciones planeadas * 100)</v>
          </cell>
          <cell r="E13" t="str">
            <v>Plan de trabajo, bitácoras, actas del Ayuntamiento</v>
          </cell>
        </row>
        <row r="14">
          <cell r="B14" t="str">
            <v>Fortalecimiento de la planeación y regulación urbana</v>
          </cell>
          <cell r="C14" t="str">
            <v>Porcentaje de planes urbanos actualizados y validados</v>
          </cell>
          <cell r="D14" t="str">
            <v xml:space="preserve"> (Planes actualizados / Planes programados * 100)</v>
          </cell>
          <cell r="E14" t="str">
            <v>Actas, dictámenes técnicos, gaceta municipal</v>
          </cell>
        </row>
        <row r="15">
          <cell r="B15" t="str">
            <v>Aprobación de presupuesto de egresos y ley de ingresos en el Municipio de Eduardo Neri</v>
          </cell>
          <cell r="C15" t="str">
            <v>Porcentaje de presupuestos aprobados en tiempo</v>
          </cell>
          <cell r="D15" t="str">
            <v>(Presupuestos aprobados / Presupuestos propuestos * 100)</v>
          </cell>
          <cell r="E15" t="str">
            <v>Actas de Cabildo, documentos oficiales de aprobación</v>
          </cell>
        </row>
        <row r="16">
          <cell r="B16" t="str">
            <v>Mejora en la ejecución y supervisión de obras públicas</v>
          </cell>
          <cell r="C16" t="str">
            <v>Porcentaje de obras supervisadas conforme al calendario</v>
          </cell>
          <cell r="D16" t="str">
            <v>(Obras supervisadas / Obras programadas * 100)</v>
          </cell>
          <cell r="E16" t="str">
            <v>Reportes de supervisión, bitácoras de obra</v>
          </cell>
        </row>
        <row r="17">
          <cell r="B17" t="str">
            <v>Asistir con puntualidad a las sesiones ordinarias y extraordinarias del Ayuntamiento y ejercer facultades de mayor interés para garantizar un desarrollo urbano, sostenible e inclusivo, en el municipio de Eduardo Neri</v>
          </cell>
          <cell r="C17" t="str">
            <v>Porcentaje de asistencia a sesiones del Ayuntamiento</v>
          </cell>
          <cell r="D17" t="str">
            <v xml:space="preserve"> (Sesiones asistidas / Sesiones convocadas * 100)</v>
          </cell>
          <cell r="E17" t="str">
            <v>Lista de asistencia, actas de sesiones</v>
          </cell>
        </row>
        <row r="18">
          <cell r="B18" t="str">
            <v>Ejercer la debida inspección, vigilancia y formar parte de las comisiones de mayor impulso y diseñar una red de transporte público para mejor movilidad saludable y sostenible, actividades e instalaciones deportivas equipadas</v>
          </cell>
          <cell r="C18" t="str">
            <v>Porcentaje de inspecciones realizadas en tiempo y forma</v>
          </cell>
          <cell r="D18" t="str">
            <v>(Inspecciones realizadas / Inspecciones programadas * 100)</v>
          </cell>
          <cell r="E18" t="str">
            <v>Informes de inspección, reportes de comisiones</v>
          </cell>
        </row>
        <row r="19">
          <cell r="B19" t="str">
            <v>Impulso a la infraestructura y programas deportivos</v>
          </cell>
          <cell r="C19" t="str">
            <v>Porcentaje de proyectos deportivos implementados</v>
          </cell>
          <cell r="D19" t="str">
            <v>(Proyectos ejecutados / Proyectos deportivos planificados * 100)</v>
          </cell>
        </row>
        <row r="20">
          <cell r="B20" t="str">
            <v>Compromiso con su comunidad y mejor apoyo económico destinados a espacios recreativos y deportivos, para dictaminar e informar sobre los asuntos que les encomiende el Ayuntamiento</v>
          </cell>
          <cell r="C20" t="str">
            <v>Porcentaje de recursos ejercidos respecto al presupuesto asignado</v>
          </cell>
          <cell r="D20" t="str">
            <v>(Recursos ejercidos / Recursos asignados * 100)</v>
          </cell>
          <cell r="E20" t="str">
            <v>Comprobación financiera, informes del Ayuntamiento</v>
          </cell>
        </row>
        <row r="21">
          <cell r="B21" t="str">
            <v>Aprobar y publicar las convocatorias a sesiones de cabildo de Municipio</v>
          </cell>
          <cell r="C21" t="str">
            <v>Porcentaje de convocatorias publicadas en tiempo y forma</v>
          </cell>
          <cell r="D21" t="str">
            <v xml:space="preserve"> (Convocatorias publicadas / Convocatorias programadas * 100)</v>
          </cell>
          <cell r="E21" t="str">
            <v>Publicaciones oficiales, gacetas municipales</v>
          </cell>
        </row>
      </sheetData>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7">
          <cell r="C7" t="str">
            <v>7.- Gobierno Humano.</v>
          </cell>
        </row>
      </sheetData>
      <sheetData sheetId="3"/>
      <sheetData sheetId="4">
        <row r="26">
          <cell r="C26" t="str">
            <v>Dirección de la Instancia para la igualdad entre mujeres y hombres.</v>
          </cell>
        </row>
      </sheetData>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FICHA TECNIC"/>
      <sheetName val="FICHA TECNIC (2)"/>
      <sheetName val="FICHA TECNIC (3)"/>
      <sheetName val="MIR"/>
      <sheetName val="PbR"/>
      <sheetName val="POA"/>
    </sheetNames>
    <sheetDataSet>
      <sheetData sheetId="0" refreshError="1"/>
      <sheetData sheetId="1" refreshError="1"/>
      <sheetData sheetId="2" refreshError="1"/>
      <sheetData sheetId="3" refreshError="1"/>
      <sheetData sheetId="4" refreshError="1"/>
      <sheetData sheetId="5" refreshError="1"/>
      <sheetData sheetId="6" refreshError="1">
        <row r="4">
          <cell r="B4" t="str">
            <v>20. Orden y Control de la Gestión Pública y Rendición de Cuentas</v>
          </cell>
        </row>
      </sheetData>
      <sheetData sheetId="7" refreshError="1">
        <row r="17">
          <cell r="C17" t="str">
            <v>IV. Gobierno Moderno y Transparente.</v>
          </cell>
        </row>
        <row r="23">
          <cell r="AA23" t="str">
            <v>1. Gobierno</v>
          </cell>
        </row>
      </sheetData>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
    </sheetNames>
    <sheetDataSet>
      <sheetData sheetId="0"/>
      <sheetData sheetId="1"/>
      <sheetData sheetId="2">
        <row r="15">
          <cell r="B15" t="str">
            <v>Control de los recusos financieros en las Areas de la Administracion Municipa</v>
          </cell>
        </row>
        <row r="18">
          <cell r="C18" t="str">
            <v>Porcentaje y avance de programa municipal de desarrollo</v>
          </cell>
        </row>
        <row r="19">
          <cell r="C19" t="str">
            <v>Porcentaje de metas ejecutados en el plan municipal de desarrrollo</v>
          </cell>
        </row>
      </sheetData>
      <sheetData sheetId="3"/>
      <sheetData sheetId="4">
        <row r="18">
          <cell r="C18" t="str">
            <v>Contribuir al bienestar social incluyendo la participación ciudadana en los programas de desarrollo integral, en materia de desarrollo humano, salud, inclución social y mejora en las oportunidades de empleo para la ciudadania.</v>
          </cell>
        </row>
        <row r="20">
          <cell r="C20" t="str">
            <v>Disminuir las carencias sociales mejorando significativamente las condiciones de vida en el Municipio.</v>
          </cell>
        </row>
        <row r="21">
          <cell r="C21" t="str">
            <v xml:space="preserve">2.1 Entrega de despensas a personas mas necesitadas 2.2 Entrega de herramientas de trabajo a productores de escasos recursos. </v>
          </cell>
        </row>
        <row r="27">
          <cell r="AA27" t="str">
            <v>E Prestación de Servicios Públicos</v>
          </cell>
        </row>
      </sheetData>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_de_Problemas"/>
      <sheetName val="Árbol_de_Objetivos"/>
      <sheetName val="MIR"/>
      <sheetName val="PBR"/>
      <sheetName val="POA (2)"/>
    </sheetNames>
    <sheetDataSet>
      <sheetData sheetId="0"/>
      <sheetData sheetId="1"/>
      <sheetData sheetId="2">
        <row r="12">
          <cell r="B12" t="str">
            <v>Excelente imagen institucional y cumplimiento de metas y  objetivos del Plan Municipal de Desarrollo.</v>
          </cell>
          <cell r="C12" t="str">
            <v>Porcentaje de Cumplimiento en trámites y plan municipal de desarrollo</v>
          </cell>
          <cell r="D12" t="str">
            <v>No. De tramites programados/No. De tramites realizados*100 (NTP/NTR*100)</v>
          </cell>
          <cell r="E12" t="str">
            <v>Reportes, Informes, Oficios</v>
          </cell>
        </row>
        <row r="13">
          <cell r="B13" t="str">
            <v xml:space="preserve"> Eficiente y mejor coordinación con  las áreas de Presidencia y las Direcciones del H. Ayuntamiento y Comunidades,  para cumplir con el Plan Municipal de Desarrollo.</v>
          </cell>
          <cell r="D13" t="str">
            <v>No. De acuerdos programados/No. De acuerdos realizados*100 (NAP/NAR*100)</v>
          </cell>
        </row>
        <row r="14">
          <cell r="B14" t="str">
            <v>Mayor eficiencia y cumplimiento en las metas de los programas acordados en el Plan Municipal de desarrollo</v>
          </cell>
          <cell r="C14" t="str">
            <v>Porcentaje de metas en el programa municipal de desarrollo</v>
          </cell>
          <cell r="D14" t="str">
            <v>No. De metas programadas/No.de metas realizadas*100 (NAP/NAP*100)</v>
          </cell>
          <cell r="E14" t="str">
            <v>Reportes, Informes, Oficios</v>
          </cell>
        </row>
        <row r="15">
          <cell r="B15" t="str">
            <v>Avance y seguimiento en los ejes del Plan Municipal de Desarrollo</v>
          </cell>
          <cell r="D15" t="str">
            <v>No. De metas programadas/No.de metas realizadas*100 (NAP/NAP*100)</v>
          </cell>
        </row>
        <row r="16">
          <cell r="B16" t="str">
            <v>Eficiente base de datos de registro de seguimiento de metas del Plan Municipal de Desarrollo.</v>
          </cell>
          <cell r="D16" t="str">
            <v>No. De metas programadas/No.de metas realizadas*100 (NAP/NAP*100)</v>
          </cell>
        </row>
        <row r="17">
          <cell r="B17" t="str">
            <v xml:space="preserve">Equipos modernos y adecuados con alto rendimiento para dar cumplimiento  con el Plan Municipal de Desarrollo. </v>
          </cell>
          <cell r="D17" t="str">
            <v>No. De metas programadas/No.de metas realizadas*100 (NAP/NAP*100)</v>
          </cell>
        </row>
        <row r="18">
          <cell r="B18" t="str">
            <v>Mejor atención a los ciudadanos del Municipio de Eduardo Neri</v>
          </cell>
          <cell r="C18" t="str">
            <v>Reuniones de Dirección (porcentaje)</v>
          </cell>
          <cell r="D18" t="str">
            <v>No. De ciudadanos programados/No. De ciudadanos atendidos*100 (NCP/NCA*100)</v>
          </cell>
          <cell r="E18" t="str">
            <v>Reportes, Informes, Oficios</v>
          </cell>
        </row>
        <row r="19">
          <cell r="B19" t="str">
            <v>Personal y mecanismo adecuado para brindar una atencion de calidez y calidad.</v>
          </cell>
          <cell r="D19" t="str">
            <v>No. De ciudadanos programados/No. De ciudadanos atendidos*100 (NCP/NCA*100)</v>
          </cell>
        </row>
      </sheetData>
      <sheetData sheetId="3"/>
      <sheetData sheetId="4"/>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sheetData sheetId="1"/>
      <sheetData sheetId="2">
        <row r="13">
          <cell r="B13" t="str">
            <v>Excelente imagen institucional y cumplimieto de metas y  objetivos del Plan Municipal de Desarrollo.</v>
          </cell>
          <cell r="F13" t="str">
            <v>Trimestral</v>
          </cell>
        </row>
        <row r="14">
          <cell r="C14" t="str">
            <v>Porcentaje de cumplimiento en  atencion y tramites y plan municipal de desarrollo</v>
          </cell>
          <cell r="F14" t="str">
            <v>Trimestral</v>
          </cell>
          <cell r="H14" t="str">
            <v>Reportes, Informes, Oficios</v>
          </cell>
        </row>
      </sheetData>
      <sheetData sheetId="3"/>
      <sheetData sheetId="4">
        <row r="7">
          <cell r="A7" t="str">
            <v xml:space="preserve">EJE 3 : Estado de derecho y gobernabilidad y gobernanza democratica </v>
          </cell>
        </row>
      </sheetData>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ÁRBOL DE PROBLEMAS"/>
      <sheetName val="ÁRBOL DE OBJETIVOS"/>
      <sheetName val="MIR"/>
      <sheetName val="PbR"/>
      <sheetName val="POA"/>
    </sheetNames>
    <sheetDataSet>
      <sheetData sheetId="0" refreshError="1"/>
      <sheetData sheetId="1" refreshError="1"/>
      <sheetData sheetId="2" refreshError="1">
        <row r="15">
          <cell r="B15" t="str">
            <v>Mayor eficiencia y cumplimiento en las metas de los programas acordados en el Plan Municipal de desarrollo</v>
          </cell>
        </row>
        <row r="20">
          <cell r="C20" t="str">
            <v xml:space="preserve">Porcentaje de metas </v>
          </cell>
        </row>
      </sheetData>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5" zoomScaleNormal="75" zoomScaleSheetLayoutView="70" workbookViewId="0">
      <selection activeCell="B22" sqref="B22:D22"/>
    </sheetView>
  </sheetViews>
  <sheetFormatPr baseColWidth="10" defaultColWidth="10.875" defaultRowHeight="15.75" x14ac:dyDescent="0.25"/>
  <cols>
    <col min="1" max="1" width="13.75" customWidth="1"/>
    <col min="3" max="3" width="6.875" customWidth="1"/>
    <col min="4" max="4" width="20.25" customWidth="1"/>
    <col min="6" max="6" width="13.625" customWidth="1"/>
    <col min="8" max="8" width="12.875" customWidth="1"/>
    <col min="9" max="9" width="13.375" customWidth="1"/>
    <col min="10" max="10" width="8.375" customWidth="1"/>
    <col min="11" max="11" width="14.875" customWidth="1"/>
    <col min="12" max="12" width="12.5" customWidth="1"/>
    <col min="13" max="13" width="13.75" customWidth="1"/>
    <col min="14" max="14" width="13.625" customWidth="1"/>
    <col min="15" max="15" width="13" customWidth="1"/>
    <col min="17" max="17" width="9.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5.5" customHeight="1" x14ac:dyDescent="0.25">
      <c r="A3" s="1"/>
      <c r="B3" s="147"/>
      <c r="C3" s="147"/>
      <c r="D3" s="147"/>
      <c r="E3" s="147"/>
      <c r="F3" s="147"/>
      <c r="G3" s="147"/>
      <c r="H3" s="147"/>
      <c r="I3" s="147"/>
      <c r="J3" s="147"/>
      <c r="K3" s="147"/>
      <c r="L3" s="147"/>
      <c r="M3" s="147"/>
      <c r="N3" s="147"/>
      <c r="O3" s="147"/>
      <c r="P3" s="147"/>
      <c r="Q3" s="1"/>
    </row>
    <row r="4" spans="1:17" ht="30.75" customHeight="1" x14ac:dyDescent="0.25">
      <c r="A4" s="1"/>
      <c r="B4" s="147"/>
      <c r="C4" s="147"/>
      <c r="D4" s="147"/>
      <c r="E4" s="147"/>
      <c r="F4" s="147"/>
      <c r="G4" s="147"/>
      <c r="H4" s="147"/>
      <c r="I4" s="147"/>
      <c r="J4" s="147"/>
      <c r="K4" s="147"/>
      <c r="L4" s="147"/>
      <c r="M4" s="147"/>
      <c r="N4" s="147"/>
      <c r="O4" s="147"/>
      <c r="P4" s="147"/>
      <c r="Q4" s="1"/>
    </row>
    <row r="5" spans="1:17" ht="24" customHeight="1" x14ac:dyDescent="0.25">
      <c r="A5" s="1"/>
      <c r="B5" s="148" t="s">
        <v>218</v>
      </c>
      <c r="C5" s="148"/>
      <c r="D5" s="148"/>
      <c r="E5" s="148"/>
      <c r="F5" s="148"/>
      <c r="G5" s="148"/>
      <c r="H5" s="148"/>
      <c r="I5" s="148"/>
      <c r="J5" s="148"/>
      <c r="K5" s="148"/>
      <c r="L5" s="148"/>
      <c r="M5" s="148"/>
      <c r="N5" s="148"/>
      <c r="O5" s="148"/>
      <c r="P5" s="148"/>
      <c r="Q5" s="1"/>
    </row>
    <row r="6" spans="1:17" ht="5.2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[1]POA!$AA$26</f>
        <v xml:space="preserve">E Prestacion de Servicios Publicos </v>
      </c>
      <c r="E8" s="150"/>
      <c r="F8" s="150"/>
      <c r="G8" s="150"/>
      <c r="H8" s="150"/>
      <c r="I8" s="151" t="s">
        <v>1</v>
      </c>
      <c r="J8" s="152" t="s">
        <v>222</v>
      </c>
      <c r="K8" s="152"/>
      <c r="L8" s="151" t="s">
        <v>2</v>
      </c>
      <c r="M8" s="153" t="str">
        <f>[1]POA!$C$19</f>
        <v>Programa 8. Protegiendo lo Más valioso: familia, Menores y Tercera Edad</v>
      </c>
      <c r="N8" s="150"/>
      <c r="O8" s="151" t="s">
        <v>3</v>
      </c>
      <c r="P8" s="153" t="s">
        <v>156</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8.25" customHeight="1" x14ac:dyDescent="0.25">
      <c r="A11" s="10" t="s">
        <v>4</v>
      </c>
      <c r="B11" s="154" t="s">
        <v>139</v>
      </c>
      <c r="C11" s="155"/>
      <c r="D11" s="155"/>
      <c r="E11" s="156"/>
      <c r="F11" s="10" t="s">
        <v>5</v>
      </c>
      <c r="G11" s="157" t="str">
        <f>[1]POA!$AA$24</f>
        <v>2.6. Procteccion Social</v>
      </c>
      <c r="H11" s="155"/>
      <c r="I11" s="155"/>
      <c r="J11" s="155"/>
      <c r="K11" s="155"/>
      <c r="L11" s="156"/>
      <c r="M11" s="26" t="s">
        <v>6</v>
      </c>
      <c r="N11" s="154" t="str">
        <f>[1]POA!$AA$25</f>
        <v xml:space="preserve">2.6.2. Edad Avanzada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59" t="str">
        <f>[1]POA!$C$17</f>
        <v>Inclusión y Humanidad que Transforman: Unidos para Avanzar</v>
      </c>
      <c r="C13" s="150"/>
      <c r="D13" s="146" t="s">
        <v>8</v>
      </c>
      <c r="E13" s="153" t="str">
        <f>[1]POA!$C$18</f>
        <v>Mejorar las condiciones de vida de los grupos vulnerables propicios el respeto por sus derechos, creando condiciones que aseguren un desarrollo integral y una inclusión generando una sinergia de la niñez, adolecentes, adultos mayores y la familia</v>
      </c>
      <c r="F13" s="150"/>
      <c r="G13" s="150"/>
      <c r="H13" s="146" t="s">
        <v>9</v>
      </c>
      <c r="I13" s="153" t="str">
        <f>[1]POA!$C$20</f>
        <v>Articular politicas públicas que creen un entorno favorables para el desarrollo social e integral de la niñez, jóvenes, adultos mayores y discapacitados, promoviendo una colaboración entre distintos sectores para asegurar el bienestar social del Municipio</v>
      </c>
      <c r="J13" s="150"/>
      <c r="K13" s="150"/>
      <c r="L13" s="150"/>
      <c r="M13" s="151" t="s">
        <v>10</v>
      </c>
      <c r="N13" s="153" t="str">
        <f>[1]POA!$C$21</f>
        <v>Brindar servicios de asistencia y orientacion jurídica o psicológica a las personas adultas mayores en situación de riesgo.8.9 Fortalecer los mecanismos para el desarrollo de habilidades y conocimientos, en adultos mayores, mediante talleres, cursos o activación física. 8.10 Otorgar servicios médicos, gerontológicos o psicológicos para mantener una mejor calidad de vida de los adultos mayores. 8.11 Realizar brigadas asistenciales en las comunidades, fomentando el desarrollo de actividades recreativas, físicas y atención médica a los adultos mayores o grupo vulnerables.</v>
      </c>
      <c r="O13" s="150"/>
      <c r="P13" s="150"/>
      <c r="Q13" s="150"/>
    </row>
    <row r="14" spans="1:17" ht="153"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32" t="s">
        <v>184</v>
      </c>
      <c r="M18" s="32" t="s">
        <v>18</v>
      </c>
      <c r="N18" s="151"/>
      <c r="O18" s="151"/>
      <c r="P18" s="151"/>
      <c r="Q18" s="151"/>
    </row>
    <row r="19" spans="1:18" ht="96.75" customHeight="1" x14ac:dyDescent="0.25">
      <c r="A19" s="2" t="s">
        <v>28</v>
      </c>
      <c r="B19" s="150" t="str">
        <f>[1]MIR!$B$12</f>
        <v>Atencion oportuna y desarrollo de habilidades en los adultos mayores de los diferentes comunidades.</v>
      </c>
      <c r="C19" s="150"/>
      <c r="D19" s="150"/>
      <c r="E19" s="161" t="str">
        <f>[1]MIR!$C$12</f>
        <v xml:space="preserve">Porcentaje de Atención </v>
      </c>
      <c r="F19" s="161"/>
      <c r="G19" s="162" t="str">
        <f>[2]MIR!$D$12</f>
        <v>Porcentaje de atención = No. De Solicitudes Atendidas / No. De Solicitudes Recibidas * 100. PA=(SA/SR)*100</v>
      </c>
      <c r="H19" s="150"/>
      <c r="I19" s="160" t="str">
        <f>[2]MIR!$E$12</f>
        <v>Informes, Evidencia forográfica y Oficios.</v>
      </c>
      <c r="J19" s="150"/>
      <c r="K19" s="56" t="s">
        <v>184</v>
      </c>
      <c r="L19" s="11">
        <v>2</v>
      </c>
      <c r="M19" s="94" t="s">
        <v>230</v>
      </c>
      <c r="N19" s="95" t="s">
        <v>231</v>
      </c>
      <c r="O19" s="5">
        <v>0.5</v>
      </c>
      <c r="P19" s="160" t="str">
        <f t="shared" ref="P19:P22" si="0">$J$8</f>
        <v>DIRECCIÓN DE  CLUB DE LA TERCERA EDAD</v>
      </c>
      <c r="Q19" s="150"/>
    </row>
    <row r="20" spans="1:18" ht="96" customHeight="1" x14ac:dyDescent="0.25">
      <c r="A20" s="2" t="s">
        <v>29</v>
      </c>
      <c r="B20" s="150" t="str">
        <f>[1]MIR!$B$13</f>
        <v>Brindar atencion adecuada a los adultos mayores de las difentes comunidades que integran el club de la tercera edad del Municipio de Eduardo neri</v>
      </c>
      <c r="C20" s="150"/>
      <c r="D20" s="150"/>
      <c r="E20" s="150" t="str">
        <f>[2]MIR!$C$13</f>
        <v>Eficiencia de Atención (porcentaje)</v>
      </c>
      <c r="F20" s="150"/>
      <c r="G20" s="150" t="str">
        <f>[2]MIR!$D$13</f>
        <v>Eficiencia de Atención = No. De Población Atendida / No. Total atencion a la  Población * 100. EA=(NPA/POT)*100</v>
      </c>
      <c r="H20" s="150"/>
      <c r="I20" s="160" t="str">
        <f>[2]MIR!$E$13</f>
        <v>Notas informativas, Reportes y Evidencias fotográficas.</v>
      </c>
      <c r="J20" s="150"/>
      <c r="K20" s="56" t="s">
        <v>184</v>
      </c>
      <c r="L20" s="67">
        <v>2</v>
      </c>
      <c r="M20" s="94" t="s">
        <v>230</v>
      </c>
      <c r="N20" s="95" t="s">
        <v>231</v>
      </c>
      <c r="O20" s="5">
        <v>0.5</v>
      </c>
      <c r="P20" s="160" t="str">
        <f t="shared" si="0"/>
        <v>DIRECCIÓN DE  CLUB DE LA TERCERA EDAD</v>
      </c>
      <c r="Q20" s="150"/>
    </row>
    <row r="21" spans="1:18" ht="98.25" customHeight="1" x14ac:dyDescent="0.25">
      <c r="A21" s="34" t="s">
        <v>62</v>
      </c>
      <c r="B21" s="150" t="str">
        <f>[1]MIR!$B$14</f>
        <v>Eficientes servicios otorgados por el sistema municipal DIF hacia los adultos mayores</v>
      </c>
      <c r="C21" s="150"/>
      <c r="D21" s="150"/>
      <c r="E21" s="150" t="str">
        <f>[2]MIR!$C$14</f>
        <v>Servicios Medicos (porcentaje)</v>
      </c>
      <c r="F21" s="150"/>
      <c r="G21" s="150" t="str">
        <f>[2]MIR!$D$14</f>
        <v>Servicios Medicos = No.  De Servicios Medicos Atendidas/ No. De Servicios Medicos  Programados * 100. PSM=(NSMA/NSMP)*100</v>
      </c>
      <c r="H21" s="150"/>
      <c r="I21" s="160" t="str">
        <f>[2]MIR!$E$14</f>
        <v>Informes, Publicaciones y Evidencias fotográficas.</v>
      </c>
      <c r="J21" s="150"/>
      <c r="K21" s="56" t="s">
        <v>184</v>
      </c>
      <c r="L21" s="67">
        <v>2</v>
      </c>
      <c r="M21" s="94" t="s">
        <v>230</v>
      </c>
      <c r="N21" s="95" t="s">
        <v>231</v>
      </c>
      <c r="O21" s="5">
        <v>0.5</v>
      </c>
      <c r="P21" s="160" t="str">
        <f t="shared" si="0"/>
        <v>DIRECCIÓN DE  CLUB DE LA TERCERA EDAD</v>
      </c>
      <c r="Q21" s="150"/>
    </row>
    <row r="22" spans="1:18" ht="90" customHeight="1" x14ac:dyDescent="0.25">
      <c r="A22" s="34" t="s">
        <v>63</v>
      </c>
      <c r="B22" s="150" t="str">
        <f>[1]MIR!$B$18</f>
        <v>Incrementar y mejorar el padron de beneficiarios en los distintos apoyos a los diferentes club's</v>
      </c>
      <c r="C22" s="150"/>
      <c r="D22" s="150"/>
      <c r="E22" s="150" t="str">
        <f>[2]MIR!$C$18</f>
        <v>Incremento en el Padron</v>
      </c>
      <c r="F22" s="150"/>
      <c r="G22" s="150" t="str">
        <f>[2]MIR!$D$18</f>
        <v>Incremento en el padron= No. De solicitudes Atencion/ No. Total de atendidas a la poblacion *100. IP=(NIPA/NIPT)*100</v>
      </c>
      <c r="H22" s="150"/>
      <c r="I22" s="160" t="str">
        <f>[2]MIR!$E$18</f>
        <v>Documentacion del solicitante para ingresar al padron, Evidencia fotografica.</v>
      </c>
      <c r="J22" s="150"/>
      <c r="K22" s="56" t="s">
        <v>184</v>
      </c>
      <c r="L22" s="67">
        <v>2</v>
      </c>
      <c r="M22" s="94" t="s">
        <v>230</v>
      </c>
      <c r="N22" s="95" t="s">
        <v>231</v>
      </c>
      <c r="O22" s="5">
        <v>0.5</v>
      </c>
      <c r="P22" s="160" t="str">
        <f t="shared" si="0"/>
        <v>DIRECCIÓN DE  CLUB DE LA TERCERA EDAD</v>
      </c>
      <c r="Q22" s="150"/>
    </row>
    <row r="23" spans="1:18" ht="21" customHeight="1" x14ac:dyDescent="0.25">
      <c r="A23" s="158" t="s">
        <v>30</v>
      </c>
      <c r="B23" s="158"/>
      <c r="C23" s="158"/>
      <c r="D23" s="158"/>
      <c r="E23" s="158"/>
      <c r="F23" s="158"/>
      <c r="G23" s="158"/>
      <c r="H23" s="158"/>
      <c r="I23" s="158"/>
      <c r="J23" s="158"/>
      <c r="K23" s="158"/>
      <c r="L23" s="158"/>
      <c r="M23" s="158"/>
      <c r="N23" s="158"/>
      <c r="O23" s="158"/>
      <c r="P23" s="158"/>
      <c r="Q23" s="158"/>
    </row>
    <row r="24" spans="1:18" ht="90" customHeight="1" x14ac:dyDescent="0.25">
      <c r="A24" s="3" t="s">
        <v>69</v>
      </c>
      <c r="B24" s="150" t="str">
        <f>[2]MIR!$B$15</f>
        <v>Fortalecer los mecanismos de desarrollo de habilidades y conocimentos en adulto mayor, cursos y activacion física.</v>
      </c>
      <c r="C24" s="150"/>
      <c r="D24" s="150"/>
      <c r="E24" s="163" t="str">
        <f>[2]MIR!$C$15</f>
        <v>Porcentaje de Actividades Recreativas</v>
      </c>
      <c r="F24" s="164"/>
      <c r="G24" s="162" t="str">
        <f>[2]MIR!$D$15</f>
        <v>Porcentaje Actividades Recreativas=  No. De Actividades recreativas Desarrolladas / No. De Actividades Recreativas Programadas * 100. PAR=(NARD/NARP)*100</v>
      </c>
      <c r="H24" s="150"/>
      <c r="I24" s="165" t="str">
        <f>[2]MIR!$E$15</f>
        <v>Lista de asistencia, reporte de actividades , fotografia y publicaciones en medios digitales que difunden talleres recreativos</v>
      </c>
      <c r="J24" s="166"/>
      <c r="K24" s="56" t="s">
        <v>184</v>
      </c>
      <c r="L24" s="57">
        <v>2</v>
      </c>
      <c r="M24" s="94" t="s">
        <v>230</v>
      </c>
      <c r="N24" s="95" t="s">
        <v>231</v>
      </c>
      <c r="O24" s="5">
        <v>0.5</v>
      </c>
      <c r="P24" s="160" t="str">
        <f t="shared" ref="P24:P27" si="1">$P$22</f>
        <v>DIRECCIÓN DE  CLUB DE LA TERCERA EDAD</v>
      </c>
      <c r="Q24" s="150"/>
    </row>
    <row r="25" spans="1:18" ht="77.25" customHeight="1" x14ac:dyDescent="0.25">
      <c r="A25" s="3" t="s">
        <v>65</v>
      </c>
      <c r="B25" s="150" t="str">
        <f>[2]MIR!$B$16</f>
        <v>Brindar talleres de servicos de asistencia y orientacion juridica o psicologica a las personas adultos mayores en situacion de riesgo</v>
      </c>
      <c r="C25" s="150"/>
      <c r="D25" s="150"/>
      <c r="E25" s="163" t="str">
        <f>[2]MIR!$C$16</f>
        <v>Talleres de Oritación Juridica y Psicologica</v>
      </c>
      <c r="F25" s="164"/>
      <c r="G25" s="150" t="str">
        <f>[2]MIR!$D$16</f>
        <v>Talleres Orientacion Juridicas y Psicilogicas=  No. De Talleres Realizadas / No. De Talleres  Programadas * 100. TOJP=(NTOJPR/NTOJPP)*100</v>
      </c>
      <c r="H25" s="150"/>
      <c r="I25" s="160" t="str">
        <f>[2]MIR!$E$16</f>
        <v>Lista de asistencia, reporte de actividades , fotografia y publicaciones en medios digitales que difunden talleres recreativos</v>
      </c>
      <c r="J25" s="150"/>
      <c r="K25" s="56" t="s">
        <v>184</v>
      </c>
      <c r="L25" s="67">
        <v>2</v>
      </c>
      <c r="M25" s="94" t="s">
        <v>230</v>
      </c>
      <c r="N25" s="95" t="s">
        <v>231</v>
      </c>
      <c r="O25" s="5">
        <v>0.5</v>
      </c>
      <c r="P25" s="160" t="str">
        <f t="shared" si="1"/>
        <v>DIRECCIÓN DE  CLUB DE LA TERCERA EDAD</v>
      </c>
      <c r="Q25" s="150"/>
      <c r="R25" t="s">
        <v>33</v>
      </c>
    </row>
    <row r="26" spans="1:18" ht="88.5" customHeight="1" x14ac:dyDescent="0.25">
      <c r="A26" s="3" t="s">
        <v>66</v>
      </c>
      <c r="B26" s="163" t="str">
        <f>[2]MIR!$B$17</f>
        <v>Realizar brigadas asitenciales en las comunidades, fomentando el desarrollo de actividades recreativas, físicas y atencion médicas a los adultos mayores</v>
      </c>
      <c r="C26" s="167"/>
      <c r="D26" s="164"/>
      <c r="E26" s="163" t="str">
        <f>[2]MIR!$C$17</f>
        <v>Brigadas Asistenciales en Comunidades</v>
      </c>
      <c r="F26" s="164"/>
      <c r="G26" s="163" t="str">
        <f>[2]MIR!$D$17</f>
        <v>Brigadas Asistenciales en Comunidades = No. De Brigadas Atendidas/ No. De Brigadas Programadas * 100. BAC=(NBACA/NBACP)*100</v>
      </c>
      <c r="H26" s="164"/>
      <c r="I26" s="165" t="str">
        <f>[2]MIR!$E$17</f>
        <v>Lista de asistencia, reporte de actividades , fotografia y publicaciones en medios digitales que difunden talleres recreativos</v>
      </c>
      <c r="J26" s="166"/>
      <c r="K26" s="56" t="s">
        <v>184</v>
      </c>
      <c r="L26" s="67">
        <v>2</v>
      </c>
      <c r="M26" s="94" t="s">
        <v>230</v>
      </c>
      <c r="N26" s="95" t="s">
        <v>231</v>
      </c>
      <c r="O26" s="5">
        <v>0.5</v>
      </c>
      <c r="P26" s="160" t="str">
        <f t="shared" si="1"/>
        <v>DIRECCIÓN DE  CLUB DE LA TERCERA EDAD</v>
      </c>
      <c r="Q26" s="150"/>
    </row>
    <row r="27" spans="1:18" ht="96" customHeight="1" x14ac:dyDescent="0.25">
      <c r="A27" s="3" t="s">
        <v>68</v>
      </c>
      <c r="B27" s="150" t="str">
        <f>[2]MIR!$B$19</f>
        <v xml:space="preserve">Coordinación y capacitación con los diferentes club's de las comunidades </v>
      </c>
      <c r="C27" s="150"/>
      <c r="D27" s="150"/>
      <c r="E27" s="150" t="str">
        <f>[2]MIR!$C$19</f>
        <v>Porcentaje de Capacitaciones en los Club´s</v>
      </c>
      <c r="F27" s="150"/>
      <c r="G27" s="150" t="str">
        <f>[2]MIR!$D$19</f>
        <v>Porcentaje de Capacitaciones= No. De solicitudes Atendidas/ No. De Capacitaciones Programadas* 100. PCC=(NPCCA/NPCCP)*¨100</v>
      </c>
      <c r="H27" s="150"/>
      <c r="I27" s="150" t="str">
        <f>[2]MIR!$E$19</f>
        <v>Lista de asistencia,  actividades , evidencia fotografica y notas informativas</v>
      </c>
      <c r="J27" s="150"/>
      <c r="K27" s="56" t="s">
        <v>184</v>
      </c>
      <c r="L27" s="67">
        <v>2</v>
      </c>
      <c r="M27" s="94" t="s">
        <v>230</v>
      </c>
      <c r="N27" s="95" t="s">
        <v>231</v>
      </c>
      <c r="O27" s="5">
        <v>0.5</v>
      </c>
      <c r="P27" s="160" t="str">
        <f t="shared" si="1"/>
        <v>DIRECCIÓN DE  CLUB DE LA TERCERA EDAD</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66" customHeight="1" x14ac:dyDescent="0.25"/>
    <row r="38" spans="1:17" s="1" customFormat="1" x14ac:dyDescent="0.25"/>
    <row r="39" spans="1:17" s="1" customFormat="1" x14ac:dyDescent="0.25"/>
  </sheetData>
  <mergeCells count="79">
    <mergeCell ref="F33:H3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26" zoomScale="62" zoomScaleNormal="62" zoomScaleSheetLayoutView="70" workbookViewId="0">
      <selection activeCell="O29" sqref="O29"/>
    </sheetView>
  </sheetViews>
  <sheetFormatPr baseColWidth="10" defaultColWidth="10.875" defaultRowHeight="15.75" x14ac:dyDescent="0.25"/>
  <cols>
    <col min="1" max="1" width="15" customWidth="1"/>
    <col min="3" max="3" width="6.875" customWidth="1"/>
    <col min="4" max="4" width="17.25" customWidth="1"/>
    <col min="6" max="6" width="10" customWidth="1"/>
    <col min="8" max="8" width="12.875" customWidth="1"/>
    <col min="9" max="9" width="13.375" customWidth="1"/>
    <col min="10" max="10" width="9.25" customWidth="1"/>
    <col min="11" max="11" width="14.875" customWidth="1"/>
    <col min="12" max="12" width="12.75" customWidth="1"/>
    <col min="13" max="13" width="14.375" customWidth="1"/>
    <col min="14" max="14" width="13.625" customWidth="1"/>
    <col min="15" max="15" width="11.5" customWidth="1"/>
    <col min="17" max="17" width="5.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35.25" customHeight="1" x14ac:dyDescent="0.25">
      <c r="A3" s="1"/>
      <c r="B3" s="147"/>
      <c r="C3" s="147"/>
      <c r="D3" s="147"/>
      <c r="E3" s="147"/>
      <c r="F3" s="147"/>
      <c r="G3" s="147"/>
      <c r="H3" s="147"/>
      <c r="I3" s="147"/>
      <c r="J3" s="147"/>
      <c r="K3" s="147"/>
      <c r="L3" s="147"/>
      <c r="M3" s="147"/>
      <c r="N3" s="147"/>
      <c r="O3" s="147"/>
      <c r="P3" s="147"/>
      <c r="Q3" s="1"/>
    </row>
    <row r="4" spans="1:17" ht="55.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[16]POA!$AA$26</f>
        <v xml:space="preserve">E Prestacion de Servicios Publicos </v>
      </c>
      <c r="E8" s="150"/>
      <c r="F8" s="150"/>
      <c r="G8" s="150"/>
      <c r="H8" s="150"/>
      <c r="I8" s="151" t="s">
        <v>1</v>
      </c>
      <c r="J8" s="152" t="s">
        <v>258</v>
      </c>
      <c r="K8" s="152"/>
      <c r="L8" s="151" t="s">
        <v>2</v>
      </c>
      <c r="M8" s="219" t="str">
        <f>[16]POA!$C$19</f>
        <v xml:space="preserve">Programa 14 : AgroEconomia Sostenible </v>
      </c>
      <c r="N8" s="150"/>
      <c r="O8" s="151" t="s">
        <v>3</v>
      </c>
      <c r="P8" s="205" t="s">
        <v>169</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20" t="str">
        <f>[16]POA!$AA$23</f>
        <v xml:space="preserve">3. Desarrollo Economico </v>
      </c>
      <c r="C11" s="155"/>
      <c r="D11" s="155"/>
      <c r="E11" s="156"/>
      <c r="F11" s="69" t="s">
        <v>5</v>
      </c>
      <c r="G11" s="220" t="str">
        <f>[16]POA!$AA$24</f>
        <v xml:space="preserve">3.7. Turismo </v>
      </c>
      <c r="H11" s="155"/>
      <c r="I11" s="155"/>
      <c r="J11" s="155"/>
      <c r="K11" s="155"/>
      <c r="L11" s="156"/>
      <c r="M11" s="70" t="s">
        <v>6</v>
      </c>
      <c r="N11" s="221" t="str">
        <f>[16]POA!$AA$25</f>
        <v xml:space="preserve">3.7.1. Turismo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19" t="str">
        <f>[16]POA!$C$17</f>
        <v xml:space="preserve">Eje II: Desarrollo Competitivo y Sostenible para el Progreso </v>
      </c>
      <c r="C13" s="150"/>
      <c r="D13" s="146" t="s">
        <v>8</v>
      </c>
      <c r="E13" s="219" t="str">
        <f>[16]POA!$C$18</f>
        <v>Hacer un Municipio competitivo mediante el fomento al emprendimiento, al desarrollo, promocion de los productos locales, el fortalecimiento al campo, para fomentar la atraccion y el turismo generando una economia sostenible</v>
      </c>
      <c r="F13" s="150"/>
      <c r="G13" s="150"/>
      <c r="H13" s="146" t="s">
        <v>9</v>
      </c>
      <c r="I13" s="219" t="str">
        <f>[16]POA!$C$20</f>
        <v xml:space="preserve">Vincular mecenismos de colaboracion interesitucional para el desarrollo de insfraestructura que impulsen la vocacion productiva del Municipio, garantizando la proteccion y sostentabilidad del medio ambiente </v>
      </c>
      <c r="J13" s="150"/>
      <c r="K13" s="150"/>
      <c r="L13" s="150"/>
      <c r="M13" s="151" t="s">
        <v>10</v>
      </c>
      <c r="N13" s="219" t="str">
        <f>[16]POA!$C$21</f>
        <v>14.13 Impulsar el posicionamiento de los productos locales y los servicios en cadenas de valor fortaleciendo la economia local. 14.14. Realizar eventos gastronomicos dando realce y difusion de los proctos locales, promoviendo la economia. 14.15 Diversificar y fortalecer los sectores economicos del Municipio, mediante eventos de promocion y participacion.</v>
      </c>
      <c r="O13" s="150"/>
      <c r="P13" s="150"/>
      <c r="Q13" s="150"/>
    </row>
    <row r="14" spans="1:17" ht="151.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85.5" customHeight="1" x14ac:dyDescent="0.25">
      <c r="A19" s="2" t="s">
        <v>28</v>
      </c>
      <c r="B19" s="150" t="str">
        <f>[16]MIR!$B$12</f>
        <v>Impulsar la economía local, para buscar una oferta turística única y competitiva.</v>
      </c>
      <c r="C19" s="150"/>
      <c r="D19" s="150"/>
      <c r="E19" s="150" t="str">
        <f>[16]MIR!$C$12</f>
        <v>Crecimiento del turismo local</v>
      </c>
      <c r="F19" s="150"/>
      <c r="G19" s="150" t="str">
        <f>[16]MIR!$D$12</f>
        <v>Crecimiento del turismo local= (Número de visitantes registrados / Total de visitantes del año anterior) * 100</v>
      </c>
      <c r="H19" s="150"/>
      <c r="I19" s="160" t="str">
        <f>[16]MIR!$E$12</f>
        <v>Registros de afluencia turística, encuestas de satisfacción</v>
      </c>
      <c r="J19" s="150"/>
      <c r="K19" s="43" t="s">
        <v>184</v>
      </c>
      <c r="L19" s="71">
        <v>2</v>
      </c>
      <c r="M19" s="94" t="s">
        <v>230</v>
      </c>
      <c r="N19" s="95" t="s">
        <v>231</v>
      </c>
      <c r="O19" s="5">
        <v>0.5</v>
      </c>
      <c r="P19" s="160" t="str">
        <f t="shared" ref="P19:P23" si="0">$J$8</f>
        <v>DIRECCIÓN DE DESARROLLO TURISTICO.</v>
      </c>
      <c r="Q19" s="150"/>
    </row>
    <row r="20" spans="1:18" ht="74.25" customHeight="1" x14ac:dyDescent="0.25">
      <c r="A20" s="2" t="s">
        <v>29</v>
      </c>
      <c r="B20" s="150" t="str">
        <f>[16]MIR!$B$13</f>
        <v>Promover la oferta turística, fomentando un desarrollo sostenible y competitivo en el Municipio de Eduardo Neri.</v>
      </c>
      <c r="C20" s="150"/>
      <c r="D20" s="150"/>
      <c r="E20" s="150" t="str">
        <f>[16]MIR!$C$13</f>
        <v>Incremento en la oferta turística</v>
      </c>
      <c r="F20" s="150"/>
      <c r="G20" s="150" t="str">
        <f>[16]MIR!$D$13</f>
        <v>Incremento en la oferta turística=(Nuevas actividades o servicios turísticos creados / Total de actividades del año anterior) * 100</v>
      </c>
      <c r="H20" s="150"/>
      <c r="I20" s="160" t="str">
        <f>[16]MIR!$E$13</f>
        <v>Reportes de nuevas ofertas turísticas, registros de negocios turísticos</v>
      </c>
      <c r="J20" s="150"/>
      <c r="K20" s="43" t="s">
        <v>184</v>
      </c>
      <c r="L20" s="71">
        <v>2</v>
      </c>
      <c r="M20" s="94" t="s">
        <v>230</v>
      </c>
      <c r="N20" s="95" t="s">
        <v>231</v>
      </c>
      <c r="O20" s="5">
        <v>0.5</v>
      </c>
      <c r="P20" s="160" t="str">
        <f t="shared" si="0"/>
        <v>DIRECCIÓN DE DESARROLLO TURISTICO.</v>
      </c>
      <c r="Q20" s="150"/>
    </row>
    <row r="21" spans="1:18" ht="86.25" customHeight="1" x14ac:dyDescent="0.25">
      <c r="A21" s="2" t="s">
        <v>62</v>
      </c>
      <c r="B21" s="150" t="str">
        <f>[16]MIR!$B$14</f>
        <v>Promover eventos culturales, exposiciones y ferias que resalten las tradiciones y costumbres del municipio.</v>
      </c>
      <c r="C21" s="150"/>
      <c r="D21" s="150"/>
      <c r="E21" s="150" t="str">
        <f>[16]MIR!$C$14</f>
        <v>Aumento en la asistencia a eventos culturales</v>
      </c>
      <c r="F21" s="150"/>
      <c r="G21" s="150" t="str">
        <f>[16]MIR!$D$14</f>
        <v>Aumento en la asistencia a eventos culturales= (Asistentes a eventos / Meta de asistentes esperada) * 100</v>
      </c>
      <c r="H21" s="150"/>
      <c r="I21" s="160" t="str">
        <f>[16]MIR!$E$14</f>
        <v>Registros de asistencia, encuestas de impacto</v>
      </c>
      <c r="J21" s="150"/>
      <c r="K21" s="43" t="s">
        <v>184</v>
      </c>
      <c r="L21" s="71">
        <v>2</v>
      </c>
      <c r="M21" s="94" t="s">
        <v>230</v>
      </c>
      <c r="N21" s="95" t="s">
        <v>231</v>
      </c>
      <c r="O21" s="5">
        <v>0.5</v>
      </c>
      <c r="P21" s="160" t="str">
        <f t="shared" si="0"/>
        <v>DIRECCIÓN DE DESARROLLO TURISTICO.</v>
      </c>
      <c r="Q21" s="150"/>
    </row>
    <row r="22" spans="1:18" ht="93.75" customHeight="1" x14ac:dyDescent="0.25">
      <c r="A22" s="2" t="s">
        <v>63</v>
      </c>
      <c r="B22" s="163" t="str">
        <f>[16]MIR!$B$18</f>
        <v>Fomentar la creación de productos turísticos únicos que puedan ser vendidos o utilizados por turistas.</v>
      </c>
      <c r="C22" s="167"/>
      <c r="D22" s="164"/>
      <c r="E22" s="163" t="str">
        <f>[16]MIR!$C$18</f>
        <v>Creación de nuevos productos turísticos</v>
      </c>
      <c r="F22" s="164"/>
      <c r="G22" s="163" t="str">
        <f>[16]MIR!$D$18</f>
        <v>Creación de nuevos productos turísticos= (Nuevos productos turísticos lanzados / Total de productos turísticos previos) * 100</v>
      </c>
      <c r="H22" s="164"/>
      <c r="I22" s="165" t="str">
        <f>[16]MIR!$E$18</f>
        <v>Registros de productos, ferias y mercados turísticos</v>
      </c>
      <c r="J22" s="166"/>
      <c r="K22" s="43" t="s">
        <v>184</v>
      </c>
      <c r="L22" s="133">
        <v>2</v>
      </c>
      <c r="M22" s="136" t="s">
        <v>230</v>
      </c>
      <c r="N22" s="95" t="s">
        <v>231</v>
      </c>
      <c r="O22" s="5">
        <v>0.5</v>
      </c>
      <c r="P22" s="160" t="str">
        <f t="shared" si="0"/>
        <v>DIRECCIÓN DE DESARROLLO TURISTICO.</v>
      </c>
      <c r="Q22" s="150"/>
    </row>
    <row r="23" spans="1:18" ht="85.5" customHeight="1" x14ac:dyDescent="0.25">
      <c r="A23" s="2" t="s">
        <v>106</v>
      </c>
      <c r="B23" s="150" t="str">
        <f>[16]MIR!$B$21</f>
        <v>Innovación de múltiples actores, locales, regionales y nacionales para enriquecer la oferta turística.</v>
      </c>
      <c r="C23" s="150"/>
      <c r="D23" s="150"/>
      <c r="E23" s="150" t="str">
        <f>[16]MIR!$C$21</f>
        <v>Nivel de colaboración interinstitucional</v>
      </c>
      <c r="F23" s="150"/>
      <c r="G23" s="150" t="str">
        <f>[16]MIR!$D$21</f>
        <v>Nivel de colaboración interinstitucional= (Número de convenios y alianzas logrados / Meta de convenios establecidos) * 100</v>
      </c>
      <c r="H23" s="150"/>
      <c r="I23" s="160" t="str">
        <f>[16]MIR!$E$21</f>
        <v>Documentación de convenios, acuerdos de colaboración</v>
      </c>
      <c r="J23" s="150"/>
      <c r="K23" s="43" t="s">
        <v>184</v>
      </c>
      <c r="L23" s="73">
        <v>2</v>
      </c>
      <c r="M23" s="94" t="s">
        <v>230</v>
      </c>
      <c r="N23" s="95" t="s">
        <v>231</v>
      </c>
      <c r="O23" s="5">
        <v>0.5</v>
      </c>
      <c r="P23" s="160" t="str">
        <f t="shared" si="0"/>
        <v>DIRECCIÓN DE DESARROLLO TURISTICO.</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94.5" customHeight="1" x14ac:dyDescent="0.25">
      <c r="A25" s="3" t="s">
        <v>69</v>
      </c>
      <c r="B25" s="150" t="str">
        <f>[16]MIR!$B$15</f>
        <v>Encuentro de Cocineras del Municipio de Eduardo Neri (Concurso de Mole verde y rojo)</v>
      </c>
      <c r="C25" s="150"/>
      <c r="D25" s="150"/>
      <c r="E25" s="150" t="str">
        <f>[16]MIR!$C$15</f>
        <v>Participación en el concurso</v>
      </c>
      <c r="F25" s="150"/>
      <c r="G25" s="150" t="str">
        <f>[16]MIR!$D$15</f>
        <v>Participación en el concurso= (Número de participantes inscritos / Meta de participantes esperada) * 100</v>
      </c>
      <c r="H25" s="150"/>
      <c r="I25" s="160" t="str">
        <f>[16]MIR!$E$15</f>
        <v>Listas de inscripción, reportes del evento</v>
      </c>
      <c r="J25" s="150"/>
      <c r="K25" s="43" t="s">
        <v>184</v>
      </c>
      <c r="L25" s="71">
        <v>2</v>
      </c>
      <c r="M25" s="94" t="s">
        <v>230</v>
      </c>
      <c r="N25" s="95" t="s">
        <v>231</v>
      </c>
      <c r="O25" s="5">
        <v>0.5</v>
      </c>
      <c r="P25" s="160" t="str">
        <f t="shared" ref="P25:P30" si="1">$P$23</f>
        <v>DIRECCIÓN DE DESARROLLO TURISTICO.</v>
      </c>
      <c r="Q25" s="150"/>
    </row>
    <row r="26" spans="1:18" ht="80.25" customHeight="1" x14ac:dyDescent="0.25">
      <c r="A26" s="3" t="s">
        <v>70</v>
      </c>
      <c r="B26" s="150" t="str">
        <f>[16]MIR!$B$16</f>
        <v>Concurso de Maestros Mezcaleros y piña de maguey más grande</v>
      </c>
      <c r="C26" s="150"/>
      <c r="D26" s="150"/>
      <c r="E26" s="150" t="str">
        <f>[16]MIR!$C$16</f>
        <v>Número de mezcaleros participantes</v>
      </c>
      <c r="F26" s="150"/>
      <c r="G26" s="150" t="str">
        <f>[16]MIR!$D$16</f>
        <v>Número de mezcaleros participantes= (Número de concursantes / Total esperado) * 100</v>
      </c>
      <c r="H26" s="150"/>
      <c r="I26" s="160" t="str">
        <f>[16]MIR!$E$16</f>
        <v>Registros del evento, informes de ganadores</v>
      </c>
      <c r="J26" s="150"/>
      <c r="K26" s="43" t="s">
        <v>184</v>
      </c>
      <c r="L26" s="71">
        <v>2</v>
      </c>
      <c r="M26" s="94" t="s">
        <v>230</v>
      </c>
      <c r="N26" s="95" t="s">
        <v>231</v>
      </c>
      <c r="O26" s="5">
        <v>0.5</v>
      </c>
      <c r="P26" s="160" t="str">
        <f t="shared" si="1"/>
        <v>DIRECCIÓN DE DESARROLLO TURISTICO.</v>
      </c>
      <c r="Q26" s="150"/>
      <c r="R26" t="s">
        <v>33</v>
      </c>
    </row>
    <row r="27" spans="1:18" ht="99" customHeight="1" x14ac:dyDescent="0.25">
      <c r="A27" s="3" t="s">
        <v>66</v>
      </c>
      <c r="B27" s="163" t="str">
        <f>[16]MIR!$B$17</f>
        <v>Concurso Maestro Quesero "Queso de Sincho"</v>
      </c>
      <c r="C27" s="167"/>
      <c r="D27" s="164"/>
      <c r="E27" s="163" t="str">
        <f>[16]MIR!$C$17</f>
        <v>Participación de productores locales</v>
      </c>
      <c r="F27" s="164"/>
      <c r="G27" s="163" t="str">
        <f>[16]MIR!$D$17</f>
        <v>Participación de productores locales= (Número de productores concursantes / Total de productores esperados) * 100</v>
      </c>
      <c r="H27" s="164"/>
      <c r="I27" s="165" t="str">
        <f>[16]MIR!$E$17</f>
        <v>Registros del concurso, actas de premiación</v>
      </c>
      <c r="J27" s="166"/>
      <c r="K27" s="43" t="s">
        <v>184</v>
      </c>
      <c r="L27" s="71">
        <v>2</v>
      </c>
      <c r="M27" s="94" t="s">
        <v>230</v>
      </c>
      <c r="N27" s="95" t="s">
        <v>231</v>
      </c>
      <c r="O27" s="5">
        <v>0.5</v>
      </c>
      <c r="P27" s="160" t="str">
        <f t="shared" si="1"/>
        <v>DIRECCIÓN DE DESARROLLO TURISTICO.</v>
      </c>
      <c r="Q27" s="150"/>
    </row>
    <row r="28" spans="1:18" ht="81.75" customHeight="1" x14ac:dyDescent="0.25">
      <c r="A28" s="3" t="s">
        <v>68</v>
      </c>
      <c r="B28" s="150" t="str">
        <f>[16]MIR!$B$19</f>
        <v>Tianguis Turísticos por las Comunidades de Eduardo Neri</v>
      </c>
      <c r="C28" s="150"/>
      <c r="D28" s="150"/>
      <c r="E28" s="150" t="str">
        <f>[16]MIR!$C$19</f>
        <v>Afluencia en los tianguis turísticos</v>
      </c>
      <c r="F28" s="150"/>
      <c r="G28" s="150" t="str">
        <f>[16]MIR!$D$19</f>
        <v>Afluencia en los tianguis turísticos= (Número de visitantes a los tianguis / Meta de visitantes esperada) * 100</v>
      </c>
      <c r="H28" s="150"/>
      <c r="I28" s="150" t="str">
        <f>[16]MIR!$E$19</f>
        <v>Registros de asistencia, encuestas a vendedores</v>
      </c>
      <c r="J28" s="150"/>
      <c r="K28" s="43" t="s">
        <v>184</v>
      </c>
      <c r="L28" s="71">
        <v>2</v>
      </c>
      <c r="M28" s="94" t="s">
        <v>230</v>
      </c>
      <c r="N28" s="95" t="s">
        <v>231</v>
      </c>
      <c r="O28" s="5">
        <v>0.5</v>
      </c>
      <c r="P28" s="160" t="str">
        <f t="shared" si="1"/>
        <v>DIRECCIÓN DE DESARROLLO TURISTICO.</v>
      </c>
      <c r="Q28" s="150"/>
    </row>
    <row r="29" spans="1:18" ht="90.75" customHeight="1" x14ac:dyDescent="0.25">
      <c r="A29" s="3" t="s">
        <v>78</v>
      </c>
      <c r="B29" s="150" t="str">
        <f>[16]MIR!$B$20</f>
        <v>Curso de Desarrollo Gastronómico para Promover el Turismo</v>
      </c>
      <c r="C29" s="150"/>
      <c r="D29" s="150"/>
      <c r="E29" s="150" t="str">
        <f>[16]MIR!$C$20</f>
        <v>Participación en los cursos</v>
      </c>
      <c r="F29" s="150"/>
      <c r="G29" s="150" t="str">
        <f>[16]MIR!$D$21</f>
        <v>Nivel de colaboración interinstitucional= (Número de convenios y alianzas logrados / Meta de convenios establecidos) * 100</v>
      </c>
      <c r="H29" s="150"/>
      <c r="I29" s="150" t="str">
        <f>[16]MIR!$E$21</f>
        <v>Documentación de convenios, acuerdos de colaboración</v>
      </c>
      <c r="J29" s="150"/>
      <c r="K29" s="43" t="s">
        <v>184</v>
      </c>
      <c r="L29" s="133">
        <v>2</v>
      </c>
      <c r="M29" s="136" t="s">
        <v>230</v>
      </c>
      <c r="N29" s="95" t="s">
        <v>231</v>
      </c>
      <c r="O29" s="5">
        <v>0.5</v>
      </c>
      <c r="P29" s="160" t="str">
        <f t="shared" si="1"/>
        <v>DIRECCIÓN DE DESARROLLO TURISTICO.</v>
      </c>
      <c r="Q29" s="150"/>
    </row>
    <row r="30" spans="1:18" ht="114" customHeight="1" x14ac:dyDescent="0.25">
      <c r="A30" s="3" t="s">
        <v>107</v>
      </c>
      <c r="B30" s="150" t="str">
        <f>[16]MIR!$B$19</f>
        <v>Tianguis Turísticos por las Comunidades de Eduardo Neri</v>
      </c>
      <c r="C30" s="150"/>
      <c r="D30" s="150"/>
      <c r="E30" s="150" t="str">
        <f>[16]MIR!$C$22</f>
        <v>Número de alianzas estratégicas logradas</v>
      </c>
      <c r="F30" s="150"/>
      <c r="G30" s="150" t="str">
        <f>[16]MIR!$D$22</f>
        <v>Número de alianzas estratégicas logradas= (Número de acuerdos firmados / Total de acuerdos planificados) * 100</v>
      </c>
      <c r="H30" s="150"/>
      <c r="I30" s="150" t="str">
        <f>[16]MIR!$E$22</f>
        <v>Actas de colaboración, reportes de promoción conjunta</v>
      </c>
      <c r="J30" s="150"/>
      <c r="K30" s="43" t="s">
        <v>184</v>
      </c>
      <c r="L30" s="133">
        <v>2</v>
      </c>
      <c r="M30" s="136" t="s">
        <v>230</v>
      </c>
      <c r="N30" s="95" t="s">
        <v>231</v>
      </c>
      <c r="O30" s="5">
        <v>0.5</v>
      </c>
      <c r="P30" s="160" t="str">
        <f t="shared" si="1"/>
        <v>DIRECCIÓN DE DESARROLLO TURISTICO.</v>
      </c>
      <c r="Q30" s="150"/>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ht="145.5" customHeight="1" x14ac:dyDescent="0.25"/>
    <row r="39" spans="1:17" s="1" customFormat="1" x14ac:dyDescent="0.25"/>
    <row r="40" spans="1:17" s="1" customFormat="1" x14ac:dyDescent="0.25"/>
    <row r="41" spans="1:17" ht="138" customHeight="1" x14ac:dyDescent="0.25"/>
  </sheetData>
  <mergeCells count="9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B22:D22"/>
    <mergeCell ref="E22:F22"/>
    <mergeCell ref="G22:H22"/>
    <mergeCell ref="I22:J22"/>
    <mergeCell ref="P22:Q22"/>
    <mergeCell ref="B29:D29"/>
    <mergeCell ref="E29:F29"/>
    <mergeCell ref="G29:H29"/>
    <mergeCell ref="I29:J29"/>
    <mergeCell ref="P29:Q29"/>
    <mergeCell ref="B30:D30"/>
    <mergeCell ref="E30:F30"/>
    <mergeCell ref="G30:H30"/>
    <mergeCell ref="I30:J30"/>
    <mergeCell ref="P30:Q30"/>
  </mergeCells>
  <pageMargins left="0.7" right="0.7" top="0.75" bottom="0.75" header="0.3" footer="0.3"/>
  <pageSetup scale="53" orientation="landscape" horizontalDpi="4294967292" verticalDpi="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33" zoomScale="62" zoomScaleNormal="62" zoomScaleSheetLayoutView="70" workbookViewId="0">
      <selection activeCell="A38" sqref="A38"/>
    </sheetView>
  </sheetViews>
  <sheetFormatPr baseColWidth="10" defaultColWidth="10.875" defaultRowHeight="15.75" x14ac:dyDescent="0.25"/>
  <cols>
    <col min="1" max="1" width="15" customWidth="1"/>
    <col min="3" max="3" width="6.875" customWidth="1"/>
    <col min="4" max="4" width="19.875" customWidth="1"/>
    <col min="5" max="5" width="9.625" customWidth="1"/>
    <col min="6" max="6" width="10" customWidth="1"/>
    <col min="8" max="8" width="12.875" customWidth="1"/>
    <col min="9" max="9" width="13.375" customWidth="1"/>
    <col min="10" max="10" width="9.25" customWidth="1"/>
    <col min="11" max="11" width="14.875" customWidth="1"/>
    <col min="12" max="12" width="12.75" customWidth="1"/>
    <col min="13" max="13" width="14.375" customWidth="1"/>
    <col min="14" max="14" width="13.625" customWidth="1"/>
    <col min="15" max="15" width="11.5" customWidth="1"/>
    <col min="17" max="17" width="6.3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35.25" customHeight="1" x14ac:dyDescent="0.25">
      <c r="A3" s="1"/>
      <c r="B3" s="147"/>
      <c r="C3" s="147"/>
      <c r="D3" s="147"/>
      <c r="E3" s="147"/>
      <c r="F3" s="147"/>
      <c r="G3" s="147"/>
      <c r="H3" s="147"/>
      <c r="I3" s="147"/>
      <c r="J3" s="147"/>
      <c r="K3" s="147"/>
      <c r="L3" s="147"/>
      <c r="M3" s="147"/>
      <c r="N3" s="147"/>
      <c r="O3" s="147"/>
      <c r="P3" s="147"/>
      <c r="Q3" s="1"/>
    </row>
    <row r="4" spans="1:17" ht="55.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[17]POA!$AA$26</f>
        <v xml:space="preserve">E Prestacion de servicios publicos </v>
      </c>
      <c r="E8" s="150"/>
      <c r="F8" s="150"/>
      <c r="G8" s="150"/>
      <c r="H8" s="150"/>
      <c r="I8" s="151" t="s">
        <v>1</v>
      </c>
      <c r="J8" s="152" t="s">
        <v>48</v>
      </c>
      <c r="K8" s="152"/>
      <c r="L8" s="151" t="s">
        <v>2</v>
      </c>
      <c r="M8" s="219" t="str">
        <f>[17]POA!$C$19</f>
        <v xml:space="preserve">Programa 14 AgroEconomia Sostenible </v>
      </c>
      <c r="N8" s="150"/>
      <c r="O8" s="151" t="s">
        <v>3</v>
      </c>
      <c r="P8" s="205" t="s">
        <v>169</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20" t="str">
        <f>[17]POA!$AA$23</f>
        <v xml:space="preserve">3. Desarrollo Economico </v>
      </c>
      <c r="C11" s="155"/>
      <c r="D11" s="155"/>
      <c r="E11" s="156"/>
      <c r="F11" s="69" t="s">
        <v>5</v>
      </c>
      <c r="G11" s="220" t="str">
        <f>[17]POA!$AA$24</f>
        <v xml:space="preserve">3.1. Asuntos Economicos, Comerciales y laborales en general </v>
      </c>
      <c r="H11" s="155"/>
      <c r="I11" s="155"/>
      <c r="J11" s="155"/>
      <c r="K11" s="155"/>
      <c r="L11" s="156"/>
      <c r="M11" s="70" t="s">
        <v>6</v>
      </c>
      <c r="N11" s="221" t="str">
        <f>[17]POA!$AA$25</f>
        <v xml:space="preserve">3.1.1. Asuntos economicos y comerciales en general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19" t="str">
        <f>[17]POA!$C$17</f>
        <v xml:space="preserve">Eje II Desarrollo Competitivo y Sostenible para el Progreso </v>
      </c>
      <c r="C13" s="150"/>
      <c r="D13" s="146" t="s">
        <v>8</v>
      </c>
      <c r="E13" s="219" t="str">
        <f>[17]POA!$C$18</f>
        <v>Hacer un Municipio competitivo mediante el fomento al emprendimiento, al desarrollo, promocion de los productos locales, el fortalecimiento al campo, para fomentar la atraccion y el turismo generando una economia sostenible</v>
      </c>
      <c r="F13" s="150"/>
      <c r="G13" s="150"/>
      <c r="H13" s="146" t="s">
        <v>9</v>
      </c>
      <c r="I13" s="219" t="str">
        <f>[17]POA!$C$20</f>
        <v>Vincular mecanismos de colaboración interinstitucional para el desarrollo de infraestructura que impulsen la vocación productiva del Municipio, garantizando la protección y sostenibilidad del Medio Ambiente.</v>
      </c>
      <c r="J13" s="150"/>
      <c r="K13" s="150"/>
      <c r="L13" s="150"/>
      <c r="M13" s="151" t="s">
        <v>10</v>
      </c>
      <c r="N13" s="219" t="str">
        <f>[17]POA!$C$21</f>
        <v xml:space="preserve">14.16 Ejecutar actividades orientadas a promover la recuperacion economica 14.17 Potenciar las capacidades en el empoderamiento de todos los sectores economicos, a traves de la profesionalizacion y capasitacion 14.18 Difundir pruductos locales mediante concursos que pomuevan la participacion activa de los productores 14.19 Gestionar proyectos economicos integrales fomentando la productividad y la competitividad en el sector economico 14.20 Realizar talleres e autoempleo, apoyando a los jovenes para el desarrollo de habilidades y destrezas que necesiten en el campo laboral. </v>
      </c>
      <c r="O13" s="150"/>
      <c r="P13" s="150"/>
      <c r="Q13" s="150"/>
    </row>
    <row r="14" spans="1:17" ht="213.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9" customHeight="1" x14ac:dyDescent="0.25">
      <c r="A19" s="2" t="s">
        <v>28</v>
      </c>
      <c r="B19" s="150" t="str">
        <f>[17]MIR!$B$12</f>
        <v>Ampliar la oferta de trabajo que permitan a las personas acceder a condiciones de una vida digna.</v>
      </c>
      <c r="C19" s="150"/>
      <c r="D19" s="150"/>
      <c r="E19" s="150" t="str">
        <f>[17]MIR!$C$12</f>
        <v>Porcentaje de oferta de trabajo ampliado</v>
      </c>
      <c r="F19" s="150"/>
      <c r="G19" s="150" t="str">
        <f>[17]MIR!$D$12</f>
        <v>Porcentaje de oferta de trabajo ampliado = (Número de nuevas oportunidades / Número total de oportunidades) * 100</v>
      </c>
      <c r="H19" s="150"/>
      <c r="I19" s="160" t="str">
        <f>[17]MIR!$E$12</f>
        <v>Reportes de empleo y estadísticas laborales</v>
      </c>
      <c r="J19" s="150"/>
      <c r="K19" s="43" t="s">
        <v>184</v>
      </c>
      <c r="L19" s="71">
        <v>2</v>
      </c>
      <c r="M19" s="94" t="s">
        <v>230</v>
      </c>
      <c r="N19" s="95" t="s">
        <v>231</v>
      </c>
      <c r="O19" s="5">
        <v>0.5</v>
      </c>
      <c r="P19" s="160" t="s">
        <v>48</v>
      </c>
      <c r="Q19" s="150"/>
    </row>
    <row r="20" spans="1:18" ht="87.75" customHeight="1" x14ac:dyDescent="0.25">
      <c r="A20" s="2" t="s">
        <v>29</v>
      </c>
      <c r="B20" s="150" t="str">
        <f>[17]MIR!$B$13</f>
        <v>Oportunidades laborales y diversificacion local en el municipio de Eduardo Neri.</v>
      </c>
      <c r="C20" s="150"/>
      <c r="D20" s="150"/>
      <c r="E20" s="150" t="str">
        <f>[17]MIR!$C$13</f>
        <v>Crecimiento en oportunidades laborales</v>
      </c>
      <c r="F20" s="150"/>
      <c r="G20" s="150" t="str">
        <f>[17]MIR!$D$13</f>
        <v>Crecimiento en oportunidades laborales = (Número de nuevas empresas / Número total de empresas) * 100</v>
      </c>
      <c r="H20" s="150"/>
      <c r="I20" s="160" t="str">
        <f>[17]MIR!$E$13</f>
        <v>Registro de empresas y permisos municipales</v>
      </c>
      <c r="J20" s="150"/>
      <c r="K20" s="43" t="s">
        <v>184</v>
      </c>
      <c r="L20" s="71">
        <v>2</v>
      </c>
      <c r="M20" s="94" t="s">
        <v>230</v>
      </c>
      <c r="N20" s="95" t="s">
        <v>231</v>
      </c>
      <c r="O20" s="5">
        <v>0.5</v>
      </c>
      <c r="P20" s="160" t="s">
        <v>48</v>
      </c>
      <c r="Q20" s="150"/>
    </row>
    <row r="21" spans="1:18" ht="85.5" customHeight="1" x14ac:dyDescent="0.25">
      <c r="A21" s="2" t="s">
        <v>62</v>
      </c>
      <c r="B21" s="150" t="str">
        <f>[17]MIR!$B$14</f>
        <v xml:space="preserve">Optenciar oportunidades economicas para el desarrollo local </v>
      </c>
      <c r="C21" s="150"/>
      <c r="D21" s="150"/>
      <c r="E21" s="150" t="str">
        <f>[17]MIR!$C$14</f>
        <v>Incremento en ingresos locales</v>
      </c>
      <c r="F21" s="150"/>
      <c r="G21" s="150" t="str">
        <f>[17]MIR!$D$14</f>
        <v>Incremento en ingresos locales = (Ingresos actuales / Ingresos anteriores) * 100</v>
      </c>
      <c r="H21" s="150"/>
      <c r="I21" s="160" t="str">
        <f>[17]MIR!$E$14</f>
        <v>Declaraciones fiscales, encuestas económicas</v>
      </c>
      <c r="J21" s="150"/>
      <c r="K21" s="43" t="s">
        <v>184</v>
      </c>
      <c r="L21" s="71">
        <v>2</v>
      </c>
      <c r="M21" s="94" t="s">
        <v>230</v>
      </c>
      <c r="N21" s="95" t="s">
        <v>231</v>
      </c>
      <c r="O21" s="5">
        <v>0.5</v>
      </c>
      <c r="P21" s="160" t="s">
        <v>48</v>
      </c>
      <c r="Q21" s="150"/>
    </row>
    <row r="22" spans="1:18" ht="90" customHeight="1" x14ac:dyDescent="0.25">
      <c r="A22" s="2" t="s">
        <v>63</v>
      </c>
      <c r="B22" s="163" t="str">
        <f>[17]MIR!$B$18</f>
        <v>Promover Politicas publicas que apoyen a emprendedores, pequeñas y medianas empresas.</v>
      </c>
      <c r="C22" s="167"/>
      <c r="D22" s="164"/>
      <c r="E22" s="163" t="str">
        <f>[17]MIR!$C$18</f>
        <v>Porcentaje de políticas implementadas</v>
      </c>
      <c r="F22" s="164"/>
      <c r="G22" s="163" t="str">
        <f>[17]MIR!$D$18</f>
        <v>Porcentaje de políticas implementadas = (Número de políticas implementadas / Número total de políticas propuestas) * 100</v>
      </c>
      <c r="H22" s="164"/>
      <c r="I22" s="165" t="str">
        <f>[17]MIR!$E$18</f>
        <v>Documentos oficiales, decretos y actas de reuniones</v>
      </c>
      <c r="J22" s="166"/>
      <c r="K22" s="43" t="s">
        <v>184</v>
      </c>
      <c r="L22" s="133">
        <v>2</v>
      </c>
      <c r="M22" s="136" t="s">
        <v>230</v>
      </c>
      <c r="N22" s="95" t="s">
        <v>231</v>
      </c>
      <c r="O22" s="5">
        <v>0.5</v>
      </c>
      <c r="P22" s="160" t="s">
        <v>48</v>
      </c>
      <c r="Q22" s="150"/>
    </row>
    <row r="23" spans="1:18" ht="102.75" customHeight="1" x14ac:dyDescent="0.25">
      <c r="A23" s="2" t="s">
        <v>106</v>
      </c>
      <c r="B23" s="150" t="str">
        <f>[17]MIR!$B$21</f>
        <v>Realizar  programas de capacitación para fomentar el autoempleo y mejorar el bienestar</v>
      </c>
      <c r="C23" s="150"/>
      <c r="D23" s="150"/>
      <c r="E23" s="150" t="str">
        <f>[17]MIR!$C$21</f>
        <v>Porcentaje de capacitaciones impartidas</v>
      </c>
      <c r="F23" s="150"/>
      <c r="G23" s="150" t="str">
        <f>[17]MIR!$D$21</f>
        <v>Porcentaje de capacitaciones impartidas = (Número de capacitaciones realizadas / Número total de capacitaciones planeadas) * 100</v>
      </c>
      <c r="H23" s="150"/>
      <c r="I23" s="160" t="str">
        <f>[17]MIR!$E$21</f>
        <v>Listas de asistencia, reportes de cursos</v>
      </c>
      <c r="J23" s="150"/>
      <c r="K23" s="43" t="s">
        <v>184</v>
      </c>
      <c r="L23" s="71">
        <v>2</v>
      </c>
      <c r="M23" s="94" t="s">
        <v>230</v>
      </c>
      <c r="N23" s="95" t="s">
        <v>231</v>
      </c>
      <c r="O23" s="5">
        <v>0.5</v>
      </c>
      <c r="P23" s="160" t="s">
        <v>48</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94.5" customHeight="1" x14ac:dyDescent="0.25">
      <c r="A25" s="3" t="s">
        <v>69</v>
      </c>
      <c r="B25" s="150" t="str">
        <f>[17]MIR!$B$15</f>
        <v xml:space="preserve">Dirigir y organizar la Expo-Feria Gastronomica y atesanal en Zumpango del rio, Guerero </v>
      </c>
      <c r="C25" s="150"/>
      <c r="D25" s="150"/>
      <c r="E25" s="150" t="str">
        <f>[17]MIR!$C$15</f>
        <v>Porcentaje de actividades de ferias gastronomicas realizadas</v>
      </c>
      <c r="F25" s="150"/>
      <c r="G25" s="150" t="str">
        <f>[17]MIR!$D$15</f>
        <v>Porcentaje de ferias gastronomicas realizadas = (Número de ferias realizadas / Número total de ferias programadas) * 100</v>
      </c>
      <c r="H25" s="150"/>
      <c r="I25" s="160" t="str">
        <f>[17]MIR!$E$15</f>
        <v>Reportes de eventos, registros de asistencia</v>
      </c>
      <c r="J25" s="150"/>
      <c r="K25" s="43" t="s">
        <v>184</v>
      </c>
      <c r="L25" s="71">
        <v>2</v>
      </c>
      <c r="M25" s="94" t="s">
        <v>230</v>
      </c>
      <c r="N25" s="95" t="s">
        <v>231</v>
      </c>
      <c r="O25" s="5">
        <v>0.5</v>
      </c>
      <c r="P25" s="160" t="s">
        <v>48</v>
      </c>
      <c r="Q25" s="150"/>
    </row>
    <row r="26" spans="1:18" ht="120" customHeight="1" x14ac:dyDescent="0.25">
      <c r="A26" s="3" t="s">
        <v>70</v>
      </c>
      <c r="B26" s="150" t="str">
        <f>[17]MIR!$B$16</f>
        <v>Llevar acabo la Feria del Chapulin en la localidad de Xochipala</v>
      </c>
      <c r="C26" s="150"/>
      <c r="D26" s="150"/>
      <c r="E26" s="150" t="str">
        <f>[17]MIR!$C$16</f>
        <v>Porcentaje de actividades de ferias locales realizadas</v>
      </c>
      <c r="F26" s="150"/>
      <c r="G26" s="150" t="str">
        <f>[17]MIR!$D$16</f>
        <v>Porcentaje de ferias locales realizadas = (Número actividades de ferias realizadas / Número total actividades de ferias programadas) * 100</v>
      </c>
      <c r="H26" s="150"/>
      <c r="I26" s="160" t="str">
        <f>[17]MIR!$E$16</f>
        <v>Registro de participación y reportes de evento</v>
      </c>
      <c r="J26" s="150"/>
      <c r="K26" s="43" t="s">
        <v>184</v>
      </c>
      <c r="L26" s="71">
        <v>2</v>
      </c>
      <c r="M26" s="94" t="s">
        <v>230</v>
      </c>
      <c r="N26" s="95" t="s">
        <v>231</v>
      </c>
      <c r="O26" s="5">
        <v>0.5</v>
      </c>
      <c r="P26" s="160" t="s">
        <v>48</v>
      </c>
      <c r="Q26" s="150"/>
      <c r="R26" t="s">
        <v>33</v>
      </c>
    </row>
    <row r="27" spans="1:18" ht="118.5" customHeight="1" x14ac:dyDescent="0.25">
      <c r="A27" s="3" t="s">
        <v>66</v>
      </c>
      <c r="B27" s="163" t="str">
        <f>[17]MIR!$B$17</f>
        <v>Llevar acabo la Feria del Elote en la localidad Huiziltepec</v>
      </c>
      <c r="C27" s="167"/>
      <c r="D27" s="164"/>
      <c r="E27" s="163" t="str">
        <f>[17]MIR!$C$17</f>
        <v>Porcentaje de actividades en ferias del elote realizadas</v>
      </c>
      <c r="F27" s="164"/>
      <c r="G27" s="163" t="str">
        <f>[17]MIR!$D$17</f>
        <v>Porcentaje de actividades en ferias del elote realizadas = (Número deactividades en ferias realizadas / Número total de actividades de ferias programadas) * 100</v>
      </c>
      <c r="H27" s="164"/>
      <c r="I27" s="165" t="str">
        <f>[17]MIR!$E$17</f>
        <v>Reportes de evento y estadísticas de asistencia</v>
      </c>
      <c r="J27" s="166"/>
      <c r="K27" s="43" t="s">
        <v>184</v>
      </c>
      <c r="L27" s="71">
        <v>2</v>
      </c>
      <c r="M27" s="94" t="s">
        <v>230</v>
      </c>
      <c r="N27" s="95" t="s">
        <v>231</v>
      </c>
      <c r="O27" s="5">
        <v>0.5</v>
      </c>
      <c r="P27" s="160" t="s">
        <v>48</v>
      </c>
      <c r="Q27" s="150"/>
    </row>
    <row r="28" spans="1:18" ht="81.75" customHeight="1" x14ac:dyDescent="0.25">
      <c r="A28" s="3" t="s">
        <v>68</v>
      </c>
      <c r="B28" s="150" t="str">
        <f>[17]MIR!$B$19</f>
        <v xml:space="preserve">Gestionar apertura de la ruta de artesanos y productores </v>
      </c>
      <c r="C28" s="150"/>
      <c r="D28" s="150"/>
      <c r="E28" s="150" t="str">
        <f>[17]MIR!$C$19</f>
        <v xml:space="preserve">Porcentaje de avance en la ruta artesanal </v>
      </c>
      <c r="F28" s="150"/>
      <c r="G28" s="150" t="str">
        <f>[17]MIR!$D$19</f>
        <v>Porcentaje de avance en la ruta artesanal = (Número de artesanos registrados / Meta establecida) * 100</v>
      </c>
      <c r="H28" s="150"/>
      <c r="I28" s="150" t="str">
        <f>[17]MIR!$E$19</f>
        <v>Registro de artesanos inscritos, informes de desarrollo</v>
      </c>
      <c r="J28" s="150"/>
      <c r="K28" s="43" t="s">
        <v>184</v>
      </c>
      <c r="L28" s="71">
        <v>2</v>
      </c>
      <c r="M28" s="94" t="s">
        <v>230</v>
      </c>
      <c r="N28" s="95" t="s">
        <v>231</v>
      </c>
      <c r="O28" s="5">
        <v>0.5</v>
      </c>
      <c r="P28" s="160" t="s">
        <v>48</v>
      </c>
      <c r="Q28" s="150"/>
    </row>
    <row r="29" spans="1:18" ht="102" customHeight="1" x14ac:dyDescent="0.25">
      <c r="A29" s="3" t="s">
        <v>78</v>
      </c>
      <c r="B29" s="150" t="str">
        <f>[17]MIR!$B$20</f>
        <v>Elaborar el patron artesanal</v>
      </c>
      <c r="C29" s="150"/>
      <c r="D29" s="150"/>
      <c r="E29" s="150" t="str">
        <f>[17]MIR!$C$20</f>
        <v>Porcentaje de patrones artesanales creados</v>
      </c>
      <c r="F29" s="150"/>
      <c r="G29" s="150" t="str">
        <f>[17]MIR!$D$20</f>
        <v>Porcentaje de patrones artesanales creados = (Número de patrones elaborados / Número total de patrones planeados) * 100</v>
      </c>
      <c r="H29" s="150"/>
      <c r="I29" s="150" t="str">
        <f>[17]MIR!$E$20</f>
        <v>Documentación de diseños y registros de producción</v>
      </c>
      <c r="J29" s="150"/>
      <c r="K29" s="43" t="s">
        <v>184</v>
      </c>
      <c r="L29" s="133">
        <v>2</v>
      </c>
      <c r="M29" s="136" t="s">
        <v>230</v>
      </c>
      <c r="N29" s="95" t="s">
        <v>231</v>
      </c>
      <c r="O29" s="5">
        <v>0.5</v>
      </c>
      <c r="P29" s="160" t="s">
        <v>48</v>
      </c>
      <c r="Q29" s="150"/>
    </row>
    <row r="30" spans="1:18" ht="84" customHeight="1" x14ac:dyDescent="0.25">
      <c r="A30" s="3" t="s">
        <v>107</v>
      </c>
      <c r="B30" s="150" t="str">
        <f>[17]MIR!$B$22</f>
        <v>Implementacion de curso de capacitacion para foemtar el autoempleo</v>
      </c>
      <c r="C30" s="150"/>
      <c r="D30" s="150"/>
      <c r="E30" s="150" t="str">
        <f>[17]MIR!$C$22</f>
        <v>Porcentaje de cursos implementados</v>
      </c>
      <c r="F30" s="150"/>
      <c r="G30" s="150" t="str">
        <f>[17]MIR!$D$22</f>
        <v>'Porcentaje de cursos implementados = (Número de cursos realizados / Número total de cursos planeados) * 100</v>
      </c>
      <c r="H30" s="150"/>
      <c r="I30" s="150" t="str">
        <f>[17]MIR!$E$22</f>
        <v>Informes de capacitación, listas de participantes</v>
      </c>
      <c r="J30" s="150"/>
      <c r="K30" s="43" t="s">
        <v>184</v>
      </c>
      <c r="L30" s="133">
        <v>2</v>
      </c>
      <c r="M30" s="136" t="s">
        <v>230</v>
      </c>
      <c r="N30" s="95" t="s">
        <v>231</v>
      </c>
      <c r="O30" s="5">
        <v>0.5</v>
      </c>
      <c r="P30" s="160" t="s">
        <v>48</v>
      </c>
      <c r="Q30" s="150"/>
    </row>
    <row r="31" spans="1:18" ht="109.5" customHeight="1" x14ac:dyDescent="0.25">
      <c r="A31" s="3" t="s">
        <v>237</v>
      </c>
      <c r="B31" s="150" t="str">
        <f>[17]MIR!$B$23</f>
        <v xml:space="preserve">Llevar acabo Estéticas Comunitaria/Cortes de Cabello – Gratuitos, Tintes, depilaciones, alaciados y rizados de pestañas, entre otros…
</v>
      </c>
      <c r="C31" s="150"/>
      <c r="D31" s="150"/>
      <c r="E31" s="150" t="str">
        <f>[17]MIR!$C$23</f>
        <v>Porcentaje de servicios estéticos realizados</v>
      </c>
      <c r="F31" s="150"/>
      <c r="G31" s="150" t="str">
        <f>[17]MIR!$D$23</f>
        <v>Porcentaje de servicios estéticos realizados = (Número de servicios realizados / Número total de servicios planeados) * 100</v>
      </c>
      <c r="H31" s="150"/>
      <c r="I31" s="150" t="str">
        <f>[17]MIR!$E$23</f>
        <v>Registros de atención y encuestas de satisfacción</v>
      </c>
      <c r="J31" s="150"/>
      <c r="K31" s="43" t="s">
        <v>184</v>
      </c>
      <c r="L31" s="133">
        <v>2</v>
      </c>
      <c r="M31" s="136" t="s">
        <v>230</v>
      </c>
      <c r="N31" s="95" t="s">
        <v>231</v>
      </c>
      <c r="O31" s="5">
        <v>0.5</v>
      </c>
      <c r="P31" s="160" t="s">
        <v>48</v>
      </c>
      <c r="Q31" s="150"/>
    </row>
    <row r="32" spans="1:18" ht="102.75" customHeight="1" x14ac:dyDescent="0.25">
      <c r="A32" s="3" t="s">
        <v>240</v>
      </c>
      <c r="B32" s="150" t="str">
        <f>[17]MIR!$B$24</f>
        <v>Asistir a Jornadas Medico – Asistenciales/Cortes de cabello y pediculosis a la ciudadanía en general</v>
      </c>
      <c r="C32" s="150"/>
      <c r="D32" s="150"/>
      <c r="E32" s="150" t="str">
        <f>[17]MIR!$C$24</f>
        <v>Porcentaje de jornadas médicas realizadas</v>
      </c>
      <c r="F32" s="150"/>
      <c r="G32" s="150" t="str">
        <f>[17]MIR!$D$24</f>
        <v>Porcentaje de jornadas médicas realizadas = (Número de jornadas efectuadas / Número total de jornadas programadas) * 100</v>
      </c>
      <c r="H32" s="150"/>
      <c r="I32" s="150" t="str">
        <f>[17]MIR!$E$24</f>
        <v>Informes de jornadas, listas de asistencia</v>
      </c>
      <c r="J32" s="150"/>
      <c r="K32" s="43" t="s">
        <v>184</v>
      </c>
      <c r="L32" s="133">
        <v>2</v>
      </c>
      <c r="M32" s="136" t="s">
        <v>230</v>
      </c>
      <c r="N32" s="95" t="s">
        <v>231</v>
      </c>
      <c r="O32" s="5">
        <v>0.5</v>
      </c>
      <c r="P32" s="160" t="s">
        <v>48</v>
      </c>
      <c r="Q32" s="150"/>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ht="288" customHeight="1" x14ac:dyDescent="0.25"/>
    <row r="39" spans="1:17" s="1" customFormat="1" x14ac:dyDescent="0.25"/>
    <row r="40" spans="1:17" s="1" customFormat="1" x14ac:dyDescent="0.25"/>
    <row r="41" spans="1:17" ht="262.5" customHeight="1" x14ac:dyDescent="0.25"/>
  </sheetData>
  <mergeCells count="10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B19:D19"/>
    <mergeCell ref="E19:F19"/>
    <mergeCell ref="G19:H19"/>
    <mergeCell ref="I19:J19"/>
    <mergeCell ref="G25:H25"/>
    <mergeCell ref="I25:J25"/>
    <mergeCell ref="P25:Q25"/>
    <mergeCell ref="B21:D21"/>
    <mergeCell ref="E21:F21"/>
    <mergeCell ref="G21:H21"/>
    <mergeCell ref="I21:J21"/>
    <mergeCell ref="P21:Q21"/>
    <mergeCell ref="B23:D23"/>
    <mergeCell ref="E23:F23"/>
    <mergeCell ref="G23:H23"/>
    <mergeCell ref="I23:J23"/>
    <mergeCell ref="P23:Q23"/>
    <mergeCell ref="B22:D22"/>
    <mergeCell ref="E22:F22"/>
    <mergeCell ref="G22:H22"/>
    <mergeCell ref="I22:J22"/>
    <mergeCell ref="P22:Q22"/>
    <mergeCell ref="A24:Q24"/>
    <mergeCell ref="B25:D25"/>
    <mergeCell ref="E25:F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B30:D30"/>
    <mergeCell ref="E30:F30"/>
    <mergeCell ref="G30:H30"/>
    <mergeCell ref="I30:J30"/>
    <mergeCell ref="P30:Q30"/>
    <mergeCell ref="B29:D29"/>
    <mergeCell ref="E29:F29"/>
    <mergeCell ref="G29:H29"/>
    <mergeCell ref="I29:J29"/>
    <mergeCell ref="P29:Q29"/>
    <mergeCell ref="B32:D32"/>
    <mergeCell ref="E32:F32"/>
    <mergeCell ref="G32:H32"/>
    <mergeCell ref="I32:J32"/>
    <mergeCell ref="P32:Q32"/>
    <mergeCell ref="B31:D31"/>
    <mergeCell ref="E31:F31"/>
    <mergeCell ref="G31:H31"/>
    <mergeCell ref="I31:J31"/>
    <mergeCell ref="P31:Q31"/>
  </mergeCells>
  <pageMargins left="0.7" right="0.7" top="0.75" bottom="0.75" header="0.3" footer="0.3"/>
  <pageSetup scale="53" orientation="landscape" horizontalDpi="4294967292"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8" zoomScale="71" zoomScaleNormal="71" zoomScaleSheetLayoutView="70" workbookViewId="0">
      <selection activeCell="L28" sqref="L28"/>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[18]POA!$AA$26</f>
        <v xml:space="preserve">E Prestacion de servicios publicos </v>
      </c>
      <c r="E8" s="150"/>
      <c r="F8" s="150"/>
      <c r="G8" s="150"/>
      <c r="H8" s="150"/>
      <c r="I8" s="151" t="s">
        <v>1</v>
      </c>
      <c r="J8" s="152" t="s">
        <v>190</v>
      </c>
      <c r="K8" s="152"/>
      <c r="L8" s="151" t="s">
        <v>2</v>
      </c>
      <c r="M8" s="179" t="str">
        <f>[18]POA!$C$19</f>
        <v xml:space="preserve">Programa : 5 Transformando tu vida con Deporte </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[18]POA!$AA$24</f>
        <v>2.4 Recreación , cultura y otras manifestaciones sociales.</v>
      </c>
      <c r="H11" s="155"/>
      <c r="I11" s="155"/>
      <c r="J11" s="155"/>
      <c r="K11" s="155"/>
      <c r="L11" s="156"/>
      <c r="M11" s="26" t="s">
        <v>6</v>
      </c>
      <c r="N11" s="182" t="str">
        <f>[18]POA!$AA$25</f>
        <v>2.4.1  Deporte y Recreación</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[18]POA!$C$17</f>
        <v xml:space="preserve">EJE : 1 Inclusion y humanidad que transforman </v>
      </c>
      <c r="C13" s="150"/>
      <c r="D13" s="146" t="s">
        <v>8</v>
      </c>
      <c r="E13" s="179" t="str">
        <f>[18]POA!$C$18</f>
        <v xml:space="preserve">fomentar actividades de esparcimiento y recreacion deportiva entre la niñez, juventud y adulto de una manera donde participen la sociedad en general coadyuvando el tejido social del municipio mediante acciones fisicas y deportivas </v>
      </c>
      <c r="F13" s="181"/>
      <c r="G13" s="181"/>
      <c r="H13" s="146" t="s">
        <v>9</v>
      </c>
      <c r="I13" s="179" t="str">
        <f>[18]POA!$C$20</f>
        <v xml:space="preserve">Articular politicas publicas que creen, un entorno favorable para el desarrollo social e integral de la niñez, jovenes, adultos, adultos mayores y discapacitados, promoviendo una colaboracion entre distintos sectores para asegurar el bienestar social del municipio </v>
      </c>
      <c r="J13" s="150"/>
      <c r="K13" s="150"/>
      <c r="L13" s="150"/>
      <c r="M13" s="151" t="s">
        <v>10</v>
      </c>
      <c r="N13" s="180" t="str">
        <f>[18]POA!$C$21</f>
        <v xml:space="preserve">5.1.- promover de manera inclusiva el deporte de alto rendimiento, el deporte social y la activacion fisica en las diferente disciplinas 5.1.- establcer convenios de colaboracion con instituciones educativas para la realizar acciones que fomenten el deporte y la actvacion fisica. 5.3.- diseñar los programas de las diferentes disciplinas deportivas en los lugares corde para su realizacion. </v>
      </c>
      <c r="O13" s="150"/>
      <c r="P13" s="150"/>
      <c r="Q13" s="150"/>
    </row>
    <row r="14" spans="1:17" ht="120.7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8.25" customHeight="1" x14ac:dyDescent="0.25">
      <c r="A19" s="2" t="s">
        <v>28</v>
      </c>
      <c r="B19" s="150" t="str">
        <f>[18]MIR!$B$12</f>
        <v>Existe una buena calidad de vida por el decremento del sendarismo en la población de Eduardo Neri</v>
      </c>
      <c r="C19" s="150"/>
      <c r="D19" s="150"/>
      <c r="E19" s="150" t="str">
        <f>[18]MIR!$C$12</f>
        <v>Porcentaje de la calidad de vida mejorada</v>
      </c>
      <c r="F19" s="150"/>
      <c r="G19" s="150" t="str">
        <f>[18]MIR!$D$12</f>
        <v>Porcentaje de la calidad de vida mejorada= (no. De personas con mejora e n su calidad de vida/ no de personas encuestadas*100) PCVM=NPMCV/NPE*100</v>
      </c>
      <c r="H19" s="150"/>
      <c r="I19" s="160" t="str">
        <f>[18]MIR!$E$12</f>
        <v>Encuestas</v>
      </c>
      <c r="J19" s="150"/>
      <c r="K19" s="55" t="s">
        <v>184</v>
      </c>
      <c r="L19" s="71">
        <v>2</v>
      </c>
      <c r="M19" s="94" t="s">
        <v>230</v>
      </c>
      <c r="N19" s="95" t="s">
        <v>231</v>
      </c>
      <c r="O19" s="5">
        <v>0.5</v>
      </c>
      <c r="P19" s="179" t="s">
        <v>193</v>
      </c>
      <c r="Q19" s="150"/>
    </row>
    <row r="20" spans="1:18" ht="92.25" customHeight="1" x14ac:dyDescent="0.25">
      <c r="A20" s="2" t="s">
        <v>29</v>
      </c>
      <c r="B20" s="150" t="str">
        <f>[18]MIR!$B$13</f>
        <v>propociar una alta participación deportiva de los habitantes del municipio de Eduardo Neri</v>
      </c>
      <c r="C20" s="150"/>
      <c r="D20" s="150"/>
      <c r="E20" s="150" t="str">
        <f>[18]MIR!$C$13</f>
        <v>Porcentaje de participación deportiva</v>
      </c>
      <c r="F20" s="150"/>
      <c r="G20" s="150" t="str">
        <f>[18]MIR!$D$13</f>
        <v>porcentaje de participación deportiva= (No. De población que participan en actividades deportivas/ No. De población total*100) PCD=NPPA/NPT*100</v>
      </c>
      <c r="H20" s="150"/>
      <c r="I20" s="160" t="str">
        <f>[18]MIR!$E$13</f>
        <v>evidencia fotografica</v>
      </c>
      <c r="J20" s="150"/>
      <c r="K20" s="55" t="s">
        <v>184</v>
      </c>
      <c r="L20" s="71">
        <v>2</v>
      </c>
      <c r="M20" s="94" t="s">
        <v>230</v>
      </c>
      <c r="N20" s="95" t="s">
        <v>231</v>
      </c>
      <c r="O20" s="5">
        <v>0.5</v>
      </c>
      <c r="P20" s="179" t="s">
        <v>193</v>
      </c>
      <c r="Q20" s="150"/>
    </row>
    <row r="21" spans="1:18" ht="150" customHeight="1" x14ac:dyDescent="0.25">
      <c r="A21" s="2" t="s">
        <v>62</v>
      </c>
      <c r="B21" s="150" t="str">
        <f>[18]MIR!$B$14</f>
        <v>Infraestructura deportiva idónea y rehabilitada .</v>
      </c>
      <c r="C21" s="150"/>
      <c r="D21" s="150"/>
      <c r="E21" s="150" t="str">
        <f>[18]MIR!$C$14</f>
        <v>Espacios de calidad para la realización de actividades deportivas</v>
      </c>
      <c r="F21" s="150"/>
      <c r="G21" s="150" t="str">
        <f>[18]MIR!$D$14</f>
        <v>Espacios de calidad para la realización de actividades deportivas=(No. de espacios deportivos funcionales /No. Total de ciudadanos satisfechos en los espacios deportivos)*100 ECRAD=(NERAD/NTCSED)*100</v>
      </c>
      <c r="H21" s="150"/>
      <c r="I21" s="160" t="str">
        <f>[18]MIR!$E$14</f>
        <v>Informes mensuales y bitácoras fotográfica</v>
      </c>
      <c r="J21" s="150"/>
      <c r="K21" s="55" t="s">
        <v>184</v>
      </c>
      <c r="L21" s="71">
        <v>2</v>
      </c>
      <c r="M21" s="94" t="s">
        <v>230</v>
      </c>
      <c r="N21" s="95" t="s">
        <v>231</v>
      </c>
      <c r="O21" s="5">
        <v>0.5</v>
      </c>
      <c r="P21" s="179" t="s">
        <v>193</v>
      </c>
      <c r="Q21" s="150"/>
    </row>
    <row r="22" spans="1:18" ht="156" customHeight="1" x14ac:dyDescent="0.25">
      <c r="A22" s="2" t="s">
        <v>63</v>
      </c>
      <c r="B22" s="150" t="str">
        <f>[18]MIR!$B$17</f>
        <v>gestión para realizar competencias y promoción de actividades deportivas deportivas.</v>
      </c>
      <c r="C22" s="150"/>
      <c r="D22" s="150"/>
      <c r="E22" s="150" t="str">
        <f>[18]MIR!$C$17</f>
        <v>Ejecución  de proyectos que beneficien a los deportistas en la realización de sus actividades.</v>
      </c>
      <c r="F22" s="150"/>
      <c r="G22" s="150" t="str">
        <f>[18]MIR!$D$17</f>
        <v>Ejecución  de proyectos que beneficien a los deportistas en la realización de sus actividades =(No. de eventos deportivos a realizar/No. de total de eventos deportivos planeados )*100 PGDRCP=(NEDR/NTEDP)*100</v>
      </c>
      <c r="H22" s="150"/>
      <c r="I22" s="160" t="str">
        <f>[18]MIR!$E$17</f>
        <v>Informes mensuales y bitácoras fotográficas</v>
      </c>
      <c r="J22" s="150"/>
      <c r="K22" s="55" t="s">
        <v>184</v>
      </c>
      <c r="L22" s="71">
        <v>2</v>
      </c>
      <c r="M22" s="94" t="s">
        <v>230</v>
      </c>
      <c r="N22" s="95" t="s">
        <v>231</v>
      </c>
      <c r="O22" s="5">
        <v>0.5</v>
      </c>
      <c r="P22" s="179" t="s">
        <v>193</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24.5" customHeight="1" x14ac:dyDescent="0.25">
      <c r="A24" s="3" t="s">
        <v>69</v>
      </c>
      <c r="B24" s="150" t="str">
        <f>[18]MIR!$B$15</f>
        <v>Garantizar el buen uso y mantenimiento  de los espacios deportivos que se encuentran al servicio de la población.</v>
      </c>
      <c r="C24" s="150"/>
      <c r="D24" s="150"/>
      <c r="E24" s="150" t="str">
        <f>[18]MIR!$C$15</f>
        <v>Optimizar los distintos espacios deportivos.</v>
      </c>
      <c r="F24" s="150"/>
      <c r="G24" s="150" t="str">
        <f>[18]MIR!$D$15</f>
        <v>Optimizar los distintos espacios deportivos=(No. de Espacios deportivos equipados /No. de ciudadanos que lo utilizan)*100 PEPD=(NEDE/NCU)*100</v>
      </c>
      <c r="H24" s="150"/>
      <c r="I24" s="160" t="str">
        <f>[6]MIR!$H$18</f>
        <v>Informes mensuales y bitácoras fotográfica</v>
      </c>
      <c r="J24" s="150"/>
      <c r="K24" s="55" t="s">
        <v>184</v>
      </c>
      <c r="L24" s="71">
        <v>2</v>
      </c>
      <c r="M24" s="94" t="s">
        <v>230</v>
      </c>
      <c r="N24" s="95" t="s">
        <v>231</v>
      </c>
      <c r="O24" s="5">
        <v>0.5</v>
      </c>
      <c r="P24" s="160" t="s">
        <v>193</v>
      </c>
      <c r="Q24" s="150"/>
    </row>
    <row r="25" spans="1:18" ht="135" customHeight="1" x14ac:dyDescent="0.25">
      <c r="A25" s="3" t="s">
        <v>65</v>
      </c>
      <c r="B25" s="150" t="str">
        <f>[18]MIR!$B$16</f>
        <v>Contar con las herramientas adecuadas para el buen desempeño deportivo.</v>
      </c>
      <c r="C25" s="150"/>
      <c r="D25" s="150"/>
      <c r="E25" s="150" t="str">
        <f>[18]MIR!$C$16</f>
        <v>Realizar las acciones técnicas y administrativas correspondientes.</v>
      </c>
      <c r="F25" s="150"/>
      <c r="G25" s="150" t="str">
        <f>[18]MIR!$D$16</f>
        <v xml:space="preserve">Realizar las acciones técnicas y administrativas correspondientes=(No. De herramientas y material de trabajo existentes/No. Total de herramientas adquiridas)*100 PATA=(NHMTE/NTHA)*100 </v>
      </c>
      <c r="H25" s="150"/>
      <c r="I25" s="160" t="str">
        <f>[6]MIR!$H$19</f>
        <v>Informes mensuales y bitácoras fotográfica</v>
      </c>
      <c r="J25" s="150"/>
      <c r="K25" s="55" t="s">
        <v>184</v>
      </c>
      <c r="L25" s="71">
        <v>2</v>
      </c>
      <c r="M25" s="94" t="s">
        <v>230</v>
      </c>
      <c r="N25" s="95" t="s">
        <v>231</v>
      </c>
      <c r="O25" s="5">
        <v>0.5</v>
      </c>
      <c r="P25" s="179" t="s">
        <v>193</v>
      </c>
      <c r="Q25" s="150"/>
      <c r="R25" t="s">
        <v>33</v>
      </c>
    </row>
    <row r="26" spans="1:18" ht="118.5" customHeight="1" x14ac:dyDescent="0.25">
      <c r="A26" s="3" t="s">
        <v>68</v>
      </c>
      <c r="B26" s="163" t="str">
        <f>[18]MIR!$B$18</f>
        <v>realizar torneos de futbol soccer y rapido, basquetbol y voleibol</v>
      </c>
      <c r="C26" s="167"/>
      <c r="D26" s="164"/>
      <c r="E26" s="163" t="str">
        <f>[18]MIR!$C$18</f>
        <v>Número de torneos realizados</v>
      </c>
      <c r="F26" s="164"/>
      <c r="G26" s="163" t="str">
        <f>[18]MIR!$D$18</f>
        <v>Número de torneos realizados = (No. de torneos llevados a cabo / No. total de torneos planeados) * 100 NTE=NTLC/NTTP*100</v>
      </c>
      <c r="H26" s="164"/>
      <c r="I26" s="165" t="str">
        <f>[18]MIR!$E$18</f>
        <v>Informes mensuales y evidencia fotográfica</v>
      </c>
      <c r="J26" s="166"/>
      <c r="K26" s="55" t="s">
        <v>184</v>
      </c>
      <c r="L26" s="71">
        <v>2</v>
      </c>
      <c r="M26" s="94" t="s">
        <v>230</v>
      </c>
      <c r="N26" s="95" t="s">
        <v>231</v>
      </c>
      <c r="O26" s="5">
        <v>0.5</v>
      </c>
      <c r="P26" s="179" t="s">
        <v>193</v>
      </c>
      <c r="Q26" s="150"/>
    </row>
    <row r="27" spans="1:18" ht="126.75" customHeight="1" x14ac:dyDescent="0.25">
      <c r="A27" s="3" t="s">
        <v>78</v>
      </c>
      <c r="B27" s="150" t="str">
        <f>[18]MIR!$B$19</f>
        <v>realizar carreras de atletismo y ciclismo</v>
      </c>
      <c r="C27" s="150"/>
      <c r="D27" s="150"/>
      <c r="E27" s="150" t="str">
        <f>[18]MIR!$C$19</f>
        <v>Número de carreras realizadas</v>
      </c>
      <c r="F27" s="150"/>
      <c r="G27" s="150" t="str">
        <f>[18]MIR!$D$19</f>
        <v>Número de carreras realizadas = (No. de carreras realzadas / No. total de carreras planeadas) * 100 NCR=NCR/NTCP*100</v>
      </c>
      <c r="H27" s="150"/>
      <c r="I27" s="165" t="str">
        <f>[18]MIR!$E$18</f>
        <v>Informes mensuales y evidencia fotográfica</v>
      </c>
      <c r="J27" s="166"/>
      <c r="K27" s="55" t="s">
        <v>184</v>
      </c>
      <c r="L27" s="71">
        <v>2</v>
      </c>
      <c r="M27" s="94" t="s">
        <v>230</v>
      </c>
      <c r="N27" s="95" t="s">
        <v>231</v>
      </c>
      <c r="O27" s="5">
        <v>0.5</v>
      </c>
      <c r="P27" s="179" t="s">
        <v>193</v>
      </c>
      <c r="Q27" s="150"/>
    </row>
    <row r="28" spans="1:18" ht="116.25" customHeight="1" x14ac:dyDescent="0.25">
      <c r="A28" s="3" t="s">
        <v>114</v>
      </c>
      <c r="B28" s="150" t="str">
        <f>[18]MIR!$B$20</f>
        <v>realizar programas de activación fisica (Yoga y zumba)</v>
      </c>
      <c r="C28" s="150"/>
      <c r="D28" s="150"/>
      <c r="E28" s="150" t="str">
        <f>[18]MIR!$C$20</f>
        <v>Número de programas de activación física implementados</v>
      </c>
      <c r="F28" s="150"/>
      <c r="G28" s="150" t="str">
        <f>[18]MIR!$D$20</f>
        <v>Número de programas de activación física implementados = (No. de programas realizados / No. total de programas planeados) * 100 NPAFI=NPR/NTPP*100</v>
      </c>
      <c r="H28" s="150"/>
      <c r="I28" s="165" t="str">
        <f>[18]MIR!$E$18</f>
        <v>Informes mensuales y evidencia fotográfica</v>
      </c>
      <c r="J28" s="166"/>
      <c r="K28" s="55" t="s">
        <v>184</v>
      </c>
      <c r="L28" s="133">
        <v>2</v>
      </c>
      <c r="M28" s="136" t="s">
        <v>230</v>
      </c>
      <c r="N28" s="95" t="s">
        <v>231</v>
      </c>
      <c r="O28" s="5">
        <v>0.5</v>
      </c>
      <c r="P28" s="179" t="s">
        <v>193</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63" customHeight="1" x14ac:dyDescent="0.25"/>
    <row r="38" spans="1:17" s="1" customFormat="1" x14ac:dyDescent="0.25"/>
    <row r="39" spans="1:17" s="1" customFormat="1" x14ac:dyDescent="0.25"/>
  </sheetData>
  <mergeCells count="8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 ref="B28:D28"/>
    <mergeCell ref="E28:F28"/>
    <mergeCell ref="G28:H28"/>
    <mergeCell ref="I28:J28"/>
    <mergeCell ref="P28:Q28"/>
  </mergeCells>
  <pageMargins left="0.7" right="0.7" top="0.75" bottom="0.75" header="0.3" footer="0.3"/>
  <pageSetup scale="53" orientation="landscape" horizontalDpi="4294967292"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3"/>
  <sheetViews>
    <sheetView topLeftCell="A33" zoomScale="66" zoomScaleNormal="66" zoomScaleSheetLayoutView="70" workbookViewId="0">
      <selection activeCell="I33" sqref="I33:J33"/>
    </sheetView>
  </sheetViews>
  <sheetFormatPr baseColWidth="10" defaultColWidth="10.875" defaultRowHeight="15.75" x14ac:dyDescent="0.25"/>
  <cols>
    <col min="1" max="1" width="19.125" bestFit="1" customWidth="1"/>
    <col min="3" max="3" width="6.875" customWidth="1"/>
    <col min="4" max="4" width="19.5" customWidth="1"/>
    <col min="6" max="6" width="10" customWidth="1"/>
    <col min="7" max="7" width="10.125" customWidth="1"/>
    <col min="8" max="8" width="13" customWidth="1"/>
    <col min="9" max="9" width="13.375" customWidth="1"/>
    <col min="10" max="10" width="9.875" customWidth="1"/>
    <col min="11" max="11" width="14.5" customWidth="1"/>
    <col min="12" max="12" width="13.5" customWidth="1"/>
    <col min="13" max="13" width="13.625" customWidth="1"/>
    <col min="14" max="14" width="13.75" customWidth="1"/>
    <col min="15" max="15" width="11.125" customWidth="1"/>
    <col min="17" max="17" width="8"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5.5" customHeight="1" x14ac:dyDescent="0.25">
      <c r="A3" s="1"/>
      <c r="B3" s="147"/>
      <c r="C3" s="147"/>
      <c r="D3" s="147"/>
      <c r="E3" s="147"/>
      <c r="F3" s="147"/>
      <c r="G3" s="147"/>
      <c r="H3" s="147"/>
      <c r="I3" s="147"/>
      <c r="J3" s="147"/>
      <c r="K3" s="147"/>
      <c r="L3" s="147"/>
      <c r="M3" s="147"/>
      <c r="N3" s="147"/>
      <c r="O3" s="147"/>
      <c r="P3" s="147"/>
      <c r="Q3" s="1"/>
    </row>
    <row r="4" spans="1:17" ht="33.7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'[19]POA (2)'!$AA$26</f>
        <v xml:space="preserve">P Planeación, seguimiento y evaluación de políticas públicas. </v>
      </c>
      <c r="E8" s="150"/>
      <c r="F8" s="150"/>
      <c r="G8" s="150"/>
      <c r="H8" s="150"/>
      <c r="I8" s="151" t="s">
        <v>1</v>
      </c>
      <c r="J8" s="152" t="s">
        <v>200</v>
      </c>
      <c r="K8" s="152"/>
      <c r="L8" s="151" t="s">
        <v>2</v>
      </c>
      <c r="M8" s="228" t="str">
        <f>[20]POA!$C$19</f>
        <v>25. Planificando para la Transformación.</v>
      </c>
      <c r="N8" s="150"/>
      <c r="O8" s="151" t="s">
        <v>3</v>
      </c>
      <c r="P8" s="205" t="s">
        <v>110</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154" t="s">
        <v>81</v>
      </c>
      <c r="C11" s="155"/>
      <c r="D11" s="155"/>
      <c r="E11" s="156"/>
      <c r="F11" s="69" t="s">
        <v>5</v>
      </c>
      <c r="G11" s="154" t="str">
        <f>'[19]POA (2)'!$AA$24</f>
        <v xml:space="preserve">1.3 Coordinación de la Política de Gobierno. </v>
      </c>
      <c r="H11" s="155"/>
      <c r="I11" s="155"/>
      <c r="J11" s="155"/>
      <c r="K11" s="155"/>
      <c r="L11" s="156"/>
      <c r="M11" s="26" t="s">
        <v>6</v>
      </c>
      <c r="N11" s="229" t="s">
        <v>171</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27" t="str">
        <f>'[19]POA (2)'!$C$17</f>
        <v>Eje IV Innovación y Eficiencia en Movimiento: Transformando para Avanzar.</v>
      </c>
      <c r="C13" s="150"/>
      <c r="D13" s="146" t="s">
        <v>8</v>
      </c>
      <c r="E13" s="159" t="str">
        <f>'[19]POA (2)'!$C$18</f>
        <v>Coordinar la planeación estratégica de la administracion municipal a fin de asegurar el desarrollo sostenible promoviendo una integración alineando con las necesidades de la sociedad.</v>
      </c>
      <c r="F13" s="150"/>
      <c r="G13" s="150"/>
      <c r="H13" s="146" t="s">
        <v>9</v>
      </c>
      <c r="I13" s="159" t="str">
        <f>'[19]POA (2)'!$C$20</f>
        <v xml:space="preserve">Garantizar  la transversalidad de acciones que promuevan una colaboracion efectiva y una coordinacion solida entre la dependencia federales y estatales consolidando un gobierno honesto y al servicio de la gente . </v>
      </c>
      <c r="J13" s="150"/>
      <c r="K13" s="150"/>
      <c r="L13" s="150"/>
      <c r="M13" s="151" t="s">
        <v>10</v>
      </c>
      <c r="N13" s="159" t="str">
        <f>'[19]POA (2)'!$C$21</f>
        <v>25.1 Promover la participación ciudadana en los procesos de planeación municipal mediante mesas de trabajo, audiencias, talleres o foros. 25.2 Asegurar que las politicas públicas y planes reflejen las necesidades y prioridades de la ciudadania. 25.3 Utilizar herramientas tecnológicas para la planeación, seguimiento y desarrollo de proyectos o programas. 25.4 Desarrollar el Plan Municipal de Desarrollo coordinando con las diferentes áreas la integración de las necesidades y objetivos. 25.5 Formular programas y estrategias de planeación  basadas en el análisis del Municipio estableciendo  plazos a corto, mediana y largo plazo.  25.6 Colaborar con otras dependencias del Gobierno  Estatal Ffederal para garantizar la alineación de  proyectos en materia de planeación gubernamental.  25.7 Brindar capacitación asesoria técnica a las  unidades administrativas para el desarrollo de sus programas operativos anuales.  25.8 Diseñar mecanismos de trabajo manteniendo  actualizado y aprobada la documentación relativa de los  procedimientos y las politicas del gobierno municipal.  25.9 Concentrar información estadistica generada para el  desarrollo de estrategias de planeación.  25.10 Integración de la información correspondiente para  los informes de gobierno municipal.  25.11 Cumplir con los requerimientos de la Ley en materia  de transparencia  25.12 Impulsar que el proceso de elaboración de planes.  politicas publicas programas se sustente en información estadística, a las necesidades y demandas de la sociedad 25.13 Coordinar las aclividades de planeación estratégica y su implementación para la consecución de los objetivos institucionales.</v>
      </c>
      <c r="O13" s="150"/>
      <c r="P13" s="150"/>
      <c r="Q13" s="150"/>
    </row>
    <row r="14" spans="1:17" ht="312"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21.5" customHeight="1" x14ac:dyDescent="0.25">
      <c r="A19" s="2" t="s">
        <v>28</v>
      </c>
      <c r="B19" s="180" t="str">
        <f>[19]MIR!$B$12</f>
        <v>Mejorar el desarrollo social de la población del Municipio de Eduardo Neri</v>
      </c>
      <c r="C19" s="180"/>
      <c r="D19" s="180"/>
      <c r="E19" s="180" t="str">
        <f>[19]MIR!$C$12</f>
        <v>Índice de desarrollo social mejorado</v>
      </c>
      <c r="F19" s="180"/>
      <c r="G19" s="150" t="str">
        <f>[19]MIR!$D$12</f>
        <v>Índice de desarrollo social mejorado=(Indicador de desarrollo social actual - Indicador de desarrollo social inicial) / Indicador de desarrollo social inicial * 100</v>
      </c>
      <c r="H19" s="150"/>
      <c r="I19" s="160" t="str">
        <f>[19]MIR!$E$12</f>
        <v>Informes estadísticos de desarrollo social</v>
      </c>
      <c r="J19" s="150"/>
      <c r="K19" s="52" t="s">
        <v>186</v>
      </c>
      <c r="L19" s="71">
        <v>2</v>
      </c>
      <c r="M19" s="95" t="s">
        <v>230</v>
      </c>
      <c r="N19" s="95" t="s">
        <v>231</v>
      </c>
      <c r="O19" s="5">
        <v>0.5</v>
      </c>
      <c r="P19" s="222" t="s">
        <v>200</v>
      </c>
      <c r="Q19" s="150"/>
    </row>
    <row r="20" spans="1:18" ht="120" customHeight="1" x14ac:dyDescent="0.25">
      <c r="A20" s="2" t="s">
        <v>29</v>
      </c>
      <c r="B20" s="180" t="str">
        <f>[19]MIR!$B$13</f>
        <v>Correcto seguimiento a las líneas de acción planteadas en el Plan Municipal de Desarrollo 2024-2027</v>
      </c>
      <c r="C20" s="180"/>
      <c r="D20" s="180"/>
      <c r="E20" s="180" t="str">
        <f>[19]MIR!$C$13</f>
        <v>Porcentaje de cumplimiento de las acciones planificadas</v>
      </c>
      <c r="F20" s="180"/>
      <c r="G20" s="150" t="str">
        <f>[19]MIR!$D$13</f>
        <v>Porcentaje de cumplimiento de las acciones planificadas= (Número de acciones ejecutadas / Número de acciones planificadas) * 100</v>
      </c>
      <c r="H20" s="150"/>
      <c r="I20" s="160" t="str">
        <f>[19]MIR!$E$13</f>
        <v>Reportes de avance del plan municipal</v>
      </c>
      <c r="J20" s="150"/>
      <c r="K20" s="52" t="s">
        <v>186</v>
      </c>
      <c r="L20" s="71">
        <v>2</v>
      </c>
      <c r="M20" s="94" t="s">
        <v>230</v>
      </c>
      <c r="N20" s="95" t="s">
        <v>231</v>
      </c>
      <c r="O20" s="5">
        <v>0.5</v>
      </c>
      <c r="P20" s="222" t="s">
        <v>200</v>
      </c>
      <c r="Q20" s="150"/>
    </row>
    <row r="21" spans="1:18" ht="105.75" customHeight="1" x14ac:dyDescent="0.25">
      <c r="A21" s="2" t="s">
        <v>62</v>
      </c>
      <c r="B21" s="180" t="str">
        <f>[19]MIR!$B$14</f>
        <v xml:space="preserve">Coordinación y fortalecimiento de la planeación municipal </v>
      </c>
      <c r="C21" s="180"/>
      <c r="D21" s="180"/>
      <c r="E21" s="180" t="str">
        <f>[19]MIR!$C$14</f>
        <v>Nivel de cumplimiento de coordinación y fortalecimiento</v>
      </c>
      <c r="F21" s="180"/>
      <c r="G21" s="150" t="str">
        <f>[19]MIR!$D$14</f>
        <v>Nivel de cumplimiento de coordinación y fortalecimiento= (Número de reuniones de coordinación realizadas / Número de reuniones planificadas) * 100</v>
      </c>
      <c r="H21" s="150"/>
      <c r="I21" s="160" t="str">
        <f>[19]MIR!$E$14</f>
        <v>Minutas de reuniones</v>
      </c>
      <c r="J21" s="150"/>
      <c r="K21" s="52" t="s">
        <v>186</v>
      </c>
      <c r="L21" s="71">
        <v>2</v>
      </c>
      <c r="M21" s="94" t="s">
        <v>230</v>
      </c>
      <c r="N21" s="95" t="s">
        <v>231</v>
      </c>
      <c r="O21" s="5">
        <v>0.5</v>
      </c>
      <c r="P21" s="222" t="s">
        <v>200</v>
      </c>
      <c r="Q21" s="150"/>
    </row>
    <row r="22" spans="1:18" ht="105.75" customHeight="1" x14ac:dyDescent="0.25">
      <c r="A22" s="2" t="s">
        <v>63</v>
      </c>
      <c r="B22" s="223" t="str">
        <f>[19]MIR!$B$17</f>
        <v>Fortalecimiento de la gestión municipal mediante la planeación, seguimiento y evaluación de programas y actividades</v>
      </c>
      <c r="C22" s="224"/>
      <c r="D22" s="225"/>
      <c r="E22" s="223" t="str">
        <f>[19]MIR!$C$17</f>
        <v>Porcentaje de cumplimiento de programas y actividades</v>
      </c>
      <c r="F22" s="225"/>
      <c r="G22" s="163" t="str">
        <f>[19]MIR!$D$17</f>
        <v>Porcentaje de cumplimiento de programas y actividades= (Número de programas y actividades cumplidas / Número de programas y actividades planificadas) * 100</v>
      </c>
      <c r="H22" s="164"/>
      <c r="I22" s="165" t="str">
        <f>[19]MIR!$E$17</f>
        <v>Informes de gestión municipal</v>
      </c>
      <c r="J22" s="166"/>
      <c r="K22" s="52" t="s">
        <v>186</v>
      </c>
      <c r="L22" s="133">
        <v>2</v>
      </c>
      <c r="M22" s="136" t="s">
        <v>230</v>
      </c>
      <c r="N22" s="95" t="s">
        <v>231</v>
      </c>
      <c r="O22" s="5">
        <v>0.5</v>
      </c>
      <c r="P22" s="222" t="s">
        <v>200</v>
      </c>
      <c r="Q22" s="150"/>
    </row>
    <row r="23" spans="1:18" ht="138" customHeight="1" x14ac:dyDescent="0.25">
      <c r="A23" s="2" t="s">
        <v>106</v>
      </c>
      <c r="B23" s="180" t="str">
        <f>[19]MIR!$B$23</f>
        <v>Mejorar la atención de soporte técnico aumentando la rapidez y efectividad en la resolución de solicitudes.</v>
      </c>
      <c r="C23" s="180"/>
      <c r="D23" s="180"/>
      <c r="E23" s="180" t="str">
        <f>[19]MIR!$C$23</f>
        <v xml:space="preserve">Bitacoras de atención a
solicitudes de soporte
técnico. </v>
      </c>
      <c r="F23" s="180"/>
      <c r="G23" s="226" t="str">
        <f>[19]MIR!$D$23</f>
        <v>Bitacoras de atención a
solicitudes de soporte
técnico. = (Número de solicitudes de
soporte técnico atendidas/
Número de solicitudes de
soporte técnico
recibidas)*100</v>
      </c>
      <c r="H23" s="226"/>
      <c r="I23" s="160" t="str">
        <f>[19]MIR!$E$23</f>
        <v>Bitacoras de Atención.</v>
      </c>
      <c r="J23" s="150"/>
      <c r="K23" s="52" t="s">
        <v>186</v>
      </c>
      <c r="L23" s="71">
        <v>2</v>
      </c>
      <c r="M23" s="94" t="s">
        <v>230</v>
      </c>
      <c r="N23" s="95" t="s">
        <v>231</v>
      </c>
      <c r="O23" s="5">
        <v>0.5</v>
      </c>
      <c r="P23" s="222" t="s">
        <v>200</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01.25" customHeight="1" x14ac:dyDescent="0.25">
      <c r="A25" s="3" t="s">
        <v>77</v>
      </c>
      <c r="B25" s="180" t="str">
        <f>[19]MIR!$B$15</f>
        <v>Instalacion de COPLADEMUN</v>
      </c>
      <c r="C25" s="180"/>
      <c r="D25" s="180"/>
      <c r="E25" s="180" t="str">
        <f>[19]MIR!$C$15</f>
        <v>Número de sesiones realizadas</v>
      </c>
      <c r="F25" s="180"/>
      <c r="G25" s="150" t="str">
        <f>[19]MIR!$D$15</f>
        <v>Número de sesiones realizadas=(Número de sesiones realizadas / Número de sesiones programadas) * 100</v>
      </c>
      <c r="H25" s="150"/>
      <c r="I25" s="160" t="str">
        <f>[19]MIR!$E$15</f>
        <v>Actas de sesiones</v>
      </c>
      <c r="J25" s="150"/>
      <c r="K25" s="53" t="s">
        <v>184</v>
      </c>
      <c r="L25" s="71">
        <v>2</v>
      </c>
      <c r="M25" s="94" t="s">
        <v>230</v>
      </c>
      <c r="N25" s="95" t="s">
        <v>231</v>
      </c>
      <c r="O25" s="5">
        <v>0.5</v>
      </c>
      <c r="P25" s="222" t="s">
        <v>200</v>
      </c>
      <c r="Q25" s="150"/>
    </row>
    <row r="26" spans="1:18" ht="90.75" customHeight="1" x14ac:dyDescent="0.25">
      <c r="A26" s="3" t="s">
        <v>65</v>
      </c>
      <c r="B26" s="180" t="str">
        <f>[19]MIR!$B$16</f>
        <v>Realizar reuniones de carácter interinstitucional para el desarrollo del Municipio de Eduardo Neri</v>
      </c>
      <c r="C26" s="180"/>
      <c r="D26" s="180"/>
      <c r="E26" s="180" t="str">
        <f>[19]MIR!$C$16</f>
        <v>Número de reuniones efectuadas</v>
      </c>
      <c r="F26" s="180"/>
      <c r="G26" s="150" t="str">
        <f>[19]MIR!$D$16</f>
        <v>Número de reuniones efectuadas= (Número de reuniones efectuadas / Número de reuniones planificadas) * 100</v>
      </c>
      <c r="H26" s="150"/>
      <c r="I26" s="160" t="str">
        <f>[19]MIR!$E$16</f>
        <v>Minutas de reuniones</v>
      </c>
      <c r="J26" s="150"/>
      <c r="K26" s="53" t="s">
        <v>184</v>
      </c>
      <c r="L26" s="71">
        <v>2</v>
      </c>
      <c r="M26" s="94" t="s">
        <v>230</v>
      </c>
      <c r="N26" s="95" t="s">
        <v>231</v>
      </c>
      <c r="O26" s="5">
        <v>0.5</v>
      </c>
      <c r="P26" s="222" t="s">
        <v>200</v>
      </c>
      <c r="Q26" s="150"/>
      <c r="R26" t="s">
        <v>33</v>
      </c>
    </row>
    <row r="27" spans="1:18" ht="97.5" customHeight="1" x14ac:dyDescent="0.25">
      <c r="A27" s="3" t="s">
        <v>68</v>
      </c>
      <c r="B27" s="180" t="str">
        <f>[19]MIR!$B$18</f>
        <v>Elaboración de programas operativos anuales</v>
      </c>
      <c r="C27" s="180"/>
      <c r="D27" s="180"/>
      <c r="E27" s="223" t="str">
        <f>[19]MIR!$C$18</f>
        <v>Número de programas elaborados</v>
      </c>
      <c r="F27" s="225"/>
      <c r="G27" s="163" t="str">
        <f>[19]MIR!$D$18</f>
        <v>Número de programas elaborados= (Número de programas elaborados / Número de programas planificados) * 100</v>
      </c>
      <c r="H27" s="164"/>
      <c r="I27" s="165" t="str">
        <f>[19]MIR!$E$18</f>
        <v>Documentos de programas operativos</v>
      </c>
      <c r="J27" s="166"/>
      <c r="K27" s="53" t="s">
        <v>184</v>
      </c>
      <c r="L27" s="71">
        <v>2</v>
      </c>
      <c r="M27" s="94" t="s">
        <v>230</v>
      </c>
      <c r="N27" s="95" t="s">
        <v>231</v>
      </c>
      <c r="O27" s="5">
        <v>0.5</v>
      </c>
      <c r="P27" s="222" t="s">
        <v>200</v>
      </c>
      <c r="Q27" s="150"/>
    </row>
    <row r="28" spans="1:18" ht="124.5" customHeight="1" x14ac:dyDescent="0.25">
      <c r="A28" s="3" t="s">
        <v>78</v>
      </c>
      <c r="B28" s="223" t="str">
        <f>[19]MIR!$B$19</f>
        <v>Seguimiento a elaboración de manuales de operativididad</v>
      </c>
      <c r="C28" s="224"/>
      <c r="D28" s="225"/>
      <c r="E28" s="223" t="str">
        <f>[19]MIR!$C$19</f>
        <v>Número de manuales actualizados</v>
      </c>
      <c r="F28" s="225"/>
      <c r="G28" s="163" t="str">
        <f>[19]MIR!$D$19</f>
        <v>Número de manuales actualizados=(Número de manuales actualizados / Número de manuales previstos) * 100</v>
      </c>
      <c r="H28" s="164"/>
      <c r="I28" s="165" t="s">
        <v>80</v>
      </c>
      <c r="J28" s="166"/>
      <c r="K28" s="53" t="s">
        <v>184</v>
      </c>
      <c r="L28" s="71">
        <v>2</v>
      </c>
      <c r="M28" s="94" t="s">
        <v>230</v>
      </c>
      <c r="N28" s="95" t="s">
        <v>231</v>
      </c>
      <c r="O28" s="5">
        <v>0.5</v>
      </c>
      <c r="P28" s="222" t="s">
        <v>200</v>
      </c>
      <c r="Q28" s="150"/>
    </row>
    <row r="29" spans="1:18" ht="98.25" customHeight="1" x14ac:dyDescent="0.25">
      <c r="A29" s="3" t="s">
        <v>114</v>
      </c>
      <c r="B29" s="223" t="str">
        <f>[19]MIR!$B$20</f>
        <v>Capacitación a directores generales, directores y jefes de departamento para el correcto procesamiento de la información</v>
      </c>
      <c r="C29" s="224"/>
      <c r="D29" s="225"/>
      <c r="E29" s="223" t="str">
        <f>[19]MIR!$C$20</f>
        <v>Número de participantes capacitados</v>
      </c>
      <c r="F29" s="225"/>
      <c r="G29" s="163" t="str">
        <f>[19]MIR!$D$20</f>
        <v>Número de participantes capacitados= (Número de participantes capacitados / Número de participantes programados) * 100</v>
      </c>
      <c r="H29" s="164"/>
      <c r="I29" s="165" t="str">
        <f>[19]MIR!$E$20</f>
        <v>Listas de asistencia y evaluaciones</v>
      </c>
      <c r="J29" s="166"/>
      <c r="K29" s="53" t="s">
        <v>184</v>
      </c>
      <c r="L29" s="71">
        <v>2</v>
      </c>
      <c r="M29" s="94" t="s">
        <v>230</v>
      </c>
      <c r="N29" s="95" t="s">
        <v>231</v>
      </c>
      <c r="O29" s="5">
        <v>0.5</v>
      </c>
      <c r="P29" s="222" t="s">
        <v>200</v>
      </c>
      <c r="Q29" s="150"/>
    </row>
    <row r="30" spans="1:18" ht="86.25" customHeight="1" x14ac:dyDescent="0.25">
      <c r="A30" s="3" t="s">
        <v>143</v>
      </c>
      <c r="B30" s="223" t="str">
        <f>[19]MIR!$B$21</f>
        <v>Elaboración de informe de gobierno</v>
      </c>
      <c r="C30" s="224"/>
      <c r="D30" s="225"/>
      <c r="E30" s="223" t="str">
        <f>[19]MIR!$C$21</f>
        <v>Informe elaborado y entregado</v>
      </c>
      <c r="F30" s="225"/>
      <c r="G30" s="223" t="str">
        <f>[19]MIR!$D$21</f>
        <v>Informe elaborado y entregado= (Informes entregados / Informes programados) * 100</v>
      </c>
      <c r="H30" s="225"/>
      <c r="I30" s="165" t="str">
        <f>[19]MIR!$E$21</f>
        <v>Documento del informe</v>
      </c>
      <c r="J30" s="166"/>
      <c r="K30" s="53" t="s">
        <v>184</v>
      </c>
      <c r="L30" s="71">
        <v>2</v>
      </c>
      <c r="M30" s="94" t="s">
        <v>230</v>
      </c>
      <c r="N30" s="95" t="s">
        <v>231</v>
      </c>
      <c r="O30" s="5">
        <v>0.5</v>
      </c>
      <c r="P30" s="222" t="s">
        <v>200</v>
      </c>
      <c r="Q30" s="150"/>
    </row>
    <row r="31" spans="1:18" ht="97.5" customHeight="1" x14ac:dyDescent="0.25">
      <c r="A31" s="3" t="s">
        <v>163</v>
      </c>
      <c r="B31" s="223" t="str">
        <f>[19]MIR!$B$22</f>
        <v>Revisión de información de actividades realizadas de las areas del H. Ayuntamiento</v>
      </c>
      <c r="C31" s="224"/>
      <c r="D31" s="225"/>
      <c r="E31" s="223" t="str">
        <f>[19]MIR!$C$22</f>
        <v>Número de informes revisados</v>
      </c>
      <c r="F31" s="225"/>
      <c r="G31" s="223" t="str">
        <f>[19]MIR!$D$22</f>
        <v>Número de informes revisados=(Número de informes revisados / Número de informes programados) * 100</v>
      </c>
      <c r="H31" s="225"/>
      <c r="I31" s="165" t="str">
        <f>[19]MIR!$E$22</f>
        <v>Bitácoras de revisión</v>
      </c>
      <c r="J31" s="166"/>
      <c r="K31" s="53" t="s">
        <v>184</v>
      </c>
      <c r="L31" s="133">
        <v>2</v>
      </c>
      <c r="M31" s="136" t="s">
        <v>230</v>
      </c>
      <c r="N31" s="95" t="s">
        <v>231</v>
      </c>
      <c r="O31" s="5">
        <v>0.5</v>
      </c>
      <c r="P31" s="222" t="s">
        <v>200</v>
      </c>
      <c r="Q31" s="150"/>
    </row>
    <row r="32" spans="1:18" ht="178.5" customHeight="1" x14ac:dyDescent="0.25">
      <c r="A32" s="3" t="s">
        <v>107</v>
      </c>
      <c r="B32" s="223" t="str">
        <f>[19]MIR!$B$24</f>
        <v>Optimizar el mantenimiento de equipos para garantizar su buen funcionamiento y mejorar la eficiencia administrativa.</v>
      </c>
      <c r="C32" s="224"/>
      <c r="D32" s="225"/>
      <c r="E32" s="223" t="str">
        <f>[19]MIR!$C$24</f>
        <v>Cambio y/o Actualizacion de equipos de computo.</v>
      </c>
      <c r="F32" s="225"/>
      <c r="G32" s="223" t="str">
        <f>[19]MIR!$D$24</f>
        <v>Cambio y/o Actualizacion de equipos de computo.='(Número de equipos de
computo cambiados /
Número de equipos de
computo programados a
cambiar) *100</v>
      </c>
      <c r="H32" s="225"/>
      <c r="I32" s="165" t="str">
        <f>[19]MIR!$E$24</f>
        <v>Cambio de Equipos</v>
      </c>
      <c r="J32" s="166"/>
      <c r="K32" s="53" t="s">
        <v>184</v>
      </c>
      <c r="L32" s="133">
        <v>2</v>
      </c>
      <c r="M32" s="136" t="s">
        <v>230</v>
      </c>
      <c r="N32" s="95" t="s">
        <v>231</v>
      </c>
      <c r="O32" s="5">
        <v>0.5</v>
      </c>
      <c r="P32" s="222" t="s">
        <v>200</v>
      </c>
      <c r="Q32" s="150"/>
    </row>
    <row r="33" spans="1:17" ht="186.75" customHeight="1" x14ac:dyDescent="0.25">
      <c r="A33" s="3" t="s">
        <v>237</v>
      </c>
      <c r="B33" s="223" t="str">
        <f>[19]MIR!$B$25</f>
        <v>Garantizar el suministro oportuno de refacciones para mantener operativos los equipos y evitar interrupciones administrativas.</v>
      </c>
      <c r="C33" s="224"/>
      <c r="D33" s="225"/>
      <c r="E33" s="223" t="str">
        <f>[19]MIR!$C$25</f>
        <v>Adquisición y suministro
de refacciones y
accesorios menores</v>
      </c>
      <c r="F33" s="225"/>
      <c r="G33" s="223" t="str">
        <f>[19]MIR!$D$25</f>
        <v>Adquisición y suministro
de refacciones y
accesorios menores=(Refacciones y
accesorios menores adquiridos
-Refacciones y
accesorios menores solicitados) * 100</v>
      </c>
      <c r="H33" s="225"/>
      <c r="I33" s="165" t="str">
        <f>[19]MIR!$E$25</f>
        <v>Requerimientos de accesorios menores</v>
      </c>
      <c r="J33" s="166"/>
      <c r="K33" s="53" t="s">
        <v>184</v>
      </c>
      <c r="L33" s="133">
        <v>2</v>
      </c>
      <c r="M33" s="136" t="s">
        <v>230</v>
      </c>
      <c r="N33" s="95" t="s">
        <v>231</v>
      </c>
      <c r="O33" s="5">
        <v>0.5</v>
      </c>
      <c r="P33" s="222" t="s">
        <v>200</v>
      </c>
      <c r="Q33" s="150"/>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68"/>
      <c r="G37" s="168"/>
      <c r="H37" s="168"/>
      <c r="I37" s="1"/>
      <c r="J37" s="1"/>
      <c r="K37" s="1"/>
      <c r="L37" s="1"/>
      <c r="M37" s="1"/>
      <c r="N37" s="1"/>
      <c r="O37" s="1"/>
      <c r="P37" s="1"/>
      <c r="Q37" s="1"/>
    </row>
    <row r="38" spans="1:17" x14ac:dyDescent="0.25">
      <c r="A38" s="1"/>
      <c r="B38" s="1"/>
      <c r="C38" s="1"/>
      <c r="D38" s="1"/>
      <c r="E38" s="1"/>
      <c r="F38" s="1"/>
      <c r="G38" s="1"/>
      <c r="H38" s="1"/>
      <c r="I38" s="1"/>
      <c r="J38" s="1"/>
      <c r="K38" s="1"/>
      <c r="L38" s="1"/>
      <c r="M38" s="1"/>
      <c r="N38" s="1"/>
      <c r="O38" s="1"/>
      <c r="P38" s="1"/>
      <c r="Q38" s="1"/>
    </row>
    <row r="39" spans="1:17" s="1" customFormat="1" x14ac:dyDescent="0.25">
      <c r="F39"/>
    </row>
    <row r="40" spans="1:17" s="1" customFormat="1" ht="165.75" customHeight="1" x14ac:dyDescent="0.25"/>
    <row r="41" spans="1:17" s="1" customFormat="1" x14ac:dyDescent="0.25"/>
    <row r="42" spans="1:17" x14ac:dyDescent="0.25">
      <c r="A42" s="1"/>
      <c r="B42" s="1"/>
      <c r="C42" s="1"/>
      <c r="D42" s="1"/>
      <c r="E42" s="1"/>
      <c r="F42" s="1"/>
      <c r="G42" s="1"/>
      <c r="H42" s="1"/>
      <c r="I42" s="1"/>
      <c r="J42" s="1"/>
      <c r="K42" s="1"/>
      <c r="L42" s="1"/>
      <c r="M42" s="1"/>
      <c r="N42" s="1"/>
      <c r="O42" s="1"/>
      <c r="P42" s="1"/>
      <c r="Q42" s="1"/>
    </row>
    <row r="43" spans="1:17" ht="237" customHeight="1" x14ac:dyDescent="0.25"/>
  </sheetData>
  <mergeCells count="10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B19:D19"/>
    <mergeCell ref="E19:F19"/>
    <mergeCell ref="G19:H19"/>
    <mergeCell ref="I19:J19"/>
    <mergeCell ref="E25:F25"/>
    <mergeCell ref="G25:H25"/>
    <mergeCell ref="I25:J25"/>
    <mergeCell ref="P25:Q25"/>
    <mergeCell ref="B21:D21"/>
    <mergeCell ref="E21:F21"/>
    <mergeCell ref="G21:H21"/>
    <mergeCell ref="I21:J21"/>
    <mergeCell ref="P21:Q21"/>
    <mergeCell ref="B23:D23"/>
    <mergeCell ref="E23:F23"/>
    <mergeCell ref="G23:H23"/>
    <mergeCell ref="I23:J23"/>
    <mergeCell ref="P23:Q23"/>
    <mergeCell ref="P27:Q27"/>
    <mergeCell ref="A24:Q24"/>
    <mergeCell ref="F36:H37"/>
    <mergeCell ref="B28:D28"/>
    <mergeCell ref="E28:F28"/>
    <mergeCell ref="G28:H28"/>
    <mergeCell ref="I28:J28"/>
    <mergeCell ref="B30:D30"/>
    <mergeCell ref="E30:F30"/>
    <mergeCell ref="G30:H30"/>
    <mergeCell ref="I30:J30"/>
    <mergeCell ref="B29:D29"/>
    <mergeCell ref="E29:F29"/>
    <mergeCell ref="G29:H29"/>
    <mergeCell ref="I29:J29"/>
    <mergeCell ref="B31:D31"/>
    <mergeCell ref="E31:F31"/>
    <mergeCell ref="G31:H31"/>
    <mergeCell ref="I31:J31"/>
    <mergeCell ref="B33:D33"/>
    <mergeCell ref="E33:F33"/>
    <mergeCell ref="G33:H33"/>
    <mergeCell ref="I33:J33"/>
    <mergeCell ref="B25:D25"/>
    <mergeCell ref="P33:Q33"/>
    <mergeCell ref="B32:D32"/>
    <mergeCell ref="E32:F32"/>
    <mergeCell ref="G32:H32"/>
    <mergeCell ref="I32:J32"/>
    <mergeCell ref="P32:Q32"/>
    <mergeCell ref="P31:Q31"/>
    <mergeCell ref="B22:D22"/>
    <mergeCell ref="E22:F22"/>
    <mergeCell ref="G22:H22"/>
    <mergeCell ref="I22:J22"/>
    <mergeCell ref="P22:Q22"/>
    <mergeCell ref="P30:Q30"/>
    <mergeCell ref="P28:Q28"/>
    <mergeCell ref="P29:Q29"/>
    <mergeCell ref="B26:D26"/>
    <mergeCell ref="E26:F26"/>
    <mergeCell ref="G26:H26"/>
    <mergeCell ref="I26:J26"/>
    <mergeCell ref="P26:Q26"/>
    <mergeCell ref="B27:D27"/>
    <mergeCell ref="E27:F27"/>
    <mergeCell ref="G27:H27"/>
    <mergeCell ref="I27:J27"/>
  </mergeCells>
  <pageMargins left="0.7" right="0.7" top="0.75" bottom="0.75" header="0.3" footer="0.3"/>
  <pageSetup scale="53" orientation="landscape" horizontalDpi="4294967292"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9" zoomScale="71" zoomScaleNormal="71" zoomScaleSheetLayoutView="70" workbookViewId="0">
      <selection activeCell="E29" sqref="E29:F29"/>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'[21]POA (2)'!$AA$26</f>
        <v>E Prestación de Servicios Públicos.</v>
      </c>
      <c r="E8" s="150"/>
      <c r="F8" s="150"/>
      <c r="G8" s="150"/>
      <c r="H8" s="150"/>
      <c r="I8" s="151" t="s">
        <v>1</v>
      </c>
      <c r="J8" s="152" t="s">
        <v>206</v>
      </c>
      <c r="K8" s="152"/>
      <c r="L8" s="151" t="s">
        <v>2</v>
      </c>
      <c r="M8" s="179" t="str">
        <f>'[21]POA (2)'!$C$19</f>
        <v>Programa 3. Salud y Bienestar en Movimiento</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tr">
        <f>'[22]POA '!$AA$24</f>
        <v>2. Desarrollo Social.</v>
      </c>
      <c r="C11" s="155"/>
      <c r="D11" s="155"/>
      <c r="E11" s="156"/>
      <c r="F11" s="69" t="s">
        <v>5</v>
      </c>
      <c r="G11" s="182" t="str">
        <f>'[22]POA '!$AA$25</f>
        <v xml:space="preserve">2.3. Salud. </v>
      </c>
      <c r="H11" s="155"/>
      <c r="I11" s="155"/>
      <c r="J11" s="155"/>
      <c r="K11" s="155"/>
      <c r="L11" s="156"/>
      <c r="M11" s="26" t="s">
        <v>6</v>
      </c>
      <c r="N11" s="182" t="str">
        <f>'[21]POA (2)'!$AA$25</f>
        <v>2.3.1. Prestación de servicios de salud a la comunidad.</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'[21]POA (2)'!$C$17</f>
        <v>EJE 1: Inclusión y humanidad que transforma: Unidos para Avanzar.</v>
      </c>
      <c r="C13" s="150"/>
      <c r="D13" s="146" t="s">
        <v>8</v>
      </c>
      <c r="E13" s="179" t="str">
        <f>'[21]POA (2)'!$C$18</f>
        <v>Objetivo. Promover acciones de atención primaria en salud para prevenir, preservar, recuperar y mejorar la calidad de vida de la población mediante servicios médicos y prevención integral.</v>
      </c>
      <c r="F13" s="181"/>
      <c r="G13" s="181"/>
      <c r="H13" s="146" t="s">
        <v>9</v>
      </c>
      <c r="I13" s="179" t="str">
        <f>'[21]POA (2)'!$C$20</f>
        <v>Fortalecer la operatividad de los servicios básicos de salud impulsando acciones de vigilancia y monitoreo para impactar en las condiciones de salud de la ciudadanía.</v>
      </c>
      <c r="J13" s="150"/>
      <c r="K13" s="150"/>
      <c r="L13" s="150"/>
      <c r="M13" s="151" t="s">
        <v>10</v>
      </c>
      <c r="N13" s="180" t="str">
        <f>'[21]POA (2)'!$C$21</f>
        <v>3.1 Fomentar una cultura preventiva de atención temprana en materia de salud integral. 3.2 Promover una vida sana con hábitos saludables para evitar enfermedades. 3.3 Crear campañas permanentes de la promoción de salud incluyendo cursos, talleres y pláticas para la prevención de enfermedades. 3.4 Garantizar el surtido de las recetas médicas a las personas que reciban servicios de atención médica. 3.5 Mantener y ampliar el abasto de medicamos básicos en la unidad de Farmacia Municipal. 3.6 Ampliar la cobertura del servicio integral de salud en las Comunidades más alejadas. 3.7 Atender a la ciudadanía que requiera un servicio médico integral con humanismo, eficiencia y eficacia. 3.8 Generar un programa de capacitación al personal de salud, para mejorar el desempeño en temas de integridad y atención. 3.9 Otorgar servicios médicos y odontológicos para mantener o mejorar la calidad de vida de la sociedad. 3.10 Promover una cultura de autocuidado sobre la salud bucal enfocándose en la población estudiantil del Municipio. 3.11 Asegurar el acceso efectivo, universal y gratuito a los servicios básicos de salud y de asistencia social con un trato digno y de calidad. 3.12 Elaborar un plan de mejora continua que fortalezca el sistema de salud básico del Municipio. 3.13 Fomentar prácticas preventivas que incidan positivamente en el cuidado de la salud. 3.14 Vigilar y controlar las condiciones sanitarias de los establecimientos que puedan representar un daño a la salud. 3.15 Difundir las disposiciones sanitarias, para mejorar las condiciones de salud en el Municipio poniendo énfasis en la participación. 3.16 Prevenir y eliminar riesgos de contagio de enfermedades transmisibles. 3.17 Promover y vigilar las enfermedades zoonóticas elaborando reportes sobre la situación en atención. 3.18 Realizar campañas de prevención de detección de cáncer de mama, diabetes, de transmisión sexual, entre otras. 3.19 Fomentar brigadas de prevención y detección de enfermedades. 3.20 Implementar medidas de seguridad acorde a los pacientes que necesitan movilizarse a otros espacios previniendo posibles complicaciones. 3.21 Dar atención oportuna y de calidad a los pacientes que requieran una movilización para su rehabilitación.</v>
      </c>
      <c r="O13" s="150"/>
      <c r="P13" s="150"/>
      <c r="Q13" s="150"/>
    </row>
    <row r="14" spans="1:17" ht="341.2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17" customHeight="1" x14ac:dyDescent="0.25">
      <c r="A19" s="2" t="s">
        <v>28</v>
      </c>
      <c r="B19" s="150" t="str">
        <f>[21]MIR!$B$12</f>
        <v>Reducir la Morbilidad y Mortalidad por una Atención y Diagnostico Oportuno, Generando Menor Uso de Recursos Económicos en Tratamientos en la Población de Eduardo Neri</v>
      </c>
      <c r="C19" s="150"/>
      <c r="D19" s="150"/>
      <c r="E19" s="150" t="str">
        <f>[21]MIR!$C$12</f>
        <v>Disminuir el Índice de Desconocimiento Sobre Enfermedades de Atención en el Primer Nivel de Salud, en la Población del Municipio de Eduardo Neri.</v>
      </c>
      <c r="F19" s="150"/>
      <c r="G19" s="150" t="str">
        <f>[21]MIR!$D$12</f>
        <v>Porcentaje de atenciones solicitadas = (no. de atenciones solicitadas/ no. de atenciones atendidas) * 100.  PAS=(NAS/NAA) * 100</v>
      </c>
      <c r="H19" s="150"/>
      <c r="I19" s="160" t="str">
        <f>[21]MIR!$E$12</f>
        <v>Registro de asistencia, minutas de trabajo, informe escrito y evidencias fotográficas.</v>
      </c>
      <c r="J19" s="150"/>
      <c r="K19" s="55" t="s">
        <v>184</v>
      </c>
      <c r="L19" s="71">
        <v>2</v>
      </c>
      <c r="M19" s="94" t="s">
        <v>230</v>
      </c>
      <c r="N19" s="95" t="s">
        <v>231</v>
      </c>
      <c r="O19" s="5">
        <v>0.5</v>
      </c>
      <c r="P19" s="230" t="s">
        <v>216</v>
      </c>
      <c r="Q19" s="150"/>
    </row>
    <row r="20" spans="1:18" ht="145.5" customHeight="1" x14ac:dyDescent="0.25">
      <c r="A20" s="2" t="s">
        <v>29</v>
      </c>
      <c r="B20" s="150" t="str">
        <f>[21]MIR!$B$13</f>
        <v>Adecuada Atención Medica de Primer Contacto en el Municipio de Eduardo Neri</v>
      </c>
      <c r="C20" s="150"/>
      <c r="D20" s="150"/>
      <c r="E20" s="163" t="str">
        <f>[21]MIR!$C$13</f>
        <v>Brindar Consulta Gratuita De Primer Contacto de Atención  del Servio Médico. (Diagnostico, Tratamiento, Oportuno y Adecuado (Medicina General, Odontológica, Nutrición y Fisioterapia)</v>
      </c>
      <c r="F20" s="164"/>
      <c r="G20" s="150" t="str">
        <f>[21]MIR!$D$13</f>
        <v>Porcentaje de atenciones solicitadas = (no. de atenciones solicitadas/ no. de atenciones atendidas) * 100.  PAS=(NAS/NAA) * 100</v>
      </c>
      <c r="H20" s="150"/>
      <c r="I20" s="160" t="str">
        <f>[21]MIR!$E$13</f>
        <v>Registro de asistencia, minutas de trabajo, informe escrito y evidencias fotográficas.</v>
      </c>
      <c r="J20" s="150"/>
      <c r="K20" s="55" t="s">
        <v>184</v>
      </c>
      <c r="L20" s="71">
        <v>2</v>
      </c>
      <c r="M20" s="94" t="s">
        <v>230</v>
      </c>
      <c r="N20" s="95" t="s">
        <v>231</v>
      </c>
      <c r="O20" s="5">
        <v>0.5</v>
      </c>
      <c r="P20" s="230" t="s">
        <v>216</v>
      </c>
      <c r="Q20" s="150"/>
    </row>
    <row r="21" spans="1:18" ht="127.5" customHeight="1" x14ac:dyDescent="0.25">
      <c r="A21" s="2" t="s">
        <v>62</v>
      </c>
      <c r="B21" s="150" t="str">
        <f>[21]MIR!$B$14</f>
        <v>Lograr una tención Adecuada y Eficiente a los pacientes que requieran servicio médico</v>
      </c>
      <c r="C21" s="150"/>
      <c r="D21" s="150"/>
      <c r="E21" s="150" t="str">
        <f>[21]MIR!$C$14</f>
        <v>Porcentaje de Consultas Medicina Generales, Odontológica, Nutrición y Fisioterapia, Brindadas a la Población en General.</v>
      </c>
      <c r="F21" s="150"/>
      <c r="G21" s="150" t="str">
        <f>[21]MIR!$D$14</f>
        <v>Porcentaje de atenciones solicitadas = (no. de atenciones solicitadas/ no. de atenciones atendidas) * 100.  PAS=(NAS/NAA) * 100</v>
      </c>
      <c r="H21" s="150"/>
      <c r="I21" s="160" t="str">
        <f>[21]MIR!$E$14</f>
        <v>Registro de asistencia, minutas de trabajo, informe escrito y evidencias fotográficas.</v>
      </c>
      <c r="J21" s="150"/>
      <c r="K21" s="55" t="s">
        <v>184</v>
      </c>
      <c r="L21" s="71">
        <v>2</v>
      </c>
      <c r="M21" s="94" t="s">
        <v>230</v>
      </c>
      <c r="N21" s="95" t="s">
        <v>231</v>
      </c>
      <c r="O21" s="5">
        <v>0.5</v>
      </c>
      <c r="P21" s="230" t="s">
        <v>216</v>
      </c>
      <c r="Q21" s="150"/>
    </row>
    <row r="22" spans="1:18" ht="138.75" customHeight="1" x14ac:dyDescent="0.25">
      <c r="A22" s="2" t="s">
        <v>63</v>
      </c>
      <c r="B22" s="231" t="str">
        <f>[21]MIR!$B$17</f>
        <v xml:space="preserve">Realizar campañas de prevención de la Salud en el municipio de Eduardo Neri </v>
      </c>
      <c r="C22" s="233"/>
      <c r="D22" s="232"/>
      <c r="E22" s="231" t="str">
        <f>[21]MIR!$C$17</f>
        <v>Disminuir el Índice de Desconocimiento Sobre Enfermedades de Atención en el Primer Nivel de Salud, en la Población del Municipio de Eduardo Neri.</v>
      </c>
      <c r="F22" s="232"/>
      <c r="G22" s="231" t="str">
        <f>[21]MIR!$D$17</f>
        <v>Porcentaje de talleres brindados = (no. de talleres de prevención/ no. de talleres brindados) * 100.  PTB=(NTB/NTB) * 100</v>
      </c>
      <c r="H22" s="232"/>
      <c r="I22" s="231" t="str">
        <f>[21]MIR!$E$17</f>
        <v>Registro de asistencia, minutas de trabajo, informe escrito y evidencias fotográficas.</v>
      </c>
      <c r="J22" s="232"/>
      <c r="K22" s="55" t="s">
        <v>184</v>
      </c>
      <c r="L22" s="133">
        <v>2</v>
      </c>
      <c r="M22" s="136" t="s">
        <v>230</v>
      </c>
      <c r="N22" s="95" t="s">
        <v>231</v>
      </c>
      <c r="O22" s="5">
        <v>0.5</v>
      </c>
      <c r="P22" s="230" t="s">
        <v>216</v>
      </c>
      <c r="Q22" s="150"/>
    </row>
    <row r="23" spans="1:18" ht="135" customHeight="1" x14ac:dyDescent="0.25">
      <c r="A23" s="2" t="s">
        <v>106</v>
      </c>
      <c r="B23" s="150" t="str">
        <f>[21]MIR!$B$19</f>
        <v xml:space="preserve">Brindar atención oportuna en prevención de enfermedades </v>
      </c>
      <c r="C23" s="150"/>
      <c r="D23" s="150"/>
      <c r="E23" s="150" t="str">
        <f>[21]MIR!$C$19</f>
        <v>Promover una Salud Sana con Hábitos Saludables para Prevenir Enfermedades. (Toma de Tensión Arterial, Frecuencia Cardiaca, Peso, Talla, Temperatura, Glucosa Capilar y Oximetría)</v>
      </c>
      <c r="F23" s="150"/>
      <c r="G23" s="150" t="str">
        <f>[21]MIR!$D$19</f>
        <v>Porcentaje de resoluciones aprobadas = (no. de proyectos terminados/ no. de proyectos programados) * 100.  PAP=(NPT/NPP) * 100</v>
      </c>
      <c r="H23" s="150"/>
      <c r="I23" s="160" t="str">
        <f>[21]MIR!$E$19</f>
        <v>Registro de asistencia, minutas de trabajo, informe escrito y evidencias fotográficas.</v>
      </c>
      <c r="J23" s="150"/>
      <c r="K23" s="55" t="s">
        <v>184</v>
      </c>
      <c r="L23" s="71">
        <v>2</v>
      </c>
      <c r="M23" s="94" t="s">
        <v>230</v>
      </c>
      <c r="N23" s="95" t="s">
        <v>231</v>
      </c>
      <c r="O23" s="5">
        <v>0.5</v>
      </c>
      <c r="P23" s="230" t="s">
        <v>216</v>
      </c>
      <c r="Q23" s="150"/>
    </row>
    <row r="24" spans="1:18" ht="28.5" customHeight="1" x14ac:dyDescent="0.25">
      <c r="A24" s="158" t="s">
        <v>30</v>
      </c>
      <c r="B24" s="158"/>
      <c r="C24" s="158"/>
      <c r="D24" s="158"/>
      <c r="E24" s="158"/>
      <c r="F24" s="158"/>
      <c r="G24" s="158"/>
      <c r="H24" s="158"/>
      <c r="I24" s="158"/>
      <c r="J24" s="158"/>
      <c r="K24" s="158"/>
      <c r="L24" s="158"/>
      <c r="M24" s="158"/>
      <c r="N24" s="158"/>
      <c r="O24" s="158"/>
      <c r="P24" s="158"/>
      <c r="Q24" s="158"/>
    </row>
    <row r="25" spans="1:18" ht="111" customHeight="1" x14ac:dyDescent="0.25">
      <c r="A25" s="3" t="s">
        <v>69</v>
      </c>
      <c r="B25" s="150" t="str">
        <f>[21]MIR!$B$15</f>
        <v>Brindar Consulta Gratuita De Primer Contacto de Atención  del Servio Médico. (Diagnostico, Tratamiento, Oportuno y Adecuado (Medicina General, Odontológica, Nutrición y Fisioterapia)</v>
      </c>
      <c r="C25" s="150"/>
      <c r="D25" s="150"/>
      <c r="E25" s="150" t="str">
        <f>[21]MIR!$C$15</f>
        <v>Porcentaje de Calidad en Diagnóstico y Tratamiento.</v>
      </c>
      <c r="F25" s="150"/>
      <c r="G25" s="150" t="str">
        <f>[21]MIR!$D$15</f>
        <v>Porcentaje de atenciones solicitadas = (no. de atenciones solicitadas/ no. de atenciones atendidas) * 100.  PAS=(NAS/NAA) * 100</v>
      </c>
      <c r="H25" s="150"/>
      <c r="I25" s="160" t="str">
        <f>[21]MIR!$E$15</f>
        <v>Registro de asistencia, minutas de trabajo, informe escrito y evidencias fotográficas.</v>
      </c>
      <c r="J25" s="150"/>
      <c r="K25" s="55" t="s">
        <v>184</v>
      </c>
      <c r="L25" s="71">
        <v>2</v>
      </c>
      <c r="M25" s="94" t="s">
        <v>230</v>
      </c>
      <c r="N25" s="95" t="s">
        <v>231</v>
      </c>
      <c r="O25" s="5">
        <v>0.5</v>
      </c>
      <c r="P25" s="230" t="s">
        <v>216</v>
      </c>
      <c r="Q25" s="150"/>
      <c r="R25" t="s">
        <v>33</v>
      </c>
    </row>
    <row r="26" spans="1:18" ht="103.5" customHeight="1" x14ac:dyDescent="0.25">
      <c r="A26" s="3" t="s">
        <v>65</v>
      </c>
      <c r="B26" s="150" t="str">
        <f>[21]MIR!$B$16</f>
        <v>Campaña Salud y Bienestar para Todos</v>
      </c>
      <c r="C26" s="150"/>
      <c r="D26" s="150"/>
      <c r="E26" s="150" t="str">
        <f>[22]MIR!$C$19</f>
        <v>Porcentaje de calidad en trato y tratamiento en base a diagnostico adecuado.</v>
      </c>
      <c r="F26" s="150"/>
      <c r="G26" s="150" t="str">
        <f>[21]MIR!$D$16</f>
        <v>Porcentaje de campañas de salud = (no. de campañas de salud/ no. de campañas de salud cumplidas) * 100.  PCS=(NCS/NCSC) * 100</v>
      </c>
      <c r="H26" s="150"/>
      <c r="I26" s="160" t="str">
        <f>[21]MIR!$E$16</f>
        <v>Registro de asistencia, minutas de trabajo, informe escrito y evidencias fotográficas.</v>
      </c>
      <c r="J26" s="150"/>
      <c r="K26" s="55" t="s">
        <v>184</v>
      </c>
      <c r="L26" s="71">
        <v>2</v>
      </c>
      <c r="M26" s="94" t="s">
        <v>230</v>
      </c>
      <c r="N26" s="95" t="s">
        <v>231</v>
      </c>
      <c r="O26" s="5">
        <v>0.5</v>
      </c>
      <c r="P26" s="230" t="s">
        <v>216</v>
      </c>
      <c r="Q26" s="150"/>
    </row>
    <row r="27" spans="1:18" ht="190.5" customHeight="1" x14ac:dyDescent="0.25">
      <c r="A27" s="3" t="s">
        <v>68</v>
      </c>
      <c r="B27" s="163" t="str">
        <f>[21]MIR!$B$18</f>
        <v>Programa “ESCUELA SALUD Y BIENESTAR”</v>
      </c>
      <c r="C27" s="167"/>
      <c r="D27" s="164"/>
      <c r="E27" s="163" t="str">
        <f>[21]MIR!$C$18</f>
        <v>Incrementar la Efectividad de las Intervenciones de Promoción de la Salud, para Crear una Nueva Cultura de Salud, Habilitando a la Comunidad Escolar y Sumando las Contribuciones de los Agentes Escolares y Promotores Voluntarios</v>
      </c>
      <c r="F27" s="164"/>
      <c r="G27" s="163" t="str">
        <f>[21]MIR!$D$18</f>
        <v>Porcentaje de campañas de salud = (no. de campañas de salud/ no. de campañas de salud cumplidas) * 100.  PCS=(NCS/NCSC) * 100</v>
      </c>
      <c r="H27" s="164"/>
      <c r="I27" s="165" t="str">
        <f>[21]MIR!$E$18</f>
        <v>Registro de asistencia, minutas de trabajo, informe escrito y evidencias fotográficas.</v>
      </c>
      <c r="J27" s="166"/>
      <c r="K27" s="55" t="s">
        <v>184</v>
      </c>
      <c r="L27" s="71">
        <v>2</v>
      </c>
      <c r="M27" s="94" t="s">
        <v>230</v>
      </c>
      <c r="N27" s="95" t="s">
        <v>231</v>
      </c>
      <c r="O27" s="5">
        <v>0.5</v>
      </c>
      <c r="P27" s="230" t="s">
        <v>216</v>
      </c>
      <c r="Q27" s="150"/>
    </row>
    <row r="28" spans="1:18" ht="155.25" customHeight="1" x14ac:dyDescent="0.25">
      <c r="A28" s="3" t="s">
        <v>107</v>
      </c>
      <c r="B28" s="150" t="str">
        <f>[21]MIR!$B$20</f>
        <v>Enfermería al Cuidado de tu Salud, Toma de Signos Vitales</v>
      </c>
      <c r="C28" s="150"/>
      <c r="D28" s="150"/>
      <c r="E28" s="150" t="str">
        <f>[21]MIR!$C$20</f>
        <v>Promover una Salud Sana con Hábitos Saludables para Prevenir Enfermedades. (Toma de Tensión Arterial, Frecuencia Cardiaca, Peso, Talla, Temperatura, Glucosa Capilar y Oximetría)</v>
      </c>
      <c r="F28" s="150"/>
      <c r="G28" s="150" t="str">
        <f>[21]MIR!$D$20</f>
        <v>Porcentaje de resoluciones aprobadas = (no. de proyectos terminados/ no. de proyectos programados) * 100.  PAP=(NPT/NPP) * 100</v>
      </c>
      <c r="H28" s="150"/>
      <c r="I28" s="150" t="str">
        <f>[21]MIR!$E$20</f>
        <v>Registro de asistencia, minutas de trabajo, informe escrito y evidencias fotográficas.</v>
      </c>
      <c r="J28" s="150"/>
      <c r="K28" s="55" t="s">
        <v>184</v>
      </c>
      <c r="L28" s="71">
        <v>2</v>
      </c>
      <c r="M28" s="94" t="s">
        <v>230</v>
      </c>
      <c r="N28" s="95" t="s">
        <v>231</v>
      </c>
      <c r="O28" s="5">
        <v>0.5</v>
      </c>
      <c r="P28" s="230" t="s">
        <v>216</v>
      </c>
      <c r="Q28" s="150"/>
    </row>
    <row r="29" spans="1:18" ht="97.5" customHeight="1" x14ac:dyDescent="0.25">
      <c r="A29" s="3" t="s">
        <v>237</v>
      </c>
      <c r="B29" s="150" t="str">
        <f>[21]MIR!$B$21</f>
        <v>Detección y Prevención, VIH, Sida e ITS</v>
      </c>
      <c r="C29" s="150"/>
      <c r="D29" s="150"/>
      <c r="E29" s="150" t="str">
        <f>[21]MIR!$C$21</f>
        <v>Disminuir el Índice de Desconocimiento Sobre Enfermedades de Trasmisión Sexual</v>
      </c>
      <c r="F29" s="150"/>
      <c r="G29" s="150" t="str">
        <f>[21]MIR!$D$21</f>
        <v>Porcentaje de Pruebas   = (no. de pruebas solicitadas/ no. de pruebas brindadas) * 100.  PP=(NPS/NPB) * 100</v>
      </c>
      <c r="H29" s="150"/>
      <c r="I29" s="150" t="str">
        <f>[21]MIR!$E$21</f>
        <v>Registro de asistencia, minutas de trabajo, informe escrito y evidencias fotográficas.</v>
      </c>
      <c r="J29" s="150"/>
      <c r="K29" s="55" t="s">
        <v>184</v>
      </c>
      <c r="L29" s="133">
        <v>2</v>
      </c>
      <c r="M29" s="136" t="s">
        <v>230</v>
      </c>
      <c r="N29" s="95" t="s">
        <v>231</v>
      </c>
      <c r="O29" s="5">
        <v>0.5</v>
      </c>
      <c r="P29" s="230" t="s">
        <v>216</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s="1" customFormat="1" x14ac:dyDescent="0.25">
      <c r="F37"/>
    </row>
    <row r="38" spans="1:17" s="1" customFormat="1" ht="96.75" customHeight="1" x14ac:dyDescent="0.25"/>
    <row r="39" spans="1:17" s="1" customFormat="1" x14ac:dyDescent="0.25"/>
    <row r="40" spans="1:17" x14ac:dyDescent="0.25">
      <c r="A40" s="1"/>
      <c r="B40" s="1"/>
      <c r="C40" s="1"/>
      <c r="D40" s="1"/>
      <c r="E40" s="1"/>
      <c r="F40" s="1"/>
      <c r="G40" s="1"/>
      <c r="H40" s="1"/>
      <c r="I40" s="1"/>
      <c r="J40" s="1"/>
      <c r="K40" s="1"/>
      <c r="L40" s="1"/>
      <c r="M40" s="1"/>
      <c r="N40" s="1"/>
      <c r="O40" s="1"/>
      <c r="P40" s="1"/>
      <c r="Q40" s="1"/>
    </row>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P22:Q22"/>
    <mergeCell ref="I22:J22"/>
    <mergeCell ref="G22:H22"/>
    <mergeCell ref="E22:F22"/>
    <mergeCell ref="B22:D22"/>
    <mergeCell ref="B29:D29"/>
    <mergeCell ref="E29:F29"/>
    <mergeCell ref="G29:H29"/>
    <mergeCell ref="I29:J29"/>
    <mergeCell ref="P29:Q29"/>
  </mergeCells>
  <pageMargins left="0.7" right="0.7" top="0.75" bottom="0.75" header="0.3" footer="0.3"/>
  <pageSetup scale="53" orientation="landscape" horizontalDpi="4294967292"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topLeftCell="A38" zoomScale="71" zoomScaleNormal="71" zoomScaleSheetLayoutView="70" workbookViewId="0">
      <selection activeCell="E38" sqref="E38:F38"/>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[23]POA!$AA$26</f>
        <v xml:space="preserve">E Prestacion de Servicios Publico </v>
      </c>
      <c r="E8" s="150"/>
      <c r="F8" s="150"/>
      <c r="G8" s="150"/>
      <c r="H8" s="150"/>
      <c r="I8" s="151" t="s">
        <v>1</v>
      </c>
      <c r="J8" s="152" t="s">
        <v>207</v>
      </c>
      <c r="K8" s="152"/>
      <c r="L8" s="151" t="s">
        <v>2</v>
      </c>
      <c r="M8" s="179" t="str">
        <f>[23]POA!$C$19</f>
        <v xml:space="preserve">PROGRAMA 2.EDUCACION, TALENTO Y CULTURA: RAICES QUE NOS UNEN </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[23]POA!$AA$24</f>
        <v xml:space="preserve">2.4. Recreacion cultura y otras manifestaciones sociales </v>
      </c>
      <c r="H11" s="241"/>
      <c r="I11" s="241"/>
      <c r="J11" s="241"/>
      <c r="K11" s="241"/>
      <c r="L11" s="242"/>
      <c r="M11" s="26" t="s">
        <v>6</v>
      </c>
      <c r="N11" s="177" t="str">
        <f>[23]POA!$AA$25</f>
        <v xml:space="preserve">2.4.2. Cultura </v>
      </c>
      <c r="O11" s="243"/>
      <c r="P11" s="243"/>
      <c r="Q11" s="178"/>
    </row>
    <row r="12" spans="1:17" x14ac:dyDescent="0.25">
      <c r="A12" s="146" t="s">
        <v>25</v>
      </c>
      <c r="B12" s="146"/>
      <c r="C12" s="146"/>
      <c r="D12" s="146"/>
      <c r="E12" s="146"/>
      <c r="F12" s="146"/>
      <c r="G12" s="146"/>
      <c r="H12" s="146"/>
      <c r="I12" s="146"/>
      <c r="J12" s="146"/>
      <c r="K12" s="146"/>
      <c r="L12" s="146"/>
      <c r="M12" s="146"/>
      <c r="N12" s="146"/>
      <c r="O12" s="146"/>
      <c r="P12" s="146"/>
      <c r="Q12" s="146"/>
    </row>
    <row r="13" spans="1:17" ht="15.75" customHeight="1" x14ac:dyDescent="0.25">
      <c r="A13" s="151" t="s">
        <v>7</v>
      </c>
      <c r="B13" s="179" t="str">
        <f>[23]POA!$C$17</f>
        <v>EJE I. INCLUSION Y HUMANIDAD QUE TRANSFORMAN: UNIDOS PARA AVANZAR</v>
      </c>
      <c r="C13" s="150"/>
      <c r="D13" s="146" t="s">
        <v>8</v>
      </c>
      <c r="E13" s="179" t="str">
        <f>[23]POA!$C$18</f>
        <v>Promover el desarrollo integral e inclusivo de la sociedad mediante la educación y la cultura, fortaleciendo la infraestructura educativa, impulsando programas culturales y artísticos, para preservar el patrimonio cultural del municipio con la participación activa de la niñez y juventud.</v>
      </c>
      <c r="F13" s="181"/>
      <c r="G13" s="181"/>
      <c r="H13" s="146" t="s">
        <v>9</v>
      </c>
      <c r="I13" s="179" t="str">
        <f>[23]POA!$C$20</f>
        <v>Articular políticas públicas que creen un entorno favorable para el desarrollo social e integral de la niñez, jóvenes, adultos, adultos mayores y discapacitados promoviendo una colaboración entre distintos sectores para asegurar el bienestar social de municipio</v>
      </c>
      <c r="J13" s="150"/>
      <c r="K13" s="150"/>
      <c r="L13" s="150"/>
      <c r="M13" s="151" t="s">
        <v>10</v>
      </c>
      <c r="N13" s="235" t="str">
        <f>[23]POA!$C$21</f>
        <v xml:space="preserve">2.4 Recuperar y promover las actividades culturales y artísticas en el municipio.
2.5 Impulsar la difusión y la preservación de patrimonio cultural del municipio, promoviendo danzas originarias, grupos musicales y potras actividades artísticas.
2.6 Fomentar la realización de talleres de danza, pintura, música, teatro y otras artes, incentivando la participación de la niñez y la juventud.
2.10 Garantizar mecanismos de participación que faciliten el desarrollo integral de la juventud en lasa acciones sociales, deportivas y culturales 
2.11 Gestionar el acceso a financiamiento o estímulos económicos para fortalecer el equipamiento y herramientas de los jóvenes en sus actividades culturales, deportivas, y artísticas.
2.16 Difundir los cursos y talleres que se imparten en la casa de cultura del municipio, promoviendo la participación de la niñez y juventud.
</v>
      </c>
      <c r="O13" s="236"/>
      <c r="P13" s="236"/>
      <c r="Q13" s="237"/>
    </row>
    <row r="14" spans="1:17" ht="229.5" customHeight="1" x14ac:dyDescent="0.25">
      <c r="A14" s="151"/>
      <c r="B14" s="150"/>
      <c r="C14" s="150"/>
      <c r="D14" s="146"/>
      <c r="E14" s="181"/>
      <c r="F14" s="181"/>
      <c r="G14" s="181"/>
      <c r="H14" s="146"/>
      <c r="I14" s="150"/>
      <c r="J14" s="150"/>
      <c r="K14" s="150"/>
      <c r="L14" s="150"/>
      <c r="M14" s="151"/>
      <c r="N14" s="238"/>
      <c r="O14" s="239"/>
      <c r="P14" s="239"/>
      <c r="Q14" s="24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8.25" customHeight="1" x14ac:dyDescent="0.25">
      <c r="A19" s="2" t="s">
        <v>28</v>
      </c>
      <c r="B19" s="150" t="str">
        <f>[23]MIR!$B$12</f>
        <v>Existe una baja taza de pérdida de identidad cultural en el mpio de Eduardo Neri</v>
      </c>
      <c r="C19" s="150"/>
      <c r="D19" s="150"/>
      <c r="E19" s="150" t="str">
        <f>[23]MIR!$C$12</f>
        <v>Porcentaje de preservación cultural</v>
      </c>
      <c r="F19" s="150"/>
      <c r="G19" s="234" t="str">
        <f>[23]MIR!$D$12</f>
        <v>Porcentaje de preservación cultural = (Número de actividades culturales realizadas / Total de actividades programadas) * 100 PPC=(NACR/TAP)*100</v>
      </c>
      <c r="H19" s="150"/>
      <c r="I19" s="160" t="str">
        <f>[23]MIR!$E$12</f>
        <v>Reportes de actividades culturales, encuestas de percepción ciudadana</v>
      </c>
      <c r="J19" s="150"/>
      <c r="K19" s="73" t="s">
        <v>184</v>
      </c>
      <c r="L19" s="71">
        <v>2</v>
      </c>
      <c r="M19" s="94" t="s">
        <v>230</v>
      </c>
      <c r="N19" s="95" t="s">
        <v>231</v>
      </c>
      <c r="O19" s="5">
        <v>0.5</v>
      </c>
      <c r="P19" s="230" t="s">
        <v>215</v>
      </c>
      <c r="Q19" s="150"/>
    </row>
    <row r="20" spans="1:18" ht="92.25" customHeight="1" x14ac:dyDescent="0.25">
      <c r="A20" s="2" t="s">
        <v>29</v>
      </c>
      <c r="B20" s="150" t="str">
        <f>[23]MIR!$B$13</f>
        <v>Rescate de los valores culturales, tradiciones y costumbres del municipio de Eduardo Neri</v>
      </c>
      <c r="C20" s="150"/>
      <c r="D20" s="150"/>
      <c r="E20" s="150" t="str">
        <f>[23]MIR!$C$13</f>
        <v>Número de eventos culturales realizados</v>
      </c>
      <c r="F20" s="150"/>
      <c r="G20" s="163" t="str">
        <f>[23]MIR!$D$13</f>
        <v>Número de eventos culturales realizados= (Eventos culturales realizados / Eventos programados) * 100 NE=(ECR/EP)*100</v>
      </c>
      <c r="H20" s="164"/>
      <c r="I20" s="160" t="str">
        <f>[23]MIR!$E$13</f>
        <v>Registros de eventos, fotografías y videos</v>
      </c>
      <c r="J20" s="150"/>
      <c r="K20" s="55" t="s">
        <v>184</v>
      </c>
      <c r="L20" s="71">
        <v>2</v>
      </c>
      <c r="M20" s="94" t="s">
        <v>230</v>
      </c>
      <c r="N20" s="95" t="s">
        <v>231</v>
      </c>
      <c r="O20" s="5">
        <v>0.5</v>
      </c>
      <c r="P20" s="230" t="s">
        <v>215</v>
      </c>
      <c r="Q20" s="150"/>
    </row>
    <row r="21" spans="1:18" ht="92.25" customHeight="1" x14ac:dyDescent="0.25">
      <c r="A21" s="2" t="s">
        <v>62</v>
      </c>
      <c r="B21" s="163" t="str">
        <f>[23]MIR!$B$14</f>
        <v xml:space="preserve">Existe interés cultural por parte de la ciudadanía </v>
      </c>
      <c r="C21" s="167"/>
      <c r="D21" s="164"/>
      <c r="E21" s="163" t="str">
        <f>[23]MIR!$C$14</f>
        <v>Porcentaje de asistencia a eventos culturales</v>
      </c>
      <c r="F21" s="164"/>
      <c r="G21" s="163" t="str">
        <f>[23]MIR!$D$14</f>
        <v>Porcentaje de asistencia a eventos culturales= (Número de asistentes a eventos culturales / Total de población objetivo) * 100 PAEC=(NAEC/TP)*100</v>
      </c>
      <c r="H21" s="164"/>
      <c r="I21" s="165" t="str">
        <f>[23]MIR!$E$14</f>
        <v>Encuestas de asistencia, boletos de entrada, listas de participantes</v>
      </c>
      <c r="J21" s="166"/>
      <c r="K21" s="55" t="s">
        <v>184</v>
      </c>
      <c r="L21" s="133">
        <v>2</v>
      </c>
      <c r="M21" s="136" t="s">
        <v>230</v>
      </c>
      <c r="N21" s="95" t="s">
        <v>231</v>
      </c>
      <c r="O21" s="5">
        <v>0.5</v>
      </c>
      <c r="P21" s="230" t="s">
        <v>215</v>
      </c>
      <c r="Q21" s="150"/>
    </row>
    <row r="22" spans="1:18" ht="82.5" customHeight="1" x14ac:dyDescent="0.25">
      <c r="A22" s="2" t="s">
        <v>63</v>
      </c>
      <c r="B22" s="163" t="str">
        <f>[23]MIR!$B$21</f>
        <v xml:space="preserve">Rescate de las danza tradicionales y autóctonas </v>
      </c>
      <c r="C22" s="167"/>
      <c r="D22" s="164"/>
      <c r="E22" s="163" t="str">
        <f>[23]MIR!$C$21</f>
        <v>Número de danzas rescatadas</v>
      </c>
      <c r="F22" s="164"/>
      <c r="G22" s="163" t="str">
        <f>[23]MIR!$D$21</f>
        <v>Número de danzas rescatadas='(Danzas documentadas / Danzas identificadas) * 100 NDR=(DD/DI)*100</v>
      </c>
      <c r="H22" s="164"/>
      <c r="I22" s="165" t="str">
        <f>[23]MIR!$E$21</f>
        <v>Documentación audiovisual, entrevistas a portadores de tradición</v>
      </c>
      <c r="J22" s="166"/>
      <c r="K22" s="55" t="s">
        <v>184</v>
      </c>
      <c r="L22" s="133">
        <v>2</v>
      </c>
      <c r="M22" s="136" t="s">
        <v>230</v>
      </c>
      <c r="N22" s="95" t="s">
        <v>231</v>
      </c>
      <c r="O22" s="5">
        <v>0.5</v>
      </c>
      <c r="P22" s="230" t="s">
        <v>215</v>
      </c>
      <c r="Q22" s="150"/>
    </row>
    <row r="23" spans="1:18" ht="83.25" customHeight="1" x14ac:dyDescent="0.25">
      <c r="A23" s="2" t="s">
        <v>106</v>
      </c>
      <c r="B23" s="150" t="str">
        <f>[23]MIR!$B$21</f>
        <v xml:space="preserve">Rescate de las danza tradicionales y autóctonas </v>
      </c>
      <c r="C23" s="150"/>
      <c r="D23" s="150"/>
      <c r="E23" s="150" t="str">
        <f>[23]MIR!$C$26</f>
        <v>Número de estudiantes participantes</v>
      </c>
      <c r="F23" s="150"/>
      <c r="G23" s="163" t="str">
        <f>[23]MIR!$D$26</f>
        <v>Número de estudiantes participantes='(Estudiantes participantes / Meta de participación) * 100 NEP=(EP/MP)*100</v>
      </c>
      <c r="H23" s="164"/>
      <c r="I23" s="160" t="str">
        <f>[23]MIR!$E$26</f>
        <v>Registros escolares, reportes de participación</v>
      </c>
      <c r="J23" s="150"/>
      <c r="K23" s="55" t="s">
        <v>184</v>
      </c>
      <c r="L23" s="71">
        <v>2</v>
      </c>
      <c r="M23" s="94" t="s">
        <v>230</v>
      </c>
      <c r="N23" s="95" t="s">
        <v>231</v>
      </c>
      <c r="O23" s="5">
        <v>0.5</v>
      </c>
      <c r="P23" s="230" t="s">
        <v>215</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90" customHeight="1" x14ac:dyDescent="0.25">
      <c r="A25" s="3" t="s">
        <v>69</v>
      </c>
      <c r="B25" s="150" t="str">
        <f>[23]MIR!$B$15</f>
        <v xml:space="preserve">Concurso de canto </v>
      </c>
      <c r="C25" s="150"/>
      <c r="D25" s="150"/>
      <c r="E25" s="150" t="str">
        <f>[23]MIR!$C$15</f>
        <v>Número de participantes en el concurso</v>
      </c>
      <c r="F25" s="150"/>
      <c r="G25" s="150" t="str">
        <f>[23]MIR!$D$15</f>
        <v>Número de participantes en el concurso=(Participantes inscritos / Participantes esperados) * 100 NPC=(PI/PE)*100</v>
      </c>
      <c r="H25" s="150"/>
      <c r="I25" s="160" t="str">
        <f>[23]MIR!$E$15</f>
        <v>Listas de inscripción, reportes del concurso</v>
      </c>
      <c r="J25" s="150"/>
      <c r="K25" s="55" t="s">
        <v>184</v>
      </c>
      <c r="L25" s="71">
        <v>2</v>
      </c>
      <c r="M25" s="94" t="s">
        <v>230</v>
      </c>
      <c r="N25" s="95" t="s">
        <v>231</v>
      </c>
      <c r="O25" s="5">
        <v>0.5</v>
      </c>
      <c r="P25" s="230" t="s">
        <v>215</v>
      </c>
      <c r="Q25" s="150"/>
    </row>
    <row r="26" spans="1:18" ht="78" customHeight="1" x14ac:dyDescent="0.25">
      <c r="A26" s="3" t="s">
        <v>65</v>
      </c>
      <c r="B26" s="150" t="str">
        <f>[23]MIR!$B$16</f>
        <v xml:space="preserve">Realización de grupos de música, artes plásticas y visuales </v>
      </c>
      <c r="C26" s="150"/>
      <c r="D26" s="150"/>
      <c r="E26" s="150" t="str">
        <f>[23]MIR!$C$16</f>
        <v>Número de grupos artísticos formados</v>
      </c>
      <c r="F26" s="150"/>
      <c r="G26" s="150" t="str">
        <f>[23]MIR!$D$16</f>
        <v>Número de grupos artísticos formados='(Grupos creados / Grupos proyectados) * 100 NGAF=(GC/GP)*100</v>
      </c>
      <c r="H26" s="150"/>
      <c r="I26" s="160" t="str">
        <f>[23]MIR!$E$16</f>
        <v>Registros de inscripción, reportes de actividades</v>
      </c>
      <c r="J26" s="150"/>
      <c r="K26" s="55" t="s">
        <v>184</v>
      </c>
      <c r="L26" s="71">
        <v>2</v>
      </c>
      <c r="M26" s="94" t="s">
        <v>230</v>
      </c>
      <c r="N26" s="95" t="s">
        <v>231</v>
      </c>
      <c r="O26" s="5">
        <v>0.5</v>
      </c>
      <c r="P26" s="230" t="s">
        <v>215</v>
      </c>
      <c r="Q26" s="150"/>
      <c r="R26" t="s">
        <v>33</v>
      </c>
    </row>
    <row r="27" spans="1:18" ht="87" customHeight="1" x14ac:dyDescent="0.25">
      <c r="A27" s="3" t="s">
        <v>66</v>
      </c>
      <c r="B27" s="163" t="str">
        <f>[23]MIR!$B$17</f>
        <v>Certamen de la reina de las fiestas patrias 2025</v>
      </c>
      <c r="C27" s="167"/>
      <c r="D27" s="164"/>
      <c r="E27" s="163" t="str">
        <f>[23]MIR!$C$17</f>
        <v>Número de participantes en el certamen</v>
      </c>
      <c r="F27" s="164"/>
      <c r="G27" s="163" t="str">
        <f>[23]MIR!$D$17</f>
        <v>Número de participantes en el certamen='(Participantes inscritos / Meta de participación) * 100 NPC=(PI/MP)*100</v>
      </c>
      <c r="H27" s="164"/>
      <c r="I27" s="165" t="str">
        <f>[23]MIR!$E$17</f>
        <v>Actas del certamen, fotografías y videos</v>
      </c>
      <c r="J27" s="166"/>
      <c r="K27" s="55" t="s">
        <v>184</v>
      </c>
      <c r="L27" s="71">
        <v>2</v>
      </c>
      <c r="M27" s="94" t="s">
        <v>230</v>
      </c>
      <c r="N27" s="95" t="s">
        <v>231</v>
      </c>
      <c r="O27" s="5">
        <v>0.5</v>
      </c>
      <c r="P27" s="230" t="s">
        <v>215</v>
      </c>
      <c r="Q27" s="150"/>
    </row>
    <row r="28" spans="1:18" ht="99.75" customHeight="1" x14ac:dyDescent="0.25">
      <c r="A28" s="3" t="s">
        <v>111</v>
      </c>
      <c r="B28" s="150" t="str">
        <f>[23]MIR!$B$18</f>
        <v xml:space="preserve">Participaciones en los teatros del pueblo de las fiestas patronales de las diferentes comunidades </v>
      </c>
      <c r="C28" s="150"/>
      <c r="D28" s="150"/>
      <c r="E28" s="150" t="str">
        <f>[23]MIR!$C$18</f>
        <v>Número de presentaciones en teatros del pueblo</v>
      </c>
      <c r="F28" s="150"/>
      <c r="G28" s="150" t="str">
        <f>[23]MIR!$D$18</f>
        <v>Número de presentaciones en teatros del pueblo='(Presentaciones realizadas / Presentaciones programadas) * 100 NPTP=(PR/PP)*100</v>
      </c>
      <c r="H28" s="150"/>
      <c r="I28" s="150" t="str">
        <f>[23]MIR!$E$18</f>
        <v>Programas de eventos, reportes de participación</v>
      </c>
      <c r="J28" s="150"/>
      <c r="K28" s="55" t="s">
        <v>184</v>
      </c>
      <c r="L28" s="71">
        <v>2</v>
      </c>
      <c r="M28" s="94" t="s">
        <v>230</v>
      </c>
      <c r="N28" s="95" t="s">
        <v>231</v>
      </c>
      <c r="O28" s="5">
        <v>0.5</v>
      </c>
      <c r="P28" s="230" t="s">
        <v>215</v>
      </c>
      <c r="Q28" s="150"/>
    </row>
    <row r="29" spans="1:18" ht="71.25" customHeight="1" x14ac:dyDescent="0.25">
      <c r="A29" s="3" t="s">
        <v>138</v>
      </c>
      <c r="B29" s="150" t="str">
        <f>[23]MIR!$B$19</f>
        <v>Realización del taller de canto</v>
      </c>
      <c r="C29" s="150"/>
      <c r="D29" s="150"/>
      <c r="E29" s="150" t="str">
        <f>[23]MIR!$C$19</f>
        <v>Número de asistentes al taller</v>
      </c>
      <c r="F29" s="150"/>
      <c r="G29" s="150" t="str">
        <f>[23]MIR!$D$19</f>
        <v>Número de asistentes al taller='(Asistentes al taller / Meta de asistencia) * 100 NAT=(AT/MA)*100</v>
      </c>
      <c r="H29" s="150"/>
      <c r="I29" s="150" t="str">
        <f>[23]MIR!$E$19</f>
        <v>Listas de asistencia, reportes de instructores</v>
      </c>
      <c r="J29" s="150"/>
      <c r="K29" s="55" t="s">
        <v>184</v>
      </c>
      <c r="L29" s="133">
        <v>2</v>
      </c>
      <c r="M29" s="136" t="s">
        <v>230</v>
      </c>
      <c r="N29" s="95" t="s">
        <v>231</v>
      </c>
      <c r="O29" s="5">
        <v>0.5</v>
      </c>
      <c r="P29" s="230" t="s">
        <v>215</v>
      </c>
      <c r="Q29" s="150"/>
    </row>
    <row r="30" spans="1:18" ht="85.5" customHeight="1" x14ac:dyDescent="0.25">
      <c r="A30" s="3" t="s">
        <v>144</v>
      </c>
      <c r="B30" s="150" t="str">
        <f>[23]MIR!$B$20</f>
        <v xml:space="preserve">Fortalecimiento al ballet folclórico "citlalcalli" en la comunidad de Xochipala </v>
      </c>
      <c r="C30" s="150"/>
      <c r="D30" s="150"/>
      <c r="E30" s="150" t="str">
        <f>[23]MIR!$C$20</f>
        <v>Número de presentaciones del ballet</v>
      </c>
      <c r="F30" s="150"/>
      <c r="G30" s="150" t="str">
        <f>[23]MIR!$D$20</f>
        <v>Número de presentaciones del ballet='(Presentaciones realizadas / Presentaciones proyectadas) * 100 NPB=(PR/PP)*100</v>
      </c>
      <c r="H30" s="150"/>
      <c r="I30" s="150" t="str">
        <f>[23]MIR!$E$20</f>
        <v>Registros de ensayos, videos de presentaciones</v>
      </c>
      <c r="J30" s="150"/>
      <c r="K30" s="55" t="s">
        <v>184</v>
      </c>
      <c r="L30" s="133">
        <v>2</v>
      </c>
      <c r="M30" s="136" t="s">
        <v>230</v>
      </c>
      <c r="N30" s="95" t="s">
        <v>231</v>
      </c>
      <c r="O30" s="5">
        <v>0.5</v>
      </c>
      <c r="P30" s="230" t="s">
        <v>215</v>
      </c>
      <c r="Q30" s="150"/>
    </row>
    <row r="31" spans="1:18" ht="90.75" customHeight="1" x14ac:dyDescent="0.25">
      <c r="A31" s="3" t="s">
        <v>68</v>
      </c>
      <c r="B31" s="150" t="str">
        <f>[23]MIR!$B$22</f>
        <v>Fortalecimiento y continuidad al ballet folclórico "Yohualli Tapayatzin" infantil y juvenil</v>
      </c>
      <c r="C31" s="150"/>
      <c r="D31" s="150"/>
      <c r="E31" s="150" t="str">
        <f>[23]MIR!$C$22</f>
        <v>Número de presentaciones realizadas</v>
      </c>
      <c r="F31" s="150"/>
      <c r="G31" s="150" t="str">
        <f>[23]MIR!$D$22</f>
        <v>Número de presentaciones realizadas='(Presentaciones realizadas / Presentaciones planeadas) * 100 NPR=(PR/PP)*100</v>
      </c>
      <c r="H31" s="150"/>
      <c r="I31" s="150" t="str">
        <f>[23]MIR!$E$22</f>
        <v>Reportes de actividades, material audiovisual</v>
      </c>
      <c r="J31" s="150"/>
      <c r="K31" s="55" t="s">
        <v>184</v>
      </c>
      <c r="L31" s="133">
        <v>2</v>
      </c>
      <c r="M31" s="136" t="s">
        <v>230</v>
      </c>
      <c r="N31" s="95" t="s">
        <v>231</v>
      </c>
      <c r="O31" s="5">
        <v>0.5</v>
      </c>
      <c r="P31" s="230" t="s">
        <v>215</v>
      </c>
      <c r="Q31" s="150"/>
    </row>
    <row r="32" spans="1:18" ht="108" customHeight="1" x14ac:dyDescent="0.25">
      <c r="A32" s="3" t="s">
        <v>78</v>
      </c>
      <c r="B32" s="150" t="str">
        <f>[23]MIR!$B$23</f>
        <v>Conmemoración del día internacional de la danza</v>
      </c>
      <c r="C32" s="150"/>
      <c r="D32" s="150"/>
      <c r="E32" s="150" t="str">
        <f>[23]MIR!$C$23</f>
        <v>Número de eventos realizados en la conmemoración</v>
      </c>
      <c r="F32" s="150"/>
      <c r="G32" s="150" t="str">
        <f>[23]MIR!$D$23</f>
        <v>Número de eventos realizados en la conmemoración='(Eventos realizados / Eventos planeados) * 100 NERC=ER/EV)*100</v>
      </c>
      <c r="H32" s="150"/>
      <c r="I32" s="150" t="str">
        <f>[23]MIR!$E$23</f>
        <v>Registros de eventos, reportes de participación</v>
      </c>
      <c r="J32" s="150"/>
      <c r="K32" s="55" t="s">
        <v>184</v>
      </c>
      <c r="L32" s="133">
        <v>2</v>
      </c>
      <c r="M32" s="136" t="s">
        <v>230</v>
      </c>
      <c r="N32" s="95" t="s">
        <v>231</v>
      </c>
      <c r="O32" s="5">
        <v>0.5</v>
      </c>
      <c r="P32" s="230" t="s">
        <v>215</v>
      </c>
      <c r="Q32" s="150"/>
    </row>
    <row r="33" spans="1:17" ht="90" customHeight="1" x14ac:dyDescent="0.25">
      <c r="A33" s="3" t="s">
        <v>114</v>
      </c>
      <c r="B33" s="163" t="str">
        <f>[23]MIR!$B$24</f>
        <v>Creación del taller de música tradicional sones de tarima de Tixtla.</v>
      </c>
      <c r="C33" s="167"/>
      <c r="D33" s="164"/>
      <c r="E33" s="163" t="str">
        <f>[23]MIR!$C$24</f>
        <v>Número de alumnos inscritos en el taller</v>
      </c>
      <c r="F33" s="164"/>
      <c r="G33" s="163" t="str">
        <f>[23]MIR!$D$24</f>
        <v>Número de alumnos inscritos en el taller='(Inscritos al taller / Meta de inscripción) * 100 NAIT=(IT/MI)*100</v>
      </c>
      <c r="H33" s="164"/>
      <c r="I33" s="163" t="str">
        <f>[23]MIR!$E$25</f>
        <v>Reportes de actividades, registros de participación</v>
      </c>
      <c r="J33" s="164"/>
      <c r="K33" s="55" t="s">
        <v>184</v>
      </c>
      <c r="L33" s="133">
        <v>2</v>
      </c>
      <c r="M33" s="136" t="s">
        <v>230</v>
      </c>
      <c r="N33" s="95" t="s">
        <v>231</v>
      </c>
      <c r="O33" s="5">
        <v>0.5</v>
      </c>
      <c r="P33" s="230" t="s">
        <v>215</v>
      </c>
      <c r="Q33" s="150"/>
    </row>
    <row r="34" spans="1:17" ht="100.5" customHeight="1" x14ac:dyDescent="0.25">
      <c r="A34" s="3" t="s">
        <v>143</v>
      </c>
      <c r="B34" s="163" t="str">
        <f>[23]MIR!$B$25</f>
        <v xml:space="preserve">Realización del programa "culturando por tu colonia" con la danza de los diablos rojos y los tlacololeros </v>
      </c>
      <c r="C34" s="167"/>
      <c r="D34" s="164"/>
      <c r="E34" s="163" t="str">
        <f>[23]MIR!$C$25</f>
        <v>Número de colonias beneficiadas</v>
      </c>
      <c r="F34" s="164"/>
      <c r="G34" s="163" t="str">
        <f>[23]MIR!$D$25</f>
        <v>Número de colonias beneficiadas='(Colonias en donde se realizó el programa / Colonias programadas) * 100 NCB=(CRP/P)*100</v>
      </c>
      <c r="H34" s="164"/>
      <c r="I34" s="163" t="str">
        <f>[23]MIR!$E$26</f>
        <v>Registros escolares, reportes de participación</v>
      </c>
      <c r="J34" s="164"/>
      <c r="K34" s="55" t="s">
        <v>184</v>
      </c>
      <c r="L34" s="133">
        <v>2</v>
      </c>
      <c r="M34" s="136" t="s">
        <v>230</v>
      </c>
      <c r="N34" s="95" t="s">
        <v>231</v>
      </c>
      <c r="O34" s="5">
        <v>0.5</v>
      </c>
      <c r="P34" s="230" t="s">
        <v>215</v>
      </c>
      <c r="Q34" s="150"/>
    </row>
    <row r="35" spans="1:17" ht="101.25" customHeight="1" x14ac:dyDescent="0.25">
      <c r="A35" s="3" t="s">
        <v>107</v>
      </c>
      <c r="B35" s="163" t="str">
        <f>[23]MIR!$B$27</f>
        <v>Realización de los domingos culturales</v>
      </c>
      <c r="C35" s="167"/>
      <c r="D35" s="164"/>
      <c r="E35" s="163" t="str">
        <f>[23]MIR!$C$27</f>
        <v>Número de eventos culturales realizados</v>
      </c>
      <c r="F35" s="164"/>
      <c r="G35" s="163" t="str">
        <f>[23]MIR!$D$27</f>
        <v>Número de eventos culturales realizados='(Eventos realizados / Eventos planeados) * 100 NECR=(ER/EP)*100</v>
      </c>
      <c r="H35" s="164"/>
      <c r="I35" s="163" t="str">
        <f>[23]MIR!$E$27</f>
        <v>Programación de eventos, reportes de asistencia</v>
      </c>
      <c r="J35" s="164"/>
      <c r="K35" s="55" t="s">
        <v>184</v>
      </c>
      <c r="L35" s="133">
        <v>2</v>
      </c>
      <c r="M35" s="136" t="s">
        <v>230</v>
      </c>
      <c r="N35" s="95" t="s">
        <v>231</v>
      </c>
      <c r="O35" s="5">
        <v>0.5</v>
      </c>
      <c r="P35" s="230" t="s">
        <v>215</v>
      </c>
      <c r="Q35" s="150"/>
    </row>
    <row r="36" spans="1:17" ht="74.25" customHeight="1" x14ac:dyDescent="0.25">
      <c r="A36" s="3" t="s">
        <v>237</v>
      </c>
      <c r="B36" s="163" t="str">
        <f>[23]MIR!$B$28</f>
        <v>Cursos de verano ver-arte 2025</v>
      </c>
      <c r="C36" s="167"/>
      <c r="D36" s="164"/>
      <c r="E36" s="163" t="str">
        <f>[23]MIR!$C$28</f>
        <v>Número de alumnos inscritos</v>
      </c>
      <c r="F36" s="164"/>
      <c r="G36" s="163" t="str">
        <f>[23]MIR!$D$28</f>
        <v>Número de alumnos inscritos=(Alumnos inscritos / Meta de inscripción) * 100 NAI=(AI/MI)*100</v>
      </c>
      <c r="H36" s="164"/>
      <c r="I36" s="163" t="str">
        <f>[23]MIR!$E$28</f>
        <v>Registros de inscripción, listas de asistencia</v>
      </c>
      <c r="J36" s="164"/>
      <c r="K36" s="55" t="s">
        <v>184</v>
      </c>
      <c r="L36" s="133">
        <v>2</v>
      </c>
      <c r="M36" s="136" t="s">
        <v>230</v>
      </c>
      <c r="N36" s="95" t="s">
        <v>231</v>
      </c>
      <c r="O36" s="5">
        <v>0.5</v>
      </c>
      <c r="P36" s="230" t="s">
        <v>215</v>
      </c>
      <c r="Q36" s="150"/>
    </row>
    <row r="37" spans="1:17" ht="109.5" customHeight="1" x14ac:dyDescent="0.25">
      <c r="A37" s="3" t="s">
        <v>240</v>
      </c>
      <c r="B37" s="163" t="str">
        <f>[23]MIR!$B$29</f>
        <v xml:space="preserve">Concurso municipal de Bastoneras </v>
      </c>
      <c r="C37" s="167"/>
      <c r="D37" s="164"/>
      <c r="E37" s="163" t="str">
        <f>[23]MIR!$C$29</f>
        <v>Numero de concursos realizados</v>
      </c>
      <c r="F37" s="164"/>
      <c r="G37" s="163" t="str">
        <f>[23]MIR!$D$29</f>
        <v>Numero de concursos realizados=(Numero de Concursos de bastoneras realizados/numero de concursos de bastoneras realizados)*100  NCR=(NCBR/NCB)*100</v>
      </c>
      <c r="H37" s="164"/>
      <c r="I37" s="163" t="str">
        <f>[23]MIR!$E$29</f>
        <v>Evidencia fotografica</v>
      </c>
      <c r="J37" s="164"/>
      <c r="K37" s="55" t="s">
        <v>184</v>
      </c>
      <c r="L37" s="133">
        <v>2</v>
      </c>
      <c r="M37" s="136" t="s">
        <v>230</v>
      </c>
      <c r="N37" s="95" t="s">
        <v>231</v>
      </c>
      <c r="O37" s="5">
        <v>0.5</v>
      </c>
      <c r="P37" s="230" t="s">
        <v>215</v>
      </c>
      <c r="Q37" s="150"/>
    </row>
    <row r="38" spans="1:17" ht="108.75" customHeight="1" x14ac:dyDescent="0.25">
      <c r="A38" s="3" t="s">
        <v>242</v>
      </c>
      <c r="B38" s="163" t="str">
        <f>[23]MIR!$B$30</f>
        <v>Rescate de los valores culturales, tradiciones y costumbres del municipio de Eduardo Neri</v>
      </c>
      <c r="C38" s="167"/>
      <c r="D38" s="164"/>
      <c r="E38" s="163" t="str">
        <f>[23]MIR!$C$30</f>
        <v>Número de eventos culturales realizados</v>
      </c>
      <c r="F38" s="164"/>
      <c r="G38" s="163" t="str">
        <f>[23]MIR!$D$30</f>
        <v>Número de eventos culturales realizados='(Eventos culturales realizados / Eventos programados) * 100  NECR=(ECR/EP)*100</v>
      </c>
      <c r="H38" s="164"/>
      <c r="I38" s="163" t="str">
        <f>[23]MIR!$E$30</f>
        <v xml:space="preserve">Registros de eventos, fotografías y videos	</v>
      </c>
      <c r="J38" s="164"/>
      <c r="K38" s="55" t="s">
        <v>184</v>
      </c>
      <c r="L38" s="133">
        <v>2</v>
      </c>
      <c r="M38" s="136" t="s">
        <v>230</v>
      </c>
      <c r="N38" s="95" t="s">
        <v>231</v>
      </c>
      <c r="O38" s="5">
        <v>0.5</v>
      </c>
      <c r="P38" s="230" t="s">
        <v>215</v>
      </c>
      <c r="Q38" s="150"/>
    </row>
    <row r="39" spans="1:17" x14ac:dyDescent="0.25">
      <c r="A39" s="1"/>
      <c r="B39" s="1"/>
      <c r="C39" s="1"/>
      <c r="D39" s="1"/>
      <c r="E39" s="1"/>
      <c r="F39" s="168"/>
      <c r="G39" s="168"/>
      <c r="H39" s="168"/>
      <c r="I39" s="1"/>
      <c r="J39" s="1"/>
      <c r="K39" s="1"/>
      <c r="L39" s="1"/>
      <c r="M39" s="1"/>
      <c r="N39" s="1"/>
      <c r="O39" s="1"/>
      <c r="P39" s="1"/>
      <c r="Q39" s="1"/>
    </row>
    <row r="40" spans="1:17" x14ac:dyDescent="0.25">
      <c r="A40" s="1"/>
      <c r="B40" s="1"/>
      <c r="C40" s="1"/>
      <c r="D40" s="1"/>
      <c r="E40" s="1"/>
      <c r="F40" s="168"/>
      <c r="G40" s="168"/>
      <c r="H40" s="168"/>
      <c r="I40" s="1"/>
      <c r="J40" s="1"/>
      <c r="K40" s="1"/>
      <c r="L40" s="1"/>
      <c r="M40" s="1"/>
      <c r="N40" s="1"/>
      <c r="O40" s="1"/>
      <c r="P40" s="1"/>
      <c r="Q40" s="1"/>
    </row>
    <row r="41" spans="1:17" x14ac:dyDescent="0.25">
      <c r="A41" s="1"/>
      <c r="B41" s="1"/>
      <c r="C41" s="1"/>
      <c r="D41" s="1"/>
      <c r="E41" s="1"/>
      <c r="F41" s="1"/>
      <c r="G41" s="1"/>
      <c r="H41" s="1"/>
      <c r="I41" s="1"/>
      <c r="J41" s="1"/>
      <c r="K41" s="1"/>
      <c r="L41" s="1"/>
      <c r="M41" s="1"/>
      <c r="N41" s="1"/>
      <c r="O41" s="1"/>
      <c r="P41" s="1"/>
      <c r="Q41" s="1"/>
    </row>
    <row r="42" spans="1:17" x14ac:dyDescent="0.25">
      <c r="A42" s="1"/>
      <c r="B42" s="1"/>
      <c r="C42" s="1"/>
      <c r="D42" s="1"/>
      <c r="E42" s="1"/>
      <c r="G42" s="1"/>
      <c r="H42" s="1"/>
      <c r="I42" s="1"/>
      <c r="J42" s="1"/>
      <c r="K42" s="1"/>
      <c r="L42" s="1"/>
      <c r="M42" s="1"/>
      <c r="N42" s="1"/>
      <c r="O42" s="1"/>
      <c r="P42" s="1"/>
      <c r="Q42" s="1"/>
    </row>
    <row r="43" spans="1:17" s="1" customFormat="1" ht="183" customHeight="1" x14ac:dyDescent="0.25"/>
    <row r="44" spans="1:17" s="1" customFormat="1" x14ac:dyDescent="0.25"/>
    <row r="45" spans="1:17" s="1" customFormat="1" x14ac:dyDescent="0.25"/>
    <row r="46" spans="1:17" ht="183" customHeight="1" x14ac:dyDescent="0.25"/>
  </sheetData>
  <mergeCells count="13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24:Q24"/>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E25:F25"/>
    <mergeCell ref="G25:H25"/>
    <mergeCell ref="I25:J25"/>
    <mergeCell ref="P25:Q25"/>
    <mergeCell ref="B26:D26"/>
    <mergeCell ref="E26:F26"/>
    <mergeCell ref="G26:H26"/>
    <mergeCell ref="I26:J26"/>
    <mergeCell ref="P26:Q26"/>
    <mergeCell ref="F39:H40"/>
    <mergeCell ref="B27:D27"/>
    <mergeCell ref="E27:F27"/>
    <mergeCell ref="G27:H27"/>
    <mergeCell ref="I27:J27"/>
    <mergeCell ref="B30:D30"/>
    <mergeCell ref="E30:F30"/>
    <mergeCell ref="G30:H30"/>
    <mergeCell ref="I30:J30"/>
    <mergeCell ref="B32:D32"/>
    <mergeCell ref="E32:F32"/>
    <mergeCell ref="G32:H32"/>
    <mergeCell ref="I32:J32"/>
    <mergeCell ref="E38:F38"/>
    <mergeCell ref="B38:D38"/>
    <mergeCell ref="G33:H33"/>
    <mergeCell ref="B28:D28"/>
    <mergeCell ref="E28:F28"/>
    <mergeCell ref="G28:H28"/>
    <mergeCell ref="I28:J28"/>
    <mergeCell ref="G34:H34"/>
    <mergeCell ref="G35:H35"/>
    <mergeCell ref="G36:H36"/>
    <mergeCell ref="G37:H37"/>
    <mergeCell ref="P30:Q30"/>
    <mergeCell ref="B31:D31"/>
    <mergeCell ref="E31:F31"/>
    <mergeCell ref="G31:H31"/>
    <mergeCell ref="I31:J31"/>
    <mergeCell ref="P31:Q31"/>
    <mergeCell ref="P21:Q21"/>
    <mergeCell ref="P22:Q22"/>
    <mergeCell ref="B29:D29"/>
    <mergeCell ref="E29:F29"/>
    <mergeCell ref="G29:H29"/>
    <mergeCell ref="I29:J29"/>
    <mergeCell ref="P29:Q29"/>
    <mergeCell ref="B21:D21"/>
    <mergeCell ref="B22:D22"/>
    <mergeCell ref="E21:F21"/>
    <mergeCell ref="E22:F22"/>
    <mergeCell ref="I21:J21"/>
    <mergeCell ref="I22:J22"/>
    <mergeCell ref="G21:H21"/>
    <mergeCell ref="G22:H22"/>
    <mergeCell ref="P27:Q27"/>
    <mergeCell ref="P28:Q28"/>
    <mergeCell ref="B25:D25"/>
    <mergeCell ref="G38:H38"/>
    <mergeCell ref="P32:Q32"/>
    <mergeCell ref="B33:D33"/>
    <mergeCell ref="B34:D34"/>
    <mergeCell ref="B35:D35"/>
    <mergeCell ref="B36:D36"/>
    <mergeCell ref="B37:D37"/>
    <mergeCell ref="E33:F33"/>
    <mergeCell ref="E34:F34"/>
    <mergeCell ref="E35:F35"/>
    <mergeCell ref="E36:F36"/>
    <mergeCell ref="E37:F37"/>
    <mergeCell ref="I38:J38"/>
    <mergeCell ref="P33:Q33"/>
    <mergeCell ref="P34:Q34"/>
    <mergeCell ref="P35:Q35"/>
    <mergeCell ref="P36:Q36"/>
    <mergeCell ref="P37:Q37"/>
    <mergeCell ref="P38:Q38"/>
    <mergeCell ref="I33:J33"/>
    <mergeCell ref="I34:J34"/>
    <mergeCell ref="I35:J35"/>
    <mergeCell ref="I36:J36"/>
    <mergeCell ref="I37:J37"/>
  </mergeCells>
  <pageMargins left="0.7" right="0.7" top="0.75" bottom="0.75" header="0.3" footer="0.3"/>
  <pageSetup scale="53" orientation="landscape" horizontalDpi="4294967292"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18" zoomScale="71" zoomScaleNormal="71" zoomScaleSheetLayoutView="70" workbookViewId="0">
      <selection activeCell="I28" sqref="I28:J28"/>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'[24]POA (2)'!$AA$26</f>
        <v xml:space="preserve">E Prestacion de Servicios Publico </v>
      </c>
      <c r="E8" s="150"/>
      <c r="F8" s="150"/>
      <c r="G8" s="150"/>
      <c r="H8" s="150"/>
      <c r="I8" s="151" t="s">
        <v>1</v>
      </c>
      <c r="J8" s="152" t="s">
        <v>208</v>
      </c>
      <c r="K8" s="152"/>
      <c r="L8" s="151" t="s">
        <v>2</v>
      </c>
      <c r="M8" s="179" t="str">
        <f>'[24]POA (2)'!$C$19</f>
        <v>2. Educación, talento, y Cultura: Raíces que nos unen</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'[24]POA (2)'!$AA$24</f>
        <v xml:space="preserve">2.4. Recreacion cultura y otras manifestaciones sociales </v>
      </c>
      <c r="H11" s="155"/>
      <c r="I11" s="155"/>
      <c r="J11" s="155"/>
      <c r="K11" s="155"/>
      <c r="L11" s="156"/>
      <c r="M11" s="26" t="s">
        <v>6</v>
      </c>
      <c r="N11" s="182" t="str">
        <f>'[24]POA (2)'!$AA$25</f>
        <v xml:space="preserve">2.4.2. Cultura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'[24]POA (2)'!$C$17</f>
        <v>EJE I Inclusión y  Humanidad que  Transforman: Unidos para  Avanzar</v>
      </c>
      <c r="C13" s="150"/>
      <c r="D13" s="146" t="s">
        <v>8</v>
      </c>
      <c r="E13" s="179" t="str">
        <f>'[24]POA (2)'!$C$18</f>
        <v>Promover el desarrollo integral e inclusivo de la sociedad mediante la educacion, impulsando programas culturales y artisticos, para preservar el patrimonio cultural del municipio con la participacion activa de la niñez y juventud.</v>
      </c>
      <c r="F13" s="181"/>
      <c r="G13" s="181"/>
      <c r="H13" s="146" t="s">
        <v>9</v>
      </c>
      <c r="I13" s="179" t="str">
        <f>'[24]POA (2)'!$C$20</f>
        <v>articular politicas publicas que creen un un entorno favorable para el desarrollo social e integral de la niñez, jovenes, adultos mayores y discapacitados, promoviendo una colaboracion entre distintos sectores para asegurar el bienestar social del municipio.</v>
      </c>
      <c r="J13" s="150"/>
      <c r="K13" s="150"/>
      <c r="L13" s="150"/>
      <c r="M13" s="151" t="s">
        <v>10</v>
      </c>
      <c r="N13" s="180" t="str">
        <f>'[24]POA (2)'!$C$21</f>
        <v>2.1. gestionar recursos economicos para mejorar la infraestructura de las instituciones educativas en colaboracion con el gobierno federal y estatal                                                                                                                                                                                                                                                                                                                   2.4 recuperar y promover las actividades culturales y artisticas en el municipio                                                                                                                                                                                                                                                                                                                                                                                                                                                                                       2.5. impular la difusion y presecaion del patrimonio cultural del municipio, promoviendo danzas originarias, grupos musicales y otras actividades artisticas                                                                                                                                                                                                                                                                                                         2.7 promover los valores civicos a traves de ceremonias, desfiles y conmemoraciones oficiales                                                                                                                                                                                                                                                                                                                                                                                                                                           2.8 impulsar actividades culturales mediente convenios de colaboracion con otros municipios, instituciones publicas y privadas                                                                                                                                                                                                                                                                                                                                                                             2.9 promover reuniones entre los jovenes y sectores empresariales para lograr el apoyo a las actividades deportivas, culturales y artisticas.                                                                                                                                                                                                                                                                                                                                              2.17 impulsar el desarrollo integral desde la primera infancia, niñez, juventus y personas con discapacidad, ando atencion prioritaria                                                                                                                                                                                                                                                                                                                                                 2.18 capacitar, sensibilizar y profeonalizar en perspectiva educativa, cultural y recreativa en perspectiva de la primera infancia, niñez y juventud para el desarrollo de actividades recreativas.                                                                                                                                                                                                                                 2.19 promover la recuperacion y rehabilitacion de espacios publicos para la recontrucion del ejido social</v>
      </c>
      <c r="O13" s="150"/>
      <c r="P13" s="150"/>
      <c r="Q13" s="150"/>
    </row>
    <row r="14" spans="1:17" ht="22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41" customHeight="1" x14ac:dyDescent="0.25">
      <c r="A19" s="2" t="s">
        <v>28</v>
      </c>
      <c r="B19" s="150" t="str">
        <f>[24]MIR!$B$12</f>
        <v>jovenes con mayores oportunidades de desarrollo</v>
      </c>
      <c r="C19" s="150"/>
      <c r="D19" s="150"/>
      <c r="E19" s="150" t="str">
        <f>[24]MIR!$C$12</f>
        <v>indice de acceso a oportunidades de desarrollo juvenil</v>
      </c>
      <c r="F19" s="150"/>
      <c r="G19" s="150" t="str">
        <f>[24]MIR!$D$12</f>
        <v>INDICE DE ACCESO A OPORTUNIDADES DE DESARROLLO JUVENIL = (No. De jovenes con empleo formal / No. Total de jovenes en el municipio) * 100 IA ODJ=(NJEF/NTJM)*100</v>
      </c>
      <c r="H19" s="150"/>
      <c r="I19" s="160" t="str">
        <f>[24]MIR!$E$12</f>
        <v>indice de acceso a oportunidades de desarrollo juvenil</v>
      </c>
      <c r="J19" s="150"/>
      <c r="K19" s="55" t="s">
        <v>184</v>
      </c>
      <c r="L19" s="71">
        <v>2</v>
      </c>
      <c r="M19" s="94" t="s">
        <v>230</v>
      </c>
      <c r="N19" s="95" t="s">
        <v>231</v>
      </c>
      <c r="O19" s="5">
        <v>0.5</v>
      </c>
      <c r="P19" s="179" t="s">
        <v>208</v>
      </c>
      <c r="Q19" s="150"/>
    </row>
    <row r="20" spans="1:18" ht="126.75" customHeight="1" x14ac:dyDescent="0.25">
      <c r="A20" s="2" t="s">
        <v>29</v>
      </c>
      <c r="B20" s="150" t="str">
        <f>[24]MIR!$B$13</f>
        <v>continuidad de los estudios entre las y los jovenes de eduardo neri</v>
      </c>
      <c r="C20" s="150"/>
      <c r="D20" s="150"/>
      <c r="E20" s="150" t="str">
        <f>[24]MIR!$C$13</f>
        <v>porcentaje de continuidades de estudios</v>
      </c>
      <c r="F20" s="150"/>
      <c r="G20" s="150" t="str">
        <f>[24]MIR!$D$13</f>
        <v>PORCENTAJE DE CONTINUIDAD DE ESTUDIOS = (No. De jovenes que continuan sus estudios / No. Total de jovenes inscritos en estudios superiores)*100 PCE= (NJCE(NTJIES)*100</v>
      </c>
      <c r="H20" s="150"/>
      <c r="I20" s="160" t="str">
        <f>[24]MIR!$E$13</f>
        <v>matricula de jovenes inscritos, registros de asistencia</v>
      </c>
      <c r="J20" s="150"/>
      <c r="K20" s="55" t="s">
        <v>184</v>
      </c>
      <c r="L20" s="71">
        <v>2</v>
      </c>
      <c r="M20" s="94" t="s">
        <v>230</v>
      </c>
      <c r="N20" s="95" t="s">
        <v>231</v>
      </c>
      <c r="O20" s="5">
        <v>0.5</v>
      </c>
      <c r="P20" s="179" t="s">
        <v>208</v>
      </c>
      <c r="Q20" s="150"/>
    </row>
    <row r="21" spans="1:18" ht="129.75" customHeight="1" x14ac:dyDescent="0.25">
      <c r="A21" s="2" t="s">
        <v>62</v>
      </c>
      <c r="B21" s="150" t="str">
        <f>[24]MIR!$B$14</f>
        <v>disminucion de los niveles de embarazo adolescente</v>
      </c>
      <c r="C21" s="150"/>
      <c r="D21" s="150"/>
      <c r="E21" s="150" t="str">
        <f>[24]MIR!$C$14</f>
        <v>taza de embarazo adolescente</v>
      </c>
      <c r="F21" s="150"/>
      <c r="G21" s="150" t="str">
        <f>[24]MIR!$D$14</f>
        <v>TASA DE EMBARAZO ADOLESCENTE= (No. Embarazos en adolescentes / No. Total de adolescentes Mujeres en la poblacion)*100 TEA=(NEA/NT AMP)*100</v>
      </c>
      <c r="H21" s="150"/>
      <c r="I21" s="160" t="str">
        <f>[24]MIR!$E$14</f>
        <v>registro demografico, registros en hospitales, entros de salud</v>
      </c>
      <c r="J21" s="150"/>
      <c r="K21" s="55" t="s">
        <v>184</v>
      </c>
      <c r="L21" s="71">
        <v>2</v>
      </c>
      <c r="M21" s="94" t="s">
        <v>230</v>
      </c>
      <c r="N21" s="95" t="s">
        <v>231</v>
      </c>
      <c r="O21" s="5">
        <v>0.5</v>
      </c>
      <c r="P21" s="179" t="s">
        <v>208</v>
      </c>
      <c r="Q21" s="150"/>
    </row>
    <row r="22" spans="1:18" ht="132.75" customHeight="1" x14ac:dyDescent="0.25">
      <c r="A22" s="2" t="s">
        <v>63</v>
      </c>
      <c r="B22" s="163" t="str">
        <f>[24]MIR!$B$16</f>
        <v>logral el aumento de jovenes con un empleo formal</v>
      </c>
      <c r="C22" s="167"/>
      <c r="D22" s="164"/>
      <c r="E22" s="163" t="str">
        <f>[24]MIR!$C$16</f>
        <v>indice de jovenes con empleo formal</v>
      </c>
      <c r="F22" s="164"/>
      <c r="G22" s="163" t="str">
        <f>[24]MIR!$D$16</f>
        <v>INDICE DE JOVENES CON EMPLEO FORMAL= (No. De jovenes en empleos formales / No. Total de jovenes con empleos informales)*100 IJEF=(NJEF/NJEI)*100</v>
      </c>
      <c r="H22" s="164"/>
      <c r="I22" s="165" t="str">
        <f>[24]MIR!$E$16</f>
        <v>porcentaje de empleos formales</v>
      </c>
      <c r="J22" s="166"/>
      <c r="K22" s="55" t="s">
        <v>184</v>
      </c>
      <c r="L22" s="133">
        <v>2</v>
      </c>
      <c r="M22" s="136" t="s">
        <v>230</v>
      </c>
      <c r="N22" s="95" t="s">
        <v>231</v>
      </c>
      <c r="O22" s="5">
        <v>0.5</v>
      </c>
      <c r="P22" s="179" t="s">
        <v>208</v>
      </c>
      <c r="Q22" s="150"/>
    </row>
    <row r="23" spans="1:18" ht="136.5" customHeight="1" x14ac:dyDescent="0.25">
      <c r="A23" s="2" t="s">
        <v>106</v>
      </c>
      <c r="B23" s="150" t="str">
        <f>[24]MIR!$B$18</f>
        <v>existe una disminucion en los problemas de la salud mental</v>
      </c>
      <c r="C23" s="150"/>
      <c r="D23" s="150"/>
      <c r="E23" s="150" t="str">
        <f>[24]MIR!$C$18</f>
        <v>porcentaje de jovenes con problemas de la salud mental</v>
      </c>
      <c r="F23" s="150"/>
      <c r="G23" s="150" t="str">
        <f>[24]MIR!$D$18</f>
        <v>PORCENTAJE DE JOVENES CON PROBLEMAS DE SALUD MENTAL= (No. De jovenes con problemas de salud mental / No. De jovenes en el municipio)*100 PJPSM= (NJPSM/NJMED)*100</v>
      </c>
      <c r="H23" s="150"/>
      <c r="I23" s="160" t="str">
        <f>[24]MIR!$E$18</f>
        <v>lista de asistencia fotografias y videos</v>
      </c>
      <c r="J23" s="150"/>
      <c r="K23" s="55" t="s">
        <v>184</v>
      </c>
      <c r="L23" s="71">
        <v>2</v>
      </c>
      <c r="M23" s="94" t="s">
        <v>230</v>
      </c>
      <c r="N23" s="95" t="s">
        <v>231</v>
      </c>
      <c r="O23" s="5">
        <v>0.5</v>
      </c>
      <c r="P23" s="179" t="s">
        <v>208</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57.5" customHeight="1" x14ac:dyDescent="0.25">
      <c r="A25" s="3" t="s">
        <v>69</v>
      </c>
      <c r="B25" s="150" t="str">
        <f>[24]MIR!$B$15</f>
        <v>impartir platicas sobre educacion sexual integral, en escuelas de nivel medio superior</v>
      </c>
      <c r="C25" s="150"/>
      <c r="D25" s="150"/>
      <c r="E25" s="150" t="str">
        <f>[24]MIR!$C$15</f>
        <v>indice de cumplimiento de platicas de educacion sexual</v>
      </c>
      <c r="F25" s="150"/>
      <c r="G25" s="150" t="str">
        <f>[24]MIR!$D$15</f>
        <v>INDICE DE CUMPLIMIENTO DE PLATICAS DE DUCACION SEXUAL= (No. De platicas de educacion sexual realizadas / No. De platicas de educacion sexual programadas)*100 ICPES=(NPESR/NPESP)*100</v>
      </c>
      <c r="H25" s="150"/>
      <c r="I25" s="160" t="str">
        <f>[24]MIR!$E$15</f>
        <v>listas de asistencias, fotografias y videos</v>
      </c>
      <c r="J25" s="150"/>
      <c r="K25" s="55" t="s">
        <v>184</v>
      </c>
      <c r="L25" s="71">
        <v>2</v>
      </c>
      <c r="M25" s="94" t="s">
        <v>230</v>
      </c>
      <c r="N25" s="95" t="s">
        <v>231</v>
      </c>
      <c r="O25" s="5">
        <v>0.5</v>
      </c>
      <c r="P25" s="179" t="s">
        <v>208</v>
      </c>
      <c r="Q25" s="150"/>
    </row>
    <row r="26" spans="1:18" ht="146.25" customHeight="1" x14ac:dyDescent="0.25">
      <c r="A26" s="3" t="s">
        <v>68</v>
      </c>
      <c r="B26" s="150" t="str">
        <f>[24]MIR!$B$17</f>
        <v>realizar cusos y talleres de capacitacion para el emprendimiento, mejorando el autoempleo</v>
      </c>
      <c r="C26" s="150"/>
      <c r="D26" s="150"/>
      <c r="E26" s="150" t="str">
        <f>[24]MIR!$C$17</f>
        <v>porcentaje de talleres recreativos realizados</v>
      </c>
      <c r="F26" s="150"/>
      <c r="G26" s="150" t="str">
        <f>[24]MIR!$D$17</f>
        <v>PORCENTAJE DE TALLERES RECREATIVOS REALIZADOS= (No. De talleres recreativos realizados / No. De talleres recreativos programadas)*100 PTRR=(NTRR/NTRP)*100</v>
      </c>
      <c r="H26" s="150"/>
      <c r="I26" s="160" t="str">
        <f>[24]MIR!$E$17</f>
        <v xml:space="preserve">registros de inscripcion, listas de asistencia, fotografias y video. Certificado de participacion </v>
      </c>
      <c r="J26" s="150"/>
      <c r="K26" s="55" t="s">
        <v>184</v>
      </c>
      <c r="L26" s="71">
        <v>2</v>
      </c>
      <c r="M26" s="94" t="s">
        <v>230</v>
      </c>
      <c r="N26" s="95" t="s">
        <v>231</v>
      </c>
      <c r="O26" s="5">
        <v>0.5</v>
      </c>
      <c r="P26" s="179" t="s">
        <v>208</v>
      </c>
      <c r="Q26" s="150"/>
      <c r="R26" t="s">
        <v>33</v>
      </c>
    </row>
    <row r="27" spans="1:18" ht="154.5" customHeight="1" x14ac:dyDescent="0.25">
      <c r="A27" s="3" t="s">
        <v>107</v>
      </c>
      <c r="B27" s="163" t="str">
        <f>[24]MIR!$B$19</f>
        <v>realizar conferencias y orientacions psicologicas</v>
      </c>
      <c r="C27" s="167"/>
      <c r="D27" s="164"/>
      <c r="E27" s="163" t="str">
        <f>[24]MIR!$C$19</f>
        <v>porcentaje de conferencias psicologicas realizadas</v>
      </c>
      <c r="F27" s="164"/>
      <c r="G27" s="163" t="str">
        <f>[24]MIR!$D$19</f>
        <v>PORCENTAJE DE CONFERENCIAS PSICOLOGICAS = (No. De conferencias realizadas / No. De conferencias psicologicas programadas)=*100 PCP= (NCPR/NCPP)=*100</v>
      </c>
      <c r="H27" s="164"/>
      <c r="I27" s="165" t="str">
        <f>[24]MIR!$E$19</f>
        <v>lista de asistencia fotografias y videos</v>
      </c>
      <c r="J27" s="166"/>
      <c r="K27" s="55" t="s">
        <v>184</v>
      </c>
      <c r="L27" s="71">
        <v>2</v>
      </c>
      <c r="M27" s="94" t="s">
        <v>230</v>
      </c>
      <c r="N27" s="95" t="s">
        <v>231</v>
      </c>
      <c r="O27" s="5">
        <v>0.5</v>
      </c>
      <c r="P27" s="179" t="s">
        <v>208</v>
      </c>
      <c r="Q27" s="150"/>
    </row>
    <row r="28" spans="1:18" ht="188.25" customHeight="1" x14ac:dyDescent="0.25">
      <c r="A28" s="3" t="s">
        <v>237</v>
      </c>
      <c r="B28" s="150" t="str">
        <f>[24]MIR!$B$20</f>
        <v>se realizan actividades deportivas y recreativas</v>
      </c>
      <c r="C28" s="150"/>
      <c r="D28" s="150"/>
      <c r="E28" s="150" t="str">
        <f>[24]MIR!$C$20</f>
        <v>porcentaje de actividades recreaticas y deportivas  realizadas</v>
      </c>
      <c r="F28" s="150"/>
      <c r="G28" s="150" t="str">
        <f>[24]MIR!$D$20</f>
        <v>PORCENTAJE DE ACTIVIDADES DEPORTIVAS Y RECREATIVAS REALIADAS= (No. De jovenes del municipio / No. De jovenes que participan en actividades deportivas y recreativas)=*100 PADR=(NJME/NJPADR)=*100</v>
      </c>
      <c r="H28" s="150"/>
      <c r="I28" s="150" t="str">
        <f>[24]MIR!$E$20</f>
        <v>lista de asistencia fotografias y videos</v>
      </c>
      <c r="J28" s="150"/>
      <c r="K28" s="55" t="s">
        <v>184</v>
      </c>
      <c r="L28" s="71">
        <v>2</v>
      </c>
      <c r="M28" s="94" t="s">
        <v>230</v>
      </c>
      <c r="N28" s="95" t="s">
        <v>231</v>
      </c>
      <c r="O28" s="5">
        <v>0.5</v>
      </c>
      <c r="P28" s="179" t="s">
        <v>208</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x14ac:dyDescent="0.25"/>
    <row r="39" spans="1:17" s="1" customFormat="1" x14ac:dyDescent="0.25"/>
    <row r="40" spans="1:17" s="1" customFormat="1" x14ac:dyDescent="0.25"/>
  </sheetData>
  <mergeCells count="8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B22:D22"/>
    <mergeCell ref="E22:F22"/>
    <mergeCell ref="G22:H22"/>
    <mergeCell ref="I22:J22"/>
    <mergeCell ref="P22:Q22"/>
  </mergeCells>
  <pageMargins left="0.7" right="0.7" top="0.75" bottom="0.75" header="0.3" footer="0.3"/>
  <pageSetup scale="53" orientation="landscape" horizontalDpi="4294967292"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15" zoomScale="71" zoomScaleNormal="71" zoomScaleSheetLayoutView="70" workbookViewId="0">
      <selection activeCell="N20" sqref="N20"/>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'[25]POA (2)'!$AA$26</f>
        <v xml:space="preserve">E Prestacion de Servicios Publicos </v>
      </c>
      <c r="E8" s="150"/>
      <c r="F8" s="150"/>
      <c r="G8" s="150"/>
      <c r="H8" s="150"/>
      <c r="I8" s="151" t="s">
        <v>1</v>
      </c>
      <c r="J8" s="152" t="s">
        <v>263</v>
      </c>
      <c r="K8" s="152"/>
      <c r="L8" s="151" t="s">
        <v>2</v>
      </c>
      <c r="M8" s="179" t="str">
        <f>'[25]POA (2)'!$C$19</f>
        <v>2. Educación, Talento y Cultura: Raíces que  nos Unen</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'[25]POA (2)'!$AA$24</f>
        <v xml:space="preserve">2.5. Educacion </v>
      </c>
      <c r="H11" s="155"/>
      <c r="I11" s="155"/>
      <c r="J11" s="155"/>
      <c r="K11" s="155"/>
      <c r="L11" s="156"/>
      <c r="M11" s="26" t="s">
        <v>6</v>
      </c>
      <c r="N11" s="182" t="str">
        <f>'[25]POA (2)'!$AA$25</f>
        <v xml:space="preserve">2.5.6. Otros Servicios Educativos y actividades inherentes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'[25]POA (2)'!$C$17</f>
        <v>EJE I. Inclusión y  Humanidad que  Transforman: Unidos para  Avanzar</v>
      </c>
      <c r="C13" s="150"/>
      <c r="D13" s="146" t="s">
        <v>8</v>
      </c>
      <c r="E13" s="179" t="str">
        <f>'[25]POA (2)'!$C$18</f>
        <v>Promover el desarrollo integral e inclusivo de la sociedad mediante la educacion y la cultura, fortaleciendo la infraestructura educativa, impulsando programas culturales y artisiticos, para preservar el patrimonio cultural del Municipio con la participacion activa de la niñez y juventud.</v>
      </c>
      <c r="F13" s="181"/>
      <c r="G13" s="181"/>
      <c r="H13" s="146" t="s">
        <v>9</v>
      </c>
      <c r="I13" s="179" t="str">
        <f>'[25]POA (2)'!$C$20</f>
        <v xml:space="preserve">articular politicas publicas que creen un entorno favorable para el desarrollo social e integracion de la niñez, jovenes, adultos mayores y discapacitados, promoviendo una colaboracion entre distintos sectores para asegurar el binestar social del municipio </v>
      </c>
      <c r="J13" s="150"/>
      <c r="K13" s="150"/>
      <c r="L13" s="150"/>
      <c r="M13" s="151" t="s">
        <v>10</v>
      </c>
      <c r="N13" s="180" t="str">
        <f>'[25]POA (2)'!$C$21</f>
        <v xml:space="preserve">2.1. gestionar recursos economicos para mejorar la infraestructura de las instituciones educativas en colaboracion con el gobierno federal y estatal                                                                                                                                                                                                                                                                                                                   2.4 recuperar y promover las actividades culturales y artisticas en el municipio                                                                                                                                                                                                                                                                                                                                                                                                                                                                                       2.5. impular la difusion y presecaion del patrimonio cultural del municipio, promoviendo danzas originarias, grupos musicales y otras actividades artisticas                                                                                                                                                                                                                                                                                                         2.7 promover los valores civicos a traves de ceremonias, desfiles y conmemoraciones oficiales                                                                                                                                                                                                                                                                                                                                                                                                                                           2.8 impulsar actividades culturales mediente convenios de colaboracion con otros municipios, instituciones publicas y privadas                                                                                                                                                                                                                                                                                                                                                                             2.9 promover reuniones entre los jovenes y sectores empresariales para lograr el apoyo a las actividades deportivas, culturales y artisticas.                                                                                                                                                                                                                                                                                                                                              2.17 impulsar el desarrollo integral desde la primera infancia, niñez, juventus y personas con discapacidad, ando atencion prioritaria                                                                                                                                                                                                                                                                                                                                                 2.18 capacitar, sensibilizar y profeonalizar en perspectiva educativa, cultural y recreativa en perspectiva de la primera infancia, niñez y juventud para el desarrollo de actividades recreativas.                                                                                                                                                                                                                                 2.19 promover la recuperacion y rehabilitacion de espacios publicos para la recontrucion del ejido social </v>
      </c>
      <c r="O13" s="150"/>
      <c r="P13" s="150"/>
      <c r="Q13" s="150"/>
    </row>
    <row r="14" spans="1:17" ht="235.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8.25" customHeight="1" x14ac:dyDescent="0.25">
      <c r="A19" s="2" t="s">
        <v>28</v>
      </c>
      <c r="B19" s="150" t="str">
        <f>[25]MIR!$B$12</f>
        <v>lograr bajo indice de decersión escolar en los habitanes del municipio de Eduardo Neri</v>
      </c>
      <c r="C19" s="150"/>
      <c r="D19" s="150"/>
      <c r="E19" s="150" t="str">
        <f>[25]MIR!$C$12</f>
        <v>indice de desersión escolar</v>
      </c>
      <c r="F19" s="150"/>
      <c r="G19" s="150" t="str">
        <f>[25]MIR!$D$12</f>
        <v>ndice de desersión escolar= (No. de alumnos que abandonan la escuela/ No. De alumnos al inicio del ciclo escolar)*100 IDE=</v>
      </c>
      <c r="H19" s="150"/>
      <c r="I19" s="160" t="str">
        <f>[25]MIR!$E$12</f>
        <v>Cotejo de listas de asistencia</v>
      </c>
      <c r="J19" s="150"/>
      <c r="K19" s="55" t="s">
        <v>184</v>
      </c>
      <c r="L19" s="73">
        <v>2</v>
      </c>
      <c r="M19" s="94" t="s">
        <v>230</v>
      </c>
      <c r="N19" s="95" t="s">
        <v>231</v>
      </c>
      <c r="O19" s="5">
        <v>0.5</v>
      </c>
      <c r="P19" s="179" t="str">
        <f t="shared" ref="P19:P28" si="0">$J$8</f>
        <v>DIRECCIÓN DE APOYO INSTITUCIONES EDUCATIVAS.</v>
      </c>
      <c r="Q19" s="150"/>
    </row>
    <row r="20" spans="1:18" ht="92.25" customHeight="1" x14ac:dyDescent="0.25">
      <c r="A20" s="2" t="s">
        <v>29</v>
      </c>
      <c r="B20" s="150" t="str">
        <f>[25]MIR!$B$13</f>
        <v>existe una baja taza de falta de docentes en el Municipio de Eduardo Neri</v>
      </c>
      <c r="C20" s="150"/>
      <c r="D20" s="150"/>
      <c r="E20" s="150" t="str">
        <f>[25]MIR!$C$13</f>
        <v xml:space="preserve">Porcentaje de docentes laborando en el municipio </v>
      </c>
      <c r="F20" s="150"/>
      <c r="G20" s="150" t="str">
        <f>[25]MIR!$D$13</f>
        <v>'Porcentaje de docentes laborando en el municipio= (No. De docentes en servicio / No. De docentes requerridos) *100</v>
      </c>
      <c r="H20" s="150"/>
      <c r="I20" s="160" t="str">
        <f>[25]MIR!$E$13</f>
        <v>listas de docentes</v>
      </c>
      <c r="J20" s="150"/>
      <c r="K20" s="55" t="s">
        <v>184</v>
      </c>
      <c r="L20" s="71">
        <v>2</v>
      </c>
      <c r="M20" s="94" t="s">
        <v>230</v>
      </c>
      <c r="N20" s="95" t="s">
        <v>231</v>
      </c>
      <c r="O20" s="5">
        <v>0.5</v>
      </c>
      <c r="P20" s="179" t="str">
        <f t="shared" si="0"/>
        <v>DIRECCIÓN DE APOYO INSTITUCIONES EDUCATIVAS.</v>
      </c>
      <c r="Q20" s="150"/>
    </row>
    <row r="21" spans="1:18" ht="89.25" customHeight="1" x14ac:dyDescent="0.25">
      <c r="A21" s="2" t="s">
        <v>62</v>
      </c>
      <c r="B21" s="150" t="str">
        <f>[25]MIR!$B$14</f>
        <v>lograr una educación de calidad</v>
      </c>
      <c r="C21" s="150"/>
      <c r="D21" s="150"/>
      <c r="E21" s="150" t="str">
        <f>[25]MIR!$C$14</f>
        <v xml:space="preserve">indice de educación de calidad </v>
      </c>
      <c r="F21" s="150"/>
      <c r="G21" s="150" t="str">
        <f>[25]MIR!$D$14</f>
        <v>indice de educación de calidad = (No, de estudiantes con nivel satisfactorio/Total de estudiantes evaluados)*100</v>
      </c>
      <c r="H21" s="150"/>
      <c r="I21" s="160" t="str">
        <f>[25]MIR!$E$14</f>
        <v>reportes de evaluación</v>
      </c>
      <c r="J21" s="150"/>
      <c r="K21" s="55" t="s">
        <v>184</v>
      </c>
      <c r="L21" s="71">
        <v>2</v>
      </c>
      <c r="M21" s="94" t="s">
        <v>230</v>
      </c>
      <c r="N21" s="95" t="s">
        <v>231</v>
      </c>
      <c r="O21" s="5">
        <v>0.5</v>
      </c>
      <c r="P21" s="179" t="str">
        <f t="shared" ref="P21" si="1">$J$8</f>
        <v>DIRECCIÓN DE APOYO INSTITUCIONES EDUCATIVAS.</v>
      </c>
      <c r="Q21" s="150"/>
    </row>
    <row r="22" spans="1:18" ht="108.75" customHeight="1" x14ac:dyDescent="0.25">
      <c r="A22" s="2" t="s">
        <v>63</v>
      </c>
      <c r="B22" s="150" t="str">
        <f>[25]MIR!$B$17</f>
        <v>se realizan de programas de apoyo social para la educación</v>
      </c>
      <c r="C22" s="150"/>
      <c r="D22" s="150"/>
      <c r="E22" s="150" t="str">
        <f>[25]MIR!$C$17</f>
        <v>Indice de programas de apoyo social</v>
      </c>
      <c r="F22" s="150"/>
      <c r="G22" s="150" t="str">
        <f>[25]MIR!$D$17</f>
        <v>Indice de programas de apoyo social= (No. De programas sociales realizados / no. De programas sociales programados)*100</v>
      </c>
      <c r="H22" s="150"/>
      <c r="I22" s="160" t="str">
        <f>[25]MIR!$E$17</f>
        <v>Evidencia fotografica</v>
      </c>
      <c r="J22" s="150"/>
      <c r="K22" s="55" t="s">
        <v>184</v>
      </c>
      <c r="L22" s="71">
        <v>2</v>
      </c>
      <c r="M22" s="94" t="s">
        <v>230</v>
      </c>
      <c r="N22" s="95" t="s">
        <v>231</v>
      </c>
      <c r="O22" s="5">
        <v>0.5</v>
      </c>
      <c r="P22" s="179" t="str">
        <f t="shared" si="0"/>
        <v>DIRECCIÓN DE APOYO INSTITUCIONES EDUCATIVAS.</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13.25" customHeight="1" x14ac:dyDescent="0.25">
      <c r="A24" s="3" t="s">
        <v>69</v>
      </c>
      <c r="B24" s="150" t="str">
        <f>[25]MIR!$B$15</f>
        <v>regular la educacion ne las zonas aledañas de la cabecera municipal</v>
      </c>
      <c r="C24" s="150"/>
      <c r="D24" s="150"/>
      <c r="E24" s="150" t="str">
        <f>[25]MIR!$C$15</f>
        <v>elporcentaje de cursos de regularización</v>
      </c>
      <c r="F24" s="150"/>
      <c r="G24" s="150" t="str">
        <f>[25]MIR!$D$15</f>
        <v>porcentaje de cursos de regularización = (No. De cursos de regularización realizados/ No. De cursos de regularización programados*100) PCR=NCRA/NCRP*100</v>
      </c>
      <c r="H24" s="150"/>
      <c r="I24" s="160" t="str">
        <f>[25]MIR!$E$15</f>
        <v>lista de asistencia</v>
      </c>
      <c r="J24" s="150"/>
      <c r="K24" s="55" t="s">
        <v>184</v>
      </c>
      <c r="L24" s="71">
        <v>2</v>
      </c>
      <c r="M24" s="94" t="s">
        <v>230</v>
      </c>
      <c r="N24" s="95" t="s">
        <v>231</v>
      </c>
      <c r="O24" s="5">
        <v>0.5</v>
      </c>
      <c r="P24" s="179" t="str">
        <f t="shared" si="0"/>
        <v>DIRECCIÓN DE APOYO INSTITUCIONES EDUCATIVAS.</v>
      </c>
      <c r="Q24" s="150"/>
    </row>
    <row r="25" spans="1:18" ht="89.25" customHeight="1" x14ac:dyDescent="0.25">
      <c r="A25" s="3" t="s">
        <v>65</v>
      </c>
      <c r="B25" s="150" t="str">
        <f>[25]MIR!$B$16</f>
        <v>apoyo a instituciones con personal docente y administrativo en el municipio</v>
      </c>
      <c r="C25" s="150"/>
      <c r="D25" s="150"/>
      <c r="E25" s="150" t="str">
        <f>[25]MIR!$C$16</f>
        <v xml:space="preserve">El porcentaje de escuelas beneficiadas en el municipio  </v>
      </c>
      <c r="F25" s="150"/>
      <c r="G25" s="150" t="str">
        <f>[25]MIR!$D$16</f>
        <v>porcentaje de escuals beneficiadas =( escuelas beneficiadas/68 personal prestando servicios *100)PDEB=EB/pps*100</v>
      </c>
      <c r="H25" s="150"/>
      <c r="I25" s="160" t="str">
        <f>[25]MIR!$E$16</f>
        <v>Listas de cotejo</v>
      </c>
      <c r="J25" s="150"/>
      <c r="K25" s="55" t="s">
        <v>184</v>
      </c>
      <c r="L25" s="71">
        <v>2</v>
      </c>
      <c r="M25" s="94" t="s">
        <v>230</v>
      </c>
      <c r="N25" s="95" t="s">
        <v>231</v>
      </c>
      <c r="O25" s="5">
        <v>0.5</v>
      </c>
      <c r="P25" s="179" t="str">
        <f t="shared" si="0"/>
        <v>DIRECCIÓN DE APOYO INSTITUCIONES EDUCATIVAS.</v>
      </c>
      <c r="Q25" s="150"/>
      <c r="R25" t="s">
        <v>33</v>
      </c>
    </row>
    <row r="26" spans="1:18" ht="96" customHeight="1" x14ac:dyDescent="0.25">
      <c r="A26" s="3" t="s">
        <v>68</v>
      </c>
      <c r="B26" s="163" t="str">
        <f>[25]MIR!$B$19</f>
        <v>Programa Merito Academico 2025</v>
      </c>
      <c r="C26" s="167"/>
      <c r="D26" s="164"/>
      <c r="E26" s="163" t="str">
        <f>[25]MIR!$C$19</f>
        <v>mejores promedios de exelencia en el ,municipio</v>
      </c>
      <c r="F26" s="164"/>
      <c r="G26" s="163" t="str">
        <f>[25]MIR!$D$18</f>
        <v>porcentaje de zapato entregado= numero de zapato solicitado / numero de zapato entregado*100) PZE=NZS/NZE*100</v>
      </c>
      <c r="H26" s="164"/>
      <c r="I26" s="165" t="str">
        <f>[25]MIR!$E$18</f>
        <v>zapato entregado</v>
      </c>
      <c r="J26" s="166"/>
      <c r="K26" s="55" t="s">
        <v>184</v>
      </c>
      <c r="L26" s="71">
        <v>2</v>
      </c>
      <c r="M26" s="94" t="s">
        <v>230</v>
      </c>
      <c r="N26" s="95" t="s">
        <v>231</v>
      </c>
      <c r="O26" s="5">
        <v>0.5</v>
      </c>
      <c r="P26" s="179" t="str">
        <f t="shared" si="0"/>
        <v>DIRECCIÓN DE APOYO INSTITUCIONES EDUCATIVAS.</v>
      </c>
      <c r="Q26" s="150"/>
    </row>
    <row r="27" spans="1:18" ht="126.75" customHeight="1" x14ac:dyDescent="0.25">
      <c r="A27" s="3" t="s">
        <v>78</v>
      </c>
      <c r="B27" s="150" t="str">
        <f>[25]MIR!$B$20</f>
        <v>programa reconocimiento a docentes 2025</v>
      </c>
      <c r="C27" s="150"/>
      <c r="D27" s="150"/>
      <c r="E27" s="150" t="str">
        <f>[25]MIR!$C$19</f>
        <v>mejores promedios de exelencia en el ,municipio</v>
      </c>
      <c r="F27" s="150"/>
      <c r="G27" s="150" t="str">
        <f>[25]MIR!$D$19</f>
        <v>porcentaje de alumnos con promedio de exelencia= numero de alumnos de promedio de exelencia /numero de apoyo solicitado *100 PAPE=NAPE/NPPS*100</v>
      </c>
      <c r="H27" s="150"/>
      <c r="I27" s="150" t="str">
        <f>[25]MIR!$E$19</f>
        <v>Laptos entregadas</v>
      </c>
      <c r="J27" s="150"/>
      <c r="K27" s="55" t="s">
        <v>184</v>
      </c>
      <c r="L27" s="71">
        <v>2</v>
      </c>
      <c r="M27" s="94" t="s">
        <v>230</v>
      </c>
      <c r="N27" s="95" t="s">
        <v>231</v>
      </c>
      <c r="O27" s="5">
        <v>0.5</v>
      </c>
      <c r="P27" s="179" t="str">
        <f t="shared" si="0"/>
        <v>DIRECCIÓN DE APOYO INSTITUCIONES EDUCATIVAS.</v>
      </c>
      <c r="Q27" s="150"/>
    </row>
    <row r="28" spans="1:18" ht="110.25" customHeight="1" x14ac:dyDescent="0.25">
      <c r="A28" s="3" t="s">
        <v>114</v>
      </c>
      <c r="B28" s="150" t="str">
        <f>[25]MIR!$B$21</f>
        <v>programa escuela rodante</v>
      </c>
      <c r="C28" s="150"/>
      <c r="D28" s="150"/>
      <c r="E28" s="150" t="str">
        <f>[25]MIR!$C$19</f>
        <v>mejores promedios de exelencia en el ,municipio</v>
      </c>
      <c r="F28" s="150"/>
      <c r="G28" s="150" t="str">
        <f>[25]MIR!$D$19</f>
        <v>porcentaje de alumnos con promedio de exelencia= numero de alumnos de promedio de exelencia /numero de apoyo solicitado *100 PAPE=NAPE/NPPS*100</v>
      </c>
      <c r="H28" s="150"/>
      <c r="I28" s="150" t="str">
        <f>[25]MIR!$E$19</f>
        <v>Laptos entregadas</v>
      </c>
      <c r="J28" s="150"/>
      <c r="K28" s="55" t="s">
        <v>184</v>
      </c>
      <c r="L28" s="133">
        <v>2</v>
      </c>
      <c r="M28" s="136" t="s">
        <v>230</v>
      </c>
      <c r="N28" s="95" t="s">
        <v>231</v>
      </c>
      <c r="O28" s="5">
        <v>0.5</v>
      </c>
      <c r="P28" s="179" t="str">
        <f t="shared" si="0"/>
        <v>DIRECCIÓN DE APOYO INSTITUCIONES EDUCATIVAS.</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68"/>
      <c r="G32" s="168"/>
      <c r="H32" s="168"/>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G35" s="1"/>
      <c r="H35" s="1"/>
      <c r="I35" s="1"/>
      <c r="J35" s="1"/>
      <c r="K35" s="1"/>
      <c r="L35" s="1"/>
      <c r="M35" s="1"/>
      <c r="N35" s="1"/>
      <c r="O35" s="1"/>
      <c r="P35" s="1"/>
      <c r="Q35" s="1"/>
    </row>
    <row r="36" spans="1:17" s="1" customFormat="1" ht="57.75" customHeight="1" x14ac:dyDescent="0.25"/>
    <row r="37" spans="1:17" s="1" customFormat="1" x14ac:dyDescent="0.25"/>
    <row r="38" spans="1:17" s="1" customFormat="1" x14ac:dyDescent="0.25"/>
    <row r="39" spans="1:17" ht="84.75" customHeight="1" x14ac:dyDescent="0.25"/>
  </sheetData>
  <mergeCells count="8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2:H33"/>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 ref="B28:D28"/>
    <mergeCell ref="E28:F28"/>
    <mergeCell ref="G28:H28"/>
    <mergeCell ref="I28:J28"/>
    <mergeCell ref="P28:Q28"/>
  </mergeCells>
  <pageMargins left="0.7" right="0.7" top="0.75" bottom="0.75" header="0.3" footer="0.3"/>
  <pageSetup scale="53" orientation="landscape" horizontalDpi="4294967292"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1" zoomScaleNormal="71" zoomScaleSheetLayoutView="70" workbookViewId="0">
      <selection activeCell="E28" sqref="E28:F28"/>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'[26]POA (2)'!$AA$26</f>
        <v>E Prestación de Servicios Públicos</v>
      </c>
      <c r="E8" s="150"/>
      <c r="F8" s="150"/>
      <c r="G8" s="150"/>
      <c r="H8" s="150"/>
      <c r="I8" s="151" t="s">
        <v>1</v>
      </c>
      <c r="J8" s="152" t="s">
        <v>209</v>
      </c>
      <c r="K8" s="152"/>
      <c r="L8" s="151" t="s">
        <v>2</v>
      </c>
      <c r="M8" s="179" t="str">
        <f>'[26]POA (2)'!$C$19</f>
        <v>Programa 1. Creciendo Contigo: Bienestar para Todos</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'[26]POA (2)'!$AA$24</f>
        <v>2.7 Otros Asuntos Sociales</v>
      </c>
      <c r="H11" s="155"/>
      <c r="I11" s="155"/>
      <c r="J11" s="155"/>
      <c r="K11" s="155"/>
      <c r="L11" s="156"/>
      <c r="M11" s="26" t="s">
        <v>6</v>
      </c>
      <c r="N11" s="182" t="str">
        <f>'[26]POA (2)'!$AA$25</f>
        <v>2.7.1 Otros Asuntos Sociales</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'[26]POA (2)'!$C$17</f>
        <v>EJE:  I  Inclusión y Humanidad que Transforman: "Unidos para Avanzar"</v>
      </c>
      <c r="C13" s="150"/>
      <c r="D13" s="146" t="s">
        <v>8</v>
      </c>
      <c r="E13" s="179" t="str">
        <f>'[26]POA (2)'!$C$18</f>
        <v>Contribuir a que la ciudadanía de Eduardo Neri en situación de rezago social o marginación, acceda a los beneficios de los programas sociales, con el fin de mejorar su calidad de vida, mediante la atención prioritaria a los grupos vulnerables, de manera inclusiva para fortalecer las condiciones que permita alcanzar un desarrollo humano integral.</v>
      </c>
      <c r="F13" s="181"/>
      <c r="G13" s="181"/>
      <c r="H13" s="146" t="s">
        <v>9</v>
      </c>
      <c r="I13" s="179" t="str">
        <f>'[26]POA (2)'!$C$20</f>
        <v>Articular políticas públicas que creen un entorno favorable para el desarrollo social e integral de la niñez, jóvenes, adultos, adultos mayores, y discapacitados promoviendo una colaboración entre distintos sectores para asegurar el bienestar del municipio.</v>
      </c>
      <c r="J13" s="150"/>
      <c r="K13" s="150"/>
      <c r="L13" s="150"/>
      <c r="M13" s="151" t="s">
        <v>10</v>
      </c>
      <c r="N13" s="180" t="str">
        <f>'[26]POA (2)'!$C$21</f>
        <v xml:space="preserve">1.1 Difundir los programas sociales vigentes del Gobierno Federal y Estatal para asegurar que tengan acceso los grupos vulnerables y contribuyan a la reducción de las carencias que generan desigualdad.
1.2 Mejorar la calidad de vida de la ciudadanía mediante Programas Municipales como el de la “Canasta Básica” garantizando que las personas accedan a una alimentación nutricional que satisfaga sus requerimientos, en apoyo a su economía. 1.3 Implementar apoyos dirigidos a los grupos vulnerables para disminuir la desigualdad social asegurando que todas las Comunidades del Municipio tengan acceso directo a estos beneficios.
1.4 Coordinar de manera institucional la gestión y apoyo para la inscripción de la ciudadanía en los programas sociales brindando información clara y oportuna estableciendo una comunicación efectiva para facilitar su acceso.
</v>
      </c>
      <c r="O13" s="150"/>
      <c r="P13" s="150"/>
      <c r="Q13" s="150"/>
    </row>
    <row r="14" spans="1:17" ht="279.7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8.25" customHeight="1" x14ac:dyDescent="0.25">
      <c r="A19" s="2" t="s">
        <v>28</v>
      </c>
      <c r="B19" s="150" t="str">
        <f>[26]MIR!$B$12</f>
        <v>Apoyar en la igualdad en  programas  enfocados en los hogares de más bajos ingresos del Municipio de Eduardo Neri.</v>
      </c>
      <c r="C19" s="150"/>
      <c r="D19" s="150"/>
      <c r="E19" s="150" t="str">
        <f>[26]MIR!$C$12</f>
        <v>Porcentaje de Personas en Situación de Pobreza</v>
      </c>
      <c r="F19" s="150"/>
      <c r="G19" s="150" t="str">
        <f>[26]MIR!$D$12</f>
        <v xml:space="preserve">Porcentaje de Personas en Situación de Pobreza = No. De Personas en Situación de Pobreza / No. Total de la Población del Municipio * 100. </v>
      </c>
      <c r="H19" s="150"/>
      <c r="I19" s="160" t="str">
        <f>[26]MIR!$E$12</f>
        <v>Informes y Reportes y Evidencias Fotográficas.</v>
      </c>
      <c r="J19" s="150"/>
      <c r="K19" s="55" t="s">
        <v>184</v>
      </c>
      <c r="L19" s="71">
        <v>2</v>
      </c>
      <c r="M19" s="94" t="s">
        <v>230</v>
      </c>
      <c r="N19" s="95" t="s">
        <v>231</v>
      </c>
      <c r="O19" s="5">
        <v>0.5</v>
      </c>
      <c r="P19" s="179" t="s">
        <v>209</v>
      </c>
      <c r="Q19" s="150"/>
    </row>
    <row r="20" spans="1:18" ht="92.25" customHeight="1" x14ac:dyDescent="0.25">
      <c r="A20" s="2" t="s">
        <v>29</v>
      </c>
      <c r="B20" s="150" t="str">
        <f>[26]MIR!$B$13</f>
        <v>Correcta aplicacion de rendición de cuentas y  efectividad en el municipio de Eduardo Neri Gro.</v>
      </c>
      <c r="C20" s="150"/>
      <c r="D20" s="150"/>
      <c r="E20" s="150" t="str">
        <f>[26]MIR!$C$13</f>
        <v>Porcentaje de Población Atendida</v>
      </c>
      <c r="F20" s="150"/>
      <c r="G20" s="150" t="str">
        <f>[26]MIR!$D$13</f>
        <v>Porcentaje de Carencias Sociales = (No. de Personas con Carencias Sociales / No. Total de la Población del Municipio) * 100</v>
      </c>
      <c r="H20" s="150"/>
      <c r="I20" s="160" t="str">
        <f>[26]MIR!$E$13</f>
        <v>Informe Estadística, CONEVAL.</v>
      </c>
      <c r="J20" s="150"/>
      <c r="K20" s="55" t="s">
        <v>184</v>
      </c>
      <c r="L20" s="71">
        <v>2</v>
      </c>
      <c r="M20" s="94" t="s">
        <v>230</v>
      </c>
      <c r="N20" s="95" t="s">
        <v>231</v>
      </c>
      <c r="O20" s="5">
        <v>0.5</v>
      </c>
      <c r="P20" s="179" t="s">
        <v>209</v>
      </c>
      <c r="Q20" s="150"/>
    </row>
    <row r="21" spans="1:18" ht="108.75" customHeight="1" x14ac:dyDescent="0.25">
      <c r="A21" s="2" t="s">
        <v>62</v>
      </c>
      <c r="B21" s="150" t="str">
        <f>[26]MIR!$B$14</f>
        <v>Suficiente Dispersión programática .</v>
      </c>
      <c r="C21" s="150"/>
      <c r="D21" s="150"/>
      <c r="E21" s="150" t="str">
        <f>[26]MIR!$C$14</f>
        <v>Porcentaje de ingreso a los programas sociales</v>
      </c>
      <c r="F21" s="150"/>
      <c r="G21" s="150" t="str">
        <f>[26]MIR!$D$14</f>
        <v>Porcentaje de inscripción en programas sociales = (No. de Nuevos Beneficiarios / No. Total de la Población del Municipio) * 100</v>
      </c>
      <c r="H21" s="150"/>
      <c r="I21" s="160" t="str">
        <f>[26]MIR!$E$14</f>
        <v>Informe Estadística, CONEVAL.</v>
      </c>
      <c r="J21" s="150"/>
      <c r="K21" s="55" t="s">
        <v>184</v>
      </c>
      <c r="L21" s="71">
        <v>2</v>
      </c>
      <c r="M21" s="94" t="s">
        <v>230</v>
      </c>
      <c r="N21" s="95" t="s">
        <v>231</v>
      </c>
      <c r="O21" s="5">
        <v>0.5</v>
      </c>
      <c r="P21" s="179" t="s">
        <v>209</v>
      </c>
      <c r="Q21" s="150"/>
    </row>
    <row r="22" spans="1:18" ht="116.25" customHeight="1" x14ac:dyDescent="0.25">
      <c r="A22" s="2" t="s">
        <v>63</v>
      </c>
      <c r="B22" s="150" t="str">
        <f>[26]MIR!$B$18</f>
        <v>Eficiente Focalización de programas sociales.</v>
      </c>
      <c r="C22" s="150"/>
      <c r="D22" s="150"/>
      <c r="E22" s="150" t="str">
        <f>[26]MIR!$C$18</f>
        <v>Porcentaje de beneficiarios correctamente focalizados</v>
      </c>
      <c r="F22" s="150"/>
      <c r="G22" s="150" t="str">
        <f>[26]MIR!$D$18</f>
        <v>Porcentaje de beneficiarios correctamente focalizados= (No. de beneficiarios identificados en situación vulnerable / No. Total de solicitantes) * 100</v>
      </c>
      <c r="H22" s="150"/>
      <c r="I22" s="160" t="str">
        <f>[26]MIR!$E$18</f>
        <v>Base de datos de beneficiarios, encuestas socioeconómicas</v>
      </c>
      <c r="J22" s="150"/>
      <c r="K22" s="55" t="s">
        <v>184</v>
      </c>
      <c r="L22" s="71">
        <v>2</v>
      </c>
      <c r="M22" s="94" t="s">
        <v>230</v>
      </c>
      <c r="N22" s="95" t="s">
        <v>231</v>
      </c>
      <c r="O22" s="5">
        <v>0.5</v>
      </c>
      <c r="P22" s="179" t="s">
        <v>209</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00.5" customHeight="1" x14ac:dyDescent="0.25">
      <c r="A24" s="3" t="s">
        <v>69</v>
      </c>
      <c r="B24" s="150" t="str">
        <f>[26]MIR!$B$15</f>
        <v>Apoyar y promover productos de la canasta básica a bajo costo.</v>
      </c>
      <c r="C24" s="150"/>
      <c r="D24" s="150"/>
      <c r="E24" s="150" t="str">
        <f>[26]MIR!$C$15</f>
        <v>Número de productos distribuidos</v>
      </c>
      <c r="F24" s="150"/>
      <c r="G24" s="150" t="str">
        <f>[26]MIR!$D$15</f>
        <v>Número de productos distribuidos= (No. de productos distribuidos / No. Total de familias beneficiadas)*100</v>
      </c>
      <c r="H24" s="150"/>
      <c r="I24" s="160" t="str">
        <f>[26]MIR!$E$15</f>
        <v>Reportes de distribución y listas de beneficiarios</v>
      </c>
      <c r="J24" s="150"/>
      <c r="K24" s="55" t="s">
        <v>184</v>
      </c>
      <c r="L24" s="71">
        <v>2</v>
      </c>
      <c r="M24" s="94" t="s">
        <v>230</v>
      </c>
      <c r="N24" s="95" t="s">
        <v>231</v>
      </c>
      <c r="O24" s="5">
        <v>0.5</v>
      </c>
      <c r="P24" s="179" t="s">
        <v>209</v>
      </c>
      <c r="Q24" s="150"/>
    </row>
    <row r="25" spans="1:18" ht="84.75" customHeight="1" x14ac:dyDescent="0.25">
      <c r="A25" s="3" t="s">
        <v>65</v>
      </c>
      <c r="B25" s="150" t="str">
        <f>[26]MIR!$B$16</f>
        <v>Apoyo en ventas de tinacos a precio de proveedor como apoyo a la economía familiar.</v>
      </c>
      <c r="C25" s="150"/>
      <c r="D25" s="150"/>
      <c r="E25" s="150" t="str">
        <f>[26]MIR!$C$16</f>
        <v>Número de tinacos vendidos</v>
      </c>
      <c r="F25" s="150"/>
      <c r="G25" s="150" t="str">
        <f>[26]MIR!$D$16</f>
        <v>Número de tinacos vendidos= (No. de tinacos vendidos / No. Total de familias solicitantes)*100</v>
      </c>
      <c r="H25" s="150"/>
      <c r="I25" s="160" t="str">
        <f>[26]MIR!$E$16</f>
        <v>Facturas de compra, listas de beneficiarios y reportes de ventas</v>
      </c>
      <c r="J25" s="150"/>
      <c r="K25" s="55" t="s">
        <v>184</v>
      </c>
      <c r="L25" s="71">
        <v>2</v>
      </c>
      <c r="M25" s="94" t="s">
        <v>230</v>
      </c>
      <c r="N25" s="95" t="s">
        <v>231</v>
      </c>
      <c r="O25" s="5">
        <v>0.5</v>
      </c>
      <c r="P25" s="179" t="s">
        <v>209</v>
      </c>
      <c r="Q25" s="150"/>
      <c r="R25" t="s">
        <v>33</v>
      </c>
    </row>
    <row r="26" spans="1:18" ht="93" customHeight="1" x14ac:dyDescent="0.25">
      <c r="A26" s="3" t="s">
        <v>66</v>
      </c>
      <c r="B26" s="163" t="str">
        <f>[26]MIR!$B$17</f>
        <v>Gestión de aperturas de tiendas de canasta básica a bajo costo.</v>
      </c>
      <c r="C26" s="167"/>
      <c r="D26" s="164"/>
      <c r="E26" s="163" t="str">
        <f>[26]MIR!$C$17</f>
        <v>Número de tiendas abiertas</v>
      </c>
      <c r="F26" s="164"/>
      <c r="G26" s="163" t="str">
        <f>[26]MIR!$D$17</f>
        <v>Número de tiendas abiertas= (No. de tiendas abiertas / No. Total de colonias beneficiadas)*100</v>
      </c>
      <c r="H26" s="164"/>
      <c r="I26" s="165" t="str">
        <f>[26]MIR!$E$17</f>
        <v>Actas de apertura y reportes de funcionamiento</v>
      </c>
      <c r="J26" s="166"/>
      <c r="K26" s="55" t="s">
        <v>184</v>
      </c>
      <c r="L26" s="71">
        <v>2</v>
      </c>
      <c r="M26" s="94" t="s">
        <v>230</v>
      </c>
      <c r="N26" s="95" t="s">
        <v>231</v>
      </c>
      <c r="O26" s="5">
        <v>0.5</v>
      </c>
      <c r="P26" s="179" t="s">
        <v>209</v>
      </c>
      <c r="Q26" s="150"/>
    </row>
    <row r="27" spans="1:18" ht="98.25" customHeight="1" x14ac:dyDescent="0.25">
      <c r="A27" s="3" t="s">
        <v>68</v>
      </c>
      <c r="B27" s="150" t="str">
        <f>[26]MIR!$B$19</f>
        <v>Gestión en coordinación con tesorería para incrementar los productos y herramientas a bajo costo “Juntos Transformando tu economía” en el municipio de Eduardo Neri.</v>
      </c>
      <c r="C27" s="150"/>
      <c r="D27" s="150"/>
      <c r="E27" s="150" t="str">
        <f>[26]MIR!$C$19</f>
        <v>Número de productos y herramientas gestionadas</v>
      </c>
      <c r="F27" s="150"/>
      <c r="G27" s="150" t="str">
        <f>[26]MIR!$D$19</f>
        <v>Número de productos y herramientas gestionadas= (No. de productos y herramientas obtenidos / No. Total de solicitudes recibidas)*100</v>
      </c>
      <c r="H27" s="150"/>
      <c r="I27" s="150" t="str">
        <f>[26]MIR!$E$19</f>
        <v>Documentación de gestiones y acuerdos con proveedores</v>
      </c>
      <c r="J27" s="150"/>
      <c r="K27" s="55" t="s">
        <v>184</v>
      </c>
      <c r="L27" s="71">
        <v>2</v>
      </c>
      <c r="M27" s="94" t="s">
        <v>230</v>
      </c>
      <c r="N27" s="95" t="s">
        <v>231</v>
      </c>
      <c r="O27" s="5">
        <v>0.5</v>
      </c>
      <c r="P27" s="179" t="s">
        <v>209</v>
      </c>
      <c r="Q27" s="150"/>
    </row>
    <row r="28" spans="1:18" ht="106.5" customHeight="1" x14ac:dyDescent="0.25">
      <c r="A28" s="3" t="s">
        <v>78</v>
      </c>
      <c r="B28" s="150" t="str">
        <f>[26]MIR!$B$20</f>
        <v>Elaboración de bitácora de los diferentes programas, para nuevos ingresos de las becas Rita Cetina y beca Benito Juárez, programa Jóvenes Construyendo el Futuro, pensión de adulto mayor y pensión de discapacidad. Para un mejor control y búsqueda.</v>
      </c>
      <c r="C28" s="150"/>
      <c r="D28" s="150"/>
      <c r="E28" s="150" t="str">
        <f>[26]MIR!$C$20</f>
        <v>Porcentaje de registros actualizados</v>
      </c>
      <c r="F28" s="150"/>
      <c r="G28" s="150" t="str">
        <f>[26]MIR!$D$20</f>
        <v>Porcentaje de registros actualizados= (No. de registros actualizados / No. Total de beneficiarios inscritos) * 100</v>
      </c>
      <c r="H28" s="150"/>
      <c r="I28" s="150" t="str">
        <f>[26]MIR!$E$20</f>
        <v>Bitácoras de registros, bases de datos de programas sociales</v>
      </c>
      <c r="J28" s="150"/>
      <c r="K28" s="55" t="s">
        <v>184</v>
      </c>
      <c r="L28" s="131">
        <v>2</v>
      </c>
      <c r="M28" s="134" t="s">
        <v>230</v>
      </c>
      <c r="N28" s="95" t="s">
        <v>231</v>
      </c>
      <c r="O28" s="5">
        <v>0.5</v>
      </c>
      <c r="P28" s="179" t="s">
        <v>209</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64.5" customHeight="1" x14ac:dyDescent="0.25"/>
    <row r="38" spans="1:17" s="1" customFormat="1" x14ac:dyDescent="0.25"/>
    <row r="39" spans="1:17" s="1" customFormat="1" x14ac:dyDescent="0.25"/>
  </sheetData>
  <mergeCells count="84">
    <mergeCell ref="B28:D28"/>
    <mergeCell ref="E28:F28"/>
    <mergeCell ref="G28:H28"/>
    <mergeCell ref="I28:J28"/>
    <mergeCell ref="P28:Q28"/>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s>
  <pageMargins left="0.7" right="0.7" top="0.75" bottom="0.75" header="0.3" footer="0.3"/>
  <pageSetup scale="53" orientation="landscape" horizontalDpi="4294967292" verticalDpi="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1" zoomScaleNormal="71" zoomScaleSheetLayoutView="70" workbookViewId="0">
      <selection activeCell="K27" sqref="K27"/>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'[27]POA (2)'!$AA$26</f>
        <v xml:space="preserve">E Prestacion de Servicos Públicos </v>
      </c>
      <c r="E8" s="150"/>
      <c r="F8" s="150"/>
      <c r="G8" s="150"/>
      <c r="H8" s="150"/>
      <c r="I8" s="151" t="s">
        <v>1</v>
      </c>
      <c r="J8" s="152" t="s">
        <v>213</v>
      </c>
      <c r="K8" s="152"/>
      <c r="L8" s="151" t="s">
        <v>2</v>
      </c>
      <c r="M8" s="179" t="str">
        <f>'[27]POA (2)'!$C$19</f>
        <v>13: Gestión integral de servicios publicos.</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'[27]POA (2)'!$AA$24</f>
        <v xml:space="preserve">2.2. Vivienda y Servicios  a la comunidad </v>
      </c>
      <c r="H11" s="155"/>
      <c r="I11" s="155"/>
      <c r="J11" s="155"/>
      <c r="K11" s="155"/>
      <c r="L11" s="156"/>
      <c r="M11" s="26" t="s">
        <v>6</v>
      </c>
      <c r="N11" s="182" t="str">
        <f>'[27]POA (2)'!$AA$25</f>
        <v xml:space="preserve">2.2.6. Servicos Comunales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'[27]POA (2)'!$C$17</f>
        <v>III. Dimención territorial (fortalecimiento urbano).</v>
      </c>
      <c r="C13" s="150"/>
      <c r="D13" s="146" t="s">
        <v>8</v>
      </c>
      <c r="E13" s="179" t="str">
        <f>'[27]POA (2)'!$C$18</f>
        <v>Garantizar la prestación de los servicios públicos de forma eficiente, segura y sustentable promoviendo el bienestar y calidad de vida mediante el acceso universal y equitativo de los servicios.</v>
      </c>
      <c r="F13" s="181"/>
      <c r="G13" s="181"/>
      <c r="H13" s="146" t="s">
        <v>9</v>
      </c>
      <c r="I13" s="179" t="str">
        <f>'[27]POA (2)'!$C$20</f>
        <v>Vincular mecanismos de colaboración insterinstitucional para el desarrollo de insfraestructura que impulsen la vocación productiva del municipio garantizando la protección y sostenibilidad del medio ambiente.</v>
      </c>
      <c r="J13" s="150"/>
      <c r="K13" s="150"/>
      <c r="L13" s="150"/>
      <c r="M13" s="151" t="s">
        <v>10</v>
      </c>
      <c r="N13" s="180" t="str">
        <f>'[27]POA (2)'!$C$21</f>
        <v xml:space="preserve">13.44 Supervisar que los espacios publicos urbanos como calles, avenidas, plazas, parques y jardines se encuentren en optimas condiciones., 13.45 Asegurar el buen estado de las infraestructuras de los espacios verdes: limpieza, poda, de arboles, riego, deshierbe y mantenimiento general.   </v>
      </c>
      <c r="O13" s="150"/>
      <c r="P13" s="150"/>
      <c r="Q13" s="150"/>
    </row>
    <row r="14" spans="1:17" ht="108"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8.25" customHeight="1" x14ac:dyDescent="0.25">
      <c r="A19" s="2" t="s">
        <v>28</v>
      </c>
      <c r="B19" s="150" t="str">
        <f>[27]MIR!$B$12</f>
        <v>Los visitantes tienen un concepto de una ciudadania y autoridades municipales de Eduardo Neri con cultura ambiental.</v>
      </c>
      <c r="C19" s="150"/>
      <c r="D19" s="150"/>
      <c r="E19" s="150" t="str">
        <f>[27]MIR!$C$12</f>
        <v>persepción ciudadana de cultura ambiental</v>
      </c>
      <c r="F19" s="150"/>
      <c r="G19" s="150" t="str">
        <f>[27]MIR!$D$12</f>
        <v>No. De personas con cultura ambiental/no de personas encuestadas*100</v>
      </c>
      <c r="H19" s="150"/>
      <c r="I19" s="160" t="str">
        <f>[27]MIR!$E$12</f>
        <v>encuestas</v>
      </c>
      <c r="J19" s="150"/>
      <c r="K19" s="55" t="s">
        <v>184</v>
      </c>
      <c r="L19" s="71">
        <v>2</v>
      </c>
      <c r="M19" s="94" t="s">
        <v>230</v>
      </c>
      <c r="N19" s="95" t="s">
        <v>231</v>
      </c>
      <c r="O19" s="5">
        <v>0.5</v>
      </c>
      <c r="P19" s="179" t="str">
        <f t="shared" ref="P19:P23" si="0">$J$8</f>
        <v>DIRECCIÓN DE PARQUES Y JARDINES</v>
      </c>
      <c r="Q19" s="150"/>
    </row>
    <row r="20" spans="1:18" ht="92.25" customHeight="1" x14ac:dyDescent="0.25">
      <c r="A20" s="2" t="s">
        <v>29</v>
      </c>
      <c r="B20" s="150" t="str">
        <f>[27]MIR!$B$13</f>
        <v>Existe consciencia ambiental en la población del municipio de Eduardo Neri.</v>
      </c>
      <c r="C20" s="150"/>
      <c r="D20" s="150"/>
      <c r="E20" s="150" t="str">
        <f>[27]MIR!$C$13</f>
        <v>porcentaje de personas con cultura ambiental</v>
      </c>
      <c r="F20" s="150"/>
      <c r="G20" s="150" t="str">
        <f>[27]MIR!$D$13</f>
        <v>No. De personas con cultura ambiental positiva/no de personas encuestadas*100</v>
      </c>
      <c r="H20" s="150"/>
      <c r="I20" s="160" t="str">
        <f>[27]MIR!$E$13</f>
        <v>encuestas</v>
      </c>
      <c r="J20" s="150"/>
      <c r="K20" s="55" t="s">
        <v>184</v>
      </c>
      <c r="L20" s="71">
        <v>2</v>
      </c>
      <c r="M20" s="94" t="s">
        <v>230</v>
      </c>
      <c r="N20" s="95" t="s">
        <v>231</v>
      </c>
      <c r="O20" s="5">
        <v>0.5</v>
      </c>
      <c r="P20" s="179" t="str">
        <f t="shared" si="0"/>
        <v>DIRECCIÓN DE PARQUES Y JARDINES</v>
      </c>
      <c r="Q20" s="150"/>
    </row>
    <row r="21" spans="1:18" ht="127.5" customHeight="1" x14ac:dyDescent="0.25">
      <c r="A21" s="2" t="s">
        <v>62</v>
      </c>
      <c r="B21" s="150" t="str">
        <f>[27]MIR!$B$14</f>
        <v>Mejorar las zonas arboladas y areas verdes limpias.</v>
      </c>
      <c r="C21" s="150"/>
      <c r="D21" s="150"/>
      <c r="E21" s="150" t="str">
        <f>[27]MIR!$C$14</f>
        <v>Porcentaje de zonas arbolas mejoradas.</v>
      </c>
      <c r="F21" s="150"/>
      <c r="G21" s="150" t="str">
        <f>[27]MIR!$D$14</f>
        <v>(No. De zonas arboladas mejoradas / No. De zonas arboladas programadas * 100) PZAM=(ZAM/ZAP)*100</v>
      </c>
      <c r="H21" s="150"/>
      <c r="I21" s="160" t="str">
        <f>[27]MIR!$E$14</f>
        <v>Evidencia fotografica, informe de actividades.</v>
      </c>
      <c r="J21" s="150"/>
      <c r="K21" s="55" t="s">
        <v>184</v>
      </c>
      <c r="L21" s="71">
        <v>2</v>
      </c>
      <c r="M21" s="94" t="s">
        <v>230</v>
      </c>
      <c r="N21" s="95" t="s">
        <v>231</v>
      </c>
      <c r="O21" s="5">
        <v>0.5</v>
      </c>
      <c r="P21" s="179" t="str">
        <f t="shared" si="0"/>
        <v>DIRECCIÓN DE PARQUES Y JARDINES</v>
      </c>
      <c r="Q21" s="150"/>
    </row>
    <row r="22" spans="1:18" ht="127.5" customHeight="1" x14ac:dyDescent="0.25">
      <c r="A22" s="2" t="s">
        <v>63</v>
      </c>
      <c r="B22" s="163" t="str">
        <f>[27]MIR!$B$16</f>
        <v>Mantener las calles con aceras despejadas y arboles que luzcan con un optimo desarrollo.</v>
      </c>
      <c r="C22" s="167"/>
      <c r="D22" s="164"/>
      <c r="E22" s="163" t="str">
        <f>[27]MIR!$C$16</f>
        <v>Porcentaje de aceras que fueron despejadas y  arboles que lucen con optimo desarrollo.</v>
      </c>
      <c r="F22" s="164"/>
      <c r="G22" s="163" t="str">
        <f>[27]MIR!$D$16</f>
        <v>(No de aceras que fueron despejadas / No de aceras que fueron programadas) * 100                               PDAD=(NAD/NAP)*100</v>
      </c>
      <c r="H22" s="164"/>
      <c r="I22" s="165" t="str">
        <f>[27]MIR!$E$16</f>
        <v>Evidencia fotografica, informe de actividades.</v>
      </c>
      <c r="J22" s="166"/>
      <c r="K22" s="55" t="s">
        <v>184</v>
      </c>
      <c r="L22" s="131">
        <v>2</v>
      </c>
      <c r="M22" s="134" t="s">
        <v>230</v>
      </c>
      <c r="N22" s="95" t="s">
        <v>231</v>
      </c>
      <c r="O22" s="5">
        <v>0.5</v>
      </c>
      <c r="P22" s="179" t="str">
        <f t="shared" si="0"/>
        <v>DIRECCIÓN DE PARQUES Y JARDINES</v>
      </c>
      <c r="Q22" s="150"/>
    </row>
    <row r="23" spans="1:18" ht="138.75" customHeight="1" x14ac:dyDescent="0.25">
      <c r="A23" s="2" t="s">
        <v>106</v>
      </c>
      <c r="B23" s="150" t="str">
        <f>[27]MIR!$B$18</f>
        <v>Mantener las areas libres de heces fecales.</v>
      </c>
      <c r="C23" s="150"/>
      <c r="D23" s="150"/>
      <c r="E23" s="150" t="str">
        <f>[27]MIR!$C$18</f>
        <v>Porcentaje de areas libres de heces fecales.</v>
      </c>
      <c r="F23" s="150"/>
      <c r="G23" s="150" t="str">
        <f>[27]MIR!$D$18</f>
        <v>(No de areas libres de heces fecales / No de areas que fueron programadas) * 100 PALHF=(NALHF/NALHFP)*100</v>
      </c>
      <c r="H23" s="150"/>
      <c r="I23" s="160" t="str">
        <f>[27]MIR!$E$18</f>
        <v>Evidencia fotografica, informe de actividades.</v>
      </c>
      <c r="J23" s="150"/>
      <c r="K23" s="55" t="s">
        <v>184</v>
      </c>
      <c r="L23" s="71">
        <v>2</v>
      </c>
      <c r="M23" s="94" t="s">
        <v>230</v>
      </c>
      <c r="N23" s="95" t="s">
        <v>231</v>
      </c>
      <c r="O23" s="5">
        <v>0.5</v>
      </c>
      <c r="P23" s="179" t="str">
        <f t="shared" si="0"/>
        <v>DIRECCIÓN DE PARQUES Y JARDINES</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24.5" customHeight="1" x14ac:dyDescent="0.25">
      <c r="A25" s="3" t="s">
        <v>69</v>
      </c>
      <c r="B25" s="150" t="str">
        <f>[27]MIR!$B$15</f>
        <v>realizar campañas de cultura ambiental en la poblacion.</v>
      </c>
      <c r="C25" s="150"/>
      <c r="D25" s="150"/>
      <c r="E25" s="150" t="str">
        <f>[27]MIR!$C$15</f>
        <v xml:space="preserve">campañas de cultura ambiental </v>
      </c>
      <c r="F25" s="150"/>
      <c r="G25" s="150" t="str">
        <f>[27]MIR!$D$15</f>
        <v>no de campañas de cultura ambiental realizadas / no de campañas de cultura ambiental programadas*100</v>
      </c>
      <c r="H25" s="150"/>
      <c r="I25" s="160" t="str">
        <f>[27]MIR!$E$15</f>
        <v>evidencia fotografica, informe de actividades.</v>
      </c>
      <c r="J25" s="150"/>
      <c r="K25" s="55" t="s">
        <v>184</v>
      </c>
      <c r="L25" s="73">
        <v>2</v>
      </c>
      <c r="M25" s="94" t="s">
        <v>230</v>
      </c>
      <c r="N25" s="95" t="s">
        <v>231</v>
      </c>
      <c r="O25" s="5">
        <v>0.5</v>
      </c>
      <c r="P25" s="165" t="str">
        <f>$P$23</f>
        <v>DIRECCIÓN DE PARQUES Y JARDINES</v>
      </c>
      <c r="Q25" s="166"/>
    </row>
    <row r="26" spans="1:18" ht="111" customHeight="1" x14ac:dyDescent="0.25">
      <c r="A26" s="3" t="s">
        <v>68</v>
      </c>
      <c r="B26" s="150" t="str">
        <f>[27]MIR!$B$17</f>
        <v xml:space="preserve">Regular los predios de la zona urbana, para que esten limpios, sin maleza y con arboles en buen estado. </v>
      </c>
      <c r="C26" s="150"/>
      <c r="D26" s="150"/>
      <c r="E26" s="150" t="str">
        <f>[27]MIR!$C$17</f>
        <v>Porcentaje de dueños de predios que fueron invitados a regular sus espacios, manteniendolos limpios.</v>
      </c>
      <c r="F26" s="150"/>
      <c r="G26" s="150" t="str">
        <f>[27]MIR!$D$17</f>
        <v>(No de dueños que fueron invitado a regular sus espacios/No de dueños que fueron programados)*100 PNDPFIRE(NDPFIRE/NDPFIREP)*100</v>
      </c>
      <c r="H26" s="150"/>
      <c r="I26" s="160" t="str">
        <f>[27]MIR!$E$17</f>
        <v>Evidencia fotografica, informe de actividades.</v>
      </c>
      <c r="J26" s="150"/>
      <c r="K26" s="55" t="s">
        <v>184</v>
      </c>
      <c r="L26" s="71">
        <v>2</v>
      </c>
      <c r="M26" s="94" t="s">
        <v>230</v>
      </c>
      <c r="N26" s="95" t="s">
        <v>231</v>
      </c>
      <c r="O26" s="5">
        <v>0.5</v>
      </c>
      <c r="P26" s="165" t="str">
        <f>$P$23</f>
        <v>DIRECCIÓN DE PARQUES Y JARDINES</v>
      </c>
      <c r="Q26" s="166"/>
      <c r="R26" t="s">
        <v>33</v>
      </c>
    </row>
    <row r="27" spans="1:18" ht="118.5" customHeight="1" x14ac:dyDescent="0.25">
      <c r="A27" s="3" t="s">
        <v>107</v>
      </c>
      <c r="B27" s="163" t="str">
        <f>[27]MIR!$B$19</f>
        <v>Verificar que la fauna domestica es llevada por sus dueños y si defecan, sus heces son levantadas.</v>
      </c>
      <c r="C27" s="167"/>
      <c r="D27" s="164"/>
      <c r="E27" s="163" t="str">
        <f>[27]MIR!$C$19</f>
        <v>Porcentaje de fauna domestica que es paseada  por sus dueños y sus heces fecales son levantadas.</v>
      </c>
      <c r="F27" s="164"/>
      <c r="G27" s="163" t="str">
        <f>[27]MIR!$D$19</f>
        <v>(No de dueños que levantan las heces fecales/No de dueños programados)*100 PDLHF=(NDLHF/NDP)*100</v>
      </c>
      <c r="H27" s="164"/>
      <c r="I27" s="165" t="str">
        <f>[27]MIR!$E$19</f>
        <v>Evidencia fotografica, informe de actividades.</v>
      </c>
      <c r="J27" s="166"/>
      <c r="K27" s="55" t="s">
        <v>184</v>
      </c>
      <c r="L27" s="71">
        <v>2</v>
      </c>
      <c r="M27" s="94" t="s">
        <v>230</v>
      </c>
      <c r="N27" s="95" t="s">
        <v>231</v>
      </c>
      <c r="O27" s="5">
        <v>0.5</v>
      </c>
      <c r="P27" s="165" t="str">
        <f>$P$23</f>
        <v>DIRECCIÓN DE PARQUES Y JARDINES</v>
      </c>
      <c r="Q27" s="166"/>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7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F33:H34"/>
    <mergeCell ref="B26:D26"/>
    <mergeCell ref="E26:F26"/>
    <mergeCell ref="G26:H26"/>
    <mergeCell ref="I26:J26"/>
    <mergeCell ref="P26:Q26"/>
    <mergeCell ref="B27:D27"/>
    <mergeCell ref="E27:F27"/>
    <mergeCell ref="G27:H27"/>
    <mergeCell ref="I27:J27"/>
    <mergeCell ref="P27:Q27"/>
  </mergeCells>
  <pageMargins left="0.7" right="0.7" top="0.75" bottom="0.75" header="0.3" footer="0.3"/>
  <pageSetup scale="53" orientation="landscape" horizontalDpi="4294967292"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7" zoomScale="66" zoomScaleNormal="66" zoomScaleSheetLayoutView="70" workbookViewId="0">
      <selection activeCell="M28" sqref="M28"/>
    </sheetView>
  </sheetViews>
  <sheetFormatPr baseColWidth="10" defaultColWidth="10.875" defaultRowHeight="15.75" x14ac:dyDescent="0.25"/>
  <cols>
    <col min="1" max="1" width="14.875" customWidth="1"/>
    <col min="3" max="3" width="6.875" customWidth="1"/>
    <col min="4" max="4" width="21" customWidth="1"/>
    <col min="6" max="6" width="9.625" customWidth="1"/>
    <col min="8" max="8" width="12.875" customWidth="1"/>
    <col min="9" max="9" width="13.375" customWidth="1"/>
    <col min="10" max="10" width="11.625" customWidth="1"/>
    <col min="11" max="12" width="13.625" customWidth="1"/>
    <col min="13" max="13" width="13.375" customWidth="1"/>
    <col min="14" max="14" width="13.125" customWidth="1"/>
    <col min="15" max="15" width="12.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48" customHeight="1" x14ac:dyDescent="0.25">
      <c r="A3" s="1"/>
      <c r="B3" s="147"/>
      <c r="C3" s="147"/>
      <c r="D3" s="147"/>
      <c r="E3" s="147"/>
      <c r="F3" s="147"/>
      <c r="G3" s="147"/>
      <c r="H3" s="147"/>
      <c r="I3" s="147"/>
      <c r="J3" s="147"/>
      <c r="K3" s="147"/>
      <c r="L3" s="147"/>
      <c r="M3" s="147"/>
      <c r="N3" s="147"/>
      <c r="O3" s="147"/>
      <c r="P3" s="147"/>
      <c r="Q3" s="1"/>
    </row>
    <row r="4" spans="1:17" ht="25.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ht="15.75" customHeight="1" x14ac:dyDescent="0.25">
      <c r="A8" s="146" t="s">
        <v>0</v>
      </c>
      <c r="B8" s="146"/>
      <c r="C8" s="146"/>
      <c r="D8" s="149" t="s">
        <v>174</v>
      </c>
      <c r="E8" s="150"/>
      <c r="F8" s="150"/>
      <c r="G8" s="150"/>
      <c r="H8" s="150"/>
      <c r="I8" s="151" t="s">
        <v>1</v>
      </c>
      <c r="J8" s="152" t="s">
        <v>52</v>
      </c>
      <c r="K8" s="152"/>
      <c r="L8" s="151" t="s">
        <v>2</v>
      </c>
      <c r="M8" s="169" t="str">
        <f>[3]POA!$C$19</f>
        <v>Programa 27; Tu identidad, Tu orgullo</v>
      </c>
      <c r="N8" s="170"/>
      <c r="O8" s="151" t="s">
        <v>3</v>
      </c>
      <c r="P8" s="149" t="s">
        <v>175</v>
      </c>
      <c r="Q8" s="150"/>
    </row>
    <row r="9" spans="1:17" ht="61.5" customHeight="1" x14ac:dyDescent="0.25">
      <c r="A9" s="146"/>
      <c r="B9" s="146"/>
      <c r="C9" s="146"/>
      <c r="D9" s="150"/>
      <c r="E9" s="150"/>
      <c r="F9" s="150"/>
      <c r="G9" s="150"/>
      <c r="H9" s="150"/>
      <c r="I9" s="151"/>
      <c r="J9" s="152"/>
      <c r="K9" s="152"/>
      <c r="L9" s="151"/>
      <c r="M9" s="171"/>
      <c r="N9" s="172"/>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154" t="s">
        <v>81</v>
      </c>
      <c r="C11" s="155"/>
      <c r="D11" s="155"/>
      <c r="E11" s="156"/>
      <c r="F11" s="10" t="s">
        <v>5</v>
      </c>
      <c r="G11" s="154" t="s">
        <v>109</v>
      </c>
      <c r="H11" s="155"/>
      <c r="I11" s="155"/>
      <c r="J11" s="155"/>
      <c r="K11" s="155"/>
      <c r="L11" s="156"/>
      <c r="M11" s="26" t="s">
        <v>6</v>
      </c>
      <c r="N11" s="154" t="s">
        <v>145</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53" t="str">
        <f>[3]POA!$C$17</f>
        <v xml:space="preserve">Eje IV: Innovacion y Eficiencia en movimientos: Transformando para Avanzar </v>
      </c>
      <c r="C13" s="150"/>
      <c r="D13" s="146" t="s">
        <v>8</v>
      </c>
      <c r="E13" s="153" t="str">
        <f>[3]POA!$C$18</f>
        <v>Garantizar el registro y certificacion oficial de los actos civiles y juridicos de la ciudadania en general asegurando la existencia legal de los mismos.</v>
      </c>
      <c r="F13" s="150"/>
      <c r="G13" s="150"/>
      <c r="H13" s="146" t="s">
        <v>9</v>
      </c>
      <c r="I13" s="153" t="str">
        <f>[3]POA!$C$20</f>
        <v xml:space="preserve">Garantizar la transversalización de acciones que promuevan una colaboracion efectiva y una coordinación sólida entre las dependencias federales y estatales, consolidando un gobierno honestoy al servicio de la gente </v>
      </c>
      <c r="J13" s="150"/>
      <c r="K13" s="150"/>
      <c r="L13" s="150"/>
      <c r="M13" s="151" t="s">
        <v>10</v>
      </c>
      <c r="N13" s="153" t="str">
        <f>[3]POA!$C$21</f>
        <v>1.- registrar nacimientos, matrimonios, defunciones y otros actos vivilespor la Ley. 2.- proveer certificados oficiales que acrediten los actos de registrados, a la ciudadania que lo requiera. 3.- implementar y promover el uso de tecnologias de la informacion,para agilizar los procesos de registros y consulta. 4.- organizar programas de capacitacion continua a la oficialia, con el fin de mejorar la calidad de los servicios y actualizar a los funcionarios sobre nuevas normativas. 5.- adoptar normativas que faciliten la correcta y oportuna inscripcion de actos civiles. 6.- colaborar con otros instituciones gubernamentales para la integracion de los registros de base de datos</v>
      </c>
      <c r="O13" s="150"/>
      <c r="P13" s="150"/>
      <c r="Q13" s="150"/>
    </row>
    <row r="14" spans="1:17" ht="19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10" t="s">
        <v>184</v>
      </c>
      <c r="M18" s="10" t="s">
        <v>18</v>
      </c>
      <c r="N18" s="151"/>
      <c r="O18" s="151"/>
      <c r="P18" s="151"/>
      <c r="Q18" s="151"/>
    </row>
    <row r="19" spans="1:18" ht="89.25" customHeight="1" x14ac:dyDescent="0.25">
      <c r="A19" s="2" t="s">
        <v>28</v>
      </c>
      <c r="B19" s="150" t="str">
        <f>[3]MIR!$B$12</f>
        <v>Realizacion de Registros en tiempo y forma de los ciudadanos, evitando los registros extemporaneos</v>
      </c>
      <c r="C19" s="150"/>
      <c r="D19" s="150"/>
      <c r="E19" s="150" t="str">
        <f>[3]MIR!$C$12</f>
        <v>Indice de Cumplimiento de Registros Gratuits</v>
      </c>
      <c r="F19" s="150"/>
      <c r="G19" s="150" t="str">
        <f>[4]MIR!$D$12</f>
        <v>Indice de Cumplimiento de Registros Gratuitos = (No. Registros realizados en la semana / No. De registros solicitados en la semana) x 100</v>
      </c>
      <c r="H19" s="150"/>
      <c r="I19" s="160" t="str">
        <f>[4]MIR!$E$12</f>
        <v>Folios de Registros gratuitos</v>
      </c>
      <c r="J19" s="150"/>
      <c r="K19" s="52" t="s">
        <v>184</v>
      </c>
      <c r="L19" s="11">
        <v>2</v>
      </c>
      <c r="M19" s="94" t="s">
        <v>230</v>
      </c>
      <c r="N19" s="95" t="s">
        <v>231</v>
      </c>
      <c r="O19" s="5">
        <v>0.5</v>
      </c>
      <c r="P19" s="160" t="s">
        <v>52</v>
      </c>
      <c r="Q19" s="150"/>
    </row>
    <row r="20" spans="1:18" ht="81.75" customHeight="1" x14ac:dyDescent="0.25">
      <c r="A20" s="2" t="s">
        <v>29</v>
      </c>
      <c r="B20" s="150" t="str">
        <f>[3]MIR!$B$13</f>
        <v>Hacer que los procesos de registros en la Oficialia No. 1 se realicen de manera eficaz y eficiente, garantizando su veracidad a los usuarios</v>
      </c>
      <c r="C20" s="150"/>
      <c r="D20" s="150"/>
      <c r="E20" s="150" t="str">
        <f>[3]MIR!$C$13</f>
        <v>Total de  Servicios Brindandos</v>
      </c>
      <c r="F20" s="150"/>
      <c r="G20" s="173" t="str">
        <f>[4]MIR!$D$13</f>
        <v>Total de Servicios Brindados = Total = (numeros de servicios concluidos / numero de servicios solicitados) x 100</v>
      </c>
      <c r="H20" s="173"/>
      <c r="I20" s="160" t="str">
        <f>[4]MIR!$E$13</f>
        <v>Recibos de pago, lista de registros elaborados, hojas de defuncion entregadas a INEGI y a la Coordinacion Estatal</v>
      </c>
      <c r="J20" s="150"/>
      <c r="K20" s="52" t="s">
        <v>184</v>
      </c>
      <c r="L20" s="67">
        <v>2</v>
      </c>
      <c r="M20" s="94" t="s">
        <v>230</v>
      </c>
      <c r="N20" s="95" t="s">
        <v>231</v>
      </c>
      <c r="O20" s="5">
        <v>0.5</v>
      </c>
      <c r="P20" s="160" t="s">
        <v>52</v>
      </c>
      <c r="Q20" s="150"/>
    </row>
    <row r="21" spans="1:18" ht="78.75" customHeight="1" x14ac:dyDescent="0.25">
      <c r="A21" s="2" t="s">
        <v>62</v>
      </c>
      <c r="B21" s="150" t="str">
        <f>[3]MIR!$B$14</f>
        <v xml:space="preserve">Ampliacion de la oficinas, contando con una sala de espera, recepcion de documentos y atencion a los registros, lo cual hara que los usuarios tenga una mayor comodidad a la hora de aisitir a la oficialia </v>
      </c>
      <c r="C21" s="150"/>
      <c r="D21" s="150"/>
      <c r="E21" s="150" t="str">
        <f>[4]MIR!$C$14</f>
        <v>Capacidad de ciudadanos atendidos</v>
      </c>
      <c r="F21" s="150"/>
      <c r="G21" s="173" t="str">
        <f>[4]MIR!$D$14</f>
        <v>Capacidad de ciudadanos atendidos = (Numeros de usuarios atendidos / No. De usuarios solicitamtes ) x 100</v>
      </c>
      <c r="H21" s="173"/>
      <c r="I21" s="160" t="str">
        <f>[4]MIR!$E$14</f>
        <v>Fotografias</v>
      </c>
      <c r="J21" s="150"/>
      <c r="K21" s="52" t="s">
        <v>184</v>
      </c>
      <c r="L21" s="67">
        <v>2</v>
      </c>
      <c r="M21" s="94" t="s">
        <v>230</v>
      </c>
      <c r="N21" s="95" t="s">
        <v>231</v>
      </c>
      <c r="O21" s="5">
        <v>0.5</v>
      </c>
      <c r="P21" s="160" t="s">
        <v>52</v>
      </c>
      <c r="Q21" s="150"/>
    </row>
    <row r="22" spans="1:18" ht="99" customHeight="1" x14ac:dyDescent="0.25">
      <c r="A22" s="2" t="s">
        <v>63</v>
      </c>
      <c r="B22" s="174" t="str">
        <f>[3]MIR!$B$16</f>
        <v>Solicitar una clave mas de (SID) en la coordinacion Estatal para el Personal</v>
      </c>
      <c r="C22" s="176"/>
      <c r="D22" s="175"/>
      <c r="E22" s="174" t="str">
        <f>[3]MIR!$C$16</f>
        <v>Numeros de Claves Obtenidad</v>
      </c>
      <c r="F22" s="175"/>
      <c r="G22" s="174" t="str">
        <f>[3]MIR!$D$16</f>
        <v>No. De claves del SID = ( no. De claves obtenidas/ numero de claves solicitadas) x 100</v>
      </c>
      <c r="H22" s="175"/>
      <c r="I22" s="174" t="str">
        <f>[3]MIR!$E$16</f>
        <v>Servidores del SID</v>
      </c>
      <c r="J22" s="175"/>
      <c r="K22" s="52" t="s">
        <v>184</v>
      </c>
      <c r="L22" s="135">
        <v>2</v>
      </c>
      <c r="M22" s="139" t="s">
        <v>230</v>
      </c>
      <c r="N22" s="95" t="s">
        <v>231</v>
      </c>
      <c r="O22" s="5">
        <v>0.5</v>
      </c>
      <c r="P22" s="160" t="s">
        <v>52</v>
      </c>
      <c r="Q22" s="150"/>
    </row>
    <row r="23" spans="1:18" ht="73.5" customHeight="1" x14ac:dyDescent="0.25">
      <c r="A23" s="2" t="s">
        <v>106</v>
      </c>
      <c r="B23" s="150" t="str">
        <f>[3]MIR!$B$19</f>
        <v>Asesoria especialidada a los usuarios para ir a realizar sus tramites a la Coordinacion Estatal</v>
      </c>
      <c r="C23" s="150"/>
      <c r="D23" s="150"/>
      <c r="E23" s="150" t="str">
        <f>[3]MIR!$C$19</f>
        <v>Indicide de Asesorias a los Usuarios</v>
      </c>
      <c r="F23" s="150"/>
      <c r="G23" s="150" t="str">
        <f>[3]MIR!$D$19</f>
        <v>Indice de asesorias a los usuarios= ( No. De asesorias brindadas/ No. De asesorias solicitadas) x 100</v>
      </c>
      <c r="H23" s="150"/>
      <c r="I23" s="165" t="str">
        <f t="shared" ref="I23" si="0">$I$21</f>
        <v>Fotografias</v>
      </c>
      <c r="J23" s="166"/>
      <c r="K23" s="52" t="s">
        <v>184</v>
      </c>
      <c r="L23" s="67">
        <v>2</v>
      </c>
      <c r="M23" s="94" t="s">
        <v>230</v>
      </c>
      <c r="N23" s="95" t="s">
        <v>231</v>
      </c>
      <c r="O23" s="5">
        <v>0.5</v>
      </c>
      <c r="P23" s="160" t="s">
        <v>52</v>
      </c>
      <c r="Q23" s="150"/>
    </row>
    <row r="24" spans="1:18" ht="24" customHeight="1" x14ac:dyDescent="0.25">
      <c r="A24" s="158" t="s">
        <v>30</v>
      </c>
      <c r="B24" s="158"/>
      <c r="C24" s="158"/>
      <c r="D24" s="158"/>
      <c r="E24" s="158"/>
      <c r="F24" s="158"/>
      <c r="G24" s="158"/>
      <c r="H24" s="158"/>
      <c r="I24" s="158"/>
      <c r="J24" s="158"/>
      <c r="K24" s="158"/>
      <c r="L24" s="158"/>
      <c r="M24" s="158"/>
      <c r="N24" s="158"/>
      <c r="O24" s="158"/>
      <c r="P24" s="158"/>
      <c r="Q24" s="158"/>
    </row>
    <row r="25" spans="1:18" ht="108" customHeight="1" x14ac:dyDescent="0.25">
      <c r="A25" s="3" t="s">
        <v>69</v>
      </c>
      <c r="B25" s="150" t="str">
        <f>[3]MIR!$B$15</f>
        <v>Capacidad Continua al personal del registro civil, para brindar una atencion especializada y empatica hacia los usuarios</v>
      </c>
      <c r="C25" s="150"/>
      <c r="D25" s="150"/>
      <c r="E25" s="150" t="str">
        <f>[3]MIR!$C$15</f>
        <v>Porcentaje de cursos tomados en el año</v>
      </c>
      <c r="F25" s="150"/>
      <c r="G25" s="150" t="str">
        <f>[3]MIR!$D$15</f>
        <v>Porcentaje de cursos tomados al año = (No. De cursos tomados al año/ No de cursos programados en el año) x 100</v>
      </c>
      <c r="H25" s="150"/>
      <c r="I25" s="160" t="str">
        <f>[3]MIR!$E$15</f>
        <v>Fotografias</v>
      </c>
      <c r="J25" s="150"/>
      <c r="K25" s="52" t="s">
        <v>184</v>
      </c>
      <c r="L25" s="57">
        <v>2</v>
      </c>
      <c r="M25" s="94" t="s">
        <v>230</v>
      </c>
      <c r="N25" s="95" t="s">
        <v>231</v>
      </c>
      <c r="O25" s="5">
        <v>0.5</v>
      </c>
      <c r="P25" s="160" t="s">
        <v>52</v>
      </c>
      <c r="Q25" s="150"/>
      <c r="R25" t="s">
        <v>33</v>
      </c>
    </row>
    <row r="26" spans="1:18" ht="92.25" customHeight="1" x14ac:dyDescent="0.25">
      <c r="A26" s="3" t="s">
        <v>68</v>
      </c>
      <c r="B26" s="150" t="str">
        <f>[3]MIR!$B$17</f>
        <v>Se realizaran busquedad en el sistema de manera mas rapida y sin qye los ciudadanos esperen mucho tiempo asi como mayor capacidad de impresión de actas y realizacion de servicios</v>
      </c>
      <c r="C26" s="150"/>
      <c r="D26" s="150"/>
      <c r="E26" s="163" t="str">
        <f>[3]MIR!$C$17</f>
        <v>Indice de impresiones de Actas de Registro</v>
      </c>
      <c r="F26" s="164"/>
      <c r="G26" s="150" t="str">
        <f>[3]MIR!$D$17</f>
        <v>Indice de impresiones de actas = ( no de actas impresas a la semana / numeros de busquedas de actas impresas a la semana ) x 100</v>
      </c>
      <c r="H26" s="150"/>
      <c r="I26" s="160" t="str">
        <f>[3]MIR!$E$17</f>
        <v>Recibos de pago, Fotografias</v>
      </c>
      <c r="J26" s="150"/>
      <c r="K26" s="52" t="s">
        <v>184</v>
      </c>
      <c r="L26" s="67">
        <v>2</v>
      </c>
      <c r="M26" s="94" t="s">
        <v>230</v>
      </c>
      <c r="N26" s="95" t="s">
        <v>231</v>
      </c>
      <c r="O26" s="5">
        <v>0.5</v>
      </c>
      <c r="P26" s="160" t="s">
        <v>52</v>
      </c>
      <c r="Q26" s="150"/>
    </row>
    <row r="27" spans="1:18" ht="75.75" customHeight="1" x14ac:dyDescent="0.25">
      <c r="A27" s="3" t="s">
        <v>78</v>
      </c>
      <c r="B27" s="163" t="str">
        <f>[3]MIR!$B$18</f>
        <v>Realizacion de constancias de inexistencia de registros de manera rapida y efectiva</v>
      </c>
      <c r="C27" s="167"/>
      <c r="D27" s="164"/>
      <c r="E27" s="163" t="str">
        <f>[3]MIR!$C$18</f>
        <v>Indice de impresión de constancias de registros</v>
      </c>
      <c r="F27" s="164"/>
      <c r="G27" s="163" t="str">
        <f>[3]MIR!$D$18</f>
        <v>Indice de Impresionde Cosntancias = ( indice de impresio realizadas / Indice de constancias solicitadas) x 100</v>
      </c>
      <c r="H27" s="164"/>
      <c r="I27" s="165" t="str">
        <f>[3]MIR!$E$18</f>
        <v>Recibos de pago, fotografias</v>
      </c>
      <c r="J27" s="166"/>
      <c r="K27" s="52" t="s">
        <v>184</v>
      </c>
      <c r="L27" s="67">
        <v>2</v>
      </c>
      <c r="M27" s="94" t="s">
        <v>230</v>
      </c>
      <c r="N27" s="95" t="s">
        <v>231</v>
      </c>
      <c r="O27" s="5">
        <v>0.5</v>
      </c>
      <c r="P27" s="160" t="s">
        <v>52</v>
      </c>
      <c r="Q27" s="150"/>
    </row>
    <row r="28" spans="1:18" ht="120" customHeight="1" x14ac:dyDescent="0.25">
      <c r="A28" s="3" t="s">
        <v>237</v>
      </c>
      <c r="B28" s="150" t="str">
        <f>[3]MIR!$B$20</f>
        <v>Gestionar campañas de registros gratuitos, asi como capañas de correciones</v>
      </c>
      <c r="C28" s="150"/>
      <c r="D28" s="150"/>
      <c r="E28" s="150" t="str">
        <f>[3]MIR!$C$20</f>
        <v>Indices de campañas programadas al año</v>
      </c>
      <c r="F28" s="150"/>
      <c r="G28" s="150" t="str">
        <f>[3]MIR!$D$20</f>
        <v>Indices de campañas realizadas = ( No. De campañas gratuitas realizadas al año/ Numero de Campañas programadas al año) x 100</v>
      </c>
      <c r="H28" s="150"/>
      <c r="I28" s="150" t="str">
        <f>[3]MIR!$E$20</f>
        <v>Fotografias</v>
      </c>
      <c r="J28" s="150"/>
      <c r="K28" s="52" t="s">
        <v>184</v>
      </c>
      <c r="L28" s="67">
        <v>2</v>
      </c>
      <c r="M28" s="94" t="s">
        <v>230</v>
      </c>
      <c r="N28" s="95" t="s">
        <v>231</v>
      </c>
      <c r="O28" s="5">
        <v>0.5</v>
      </c>
      <c r="P28" s="160" t="s">
        <v>52</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s="1" customFormat="1" x14ac:dyDescent="0.25">
      <c r="F37"/>
    </row>
    <row r="38" spans="1:17" s="1" customFormat="1" ht="101.25" customHeight="1" x14ac:dyDescent="0.25"/>
    <row r="39" spans="1:17" s="1" customFormat="1" x14ac:dyDescent="0.25"/>
    <row r="40" spans="1:17" x14ac:dyDescent="0.25">
      <c r="A40" s="1"/>
      <c r="B40" s="1"/>
      <c r="C40" s="1"/>
      <c r="D40" s="1"/>
      <c r="E40" s="1"/>
      <c r="F40" s="1"/>
      <c r="G40" s="1"/>
      <c r="H40" s="1"/>
      <c r="I40" s="1"/>
      <c r="J40" s="1"/>
      <c r="K40" s="1"/>
      <c r="L40" s="1"/>
      <c r="M40" s="1"/>
      <c r="N40" s="1"/>
      <c r="O40" s="1"/>
      <c r="P40" s="1"/>
      <c r="Q40" s="1"/>
    </row>
  </sheetData>
  <mergeCells count="84">
    <mergeCell ref="P22:Q22"/>
    <mergeCell ref="I22:J22"/>
    <mergeCell ref="G22:H22"/>
    <mergeCell ref="E22:F22"/>
    <mergeCell ref="B22:D22"/>
    <mergeCell ref="F34:H35"/>
    <mergeCell ref="B26:D26"/>
    <mergeCell ref="E26:F26"/>
    <mergeCell ref="G26:H26"/>
    <mergeCell ref="I26:J26"/>
    <mergeCell ref="P26:Q26"/>
    <mergeCell ref="B28:D28"/>
    <mergeCell ref="E28:F28"/>
    <mergeCell ref="G28:H28"/>
    <mergeCell ref="I28:J28"/>
    <mergeCell ref="P28:Q28"/>
    <mergeCell ref="B27:D27"/>
    <mergeCell ref="E27:F27"/>
    <mergeCell ref="G27:H27"/>
    <mergeCell ref="I27:J27"/>
    <mergeCell ref="P27:Q27"/>
    <mergeCell ref="A24:Q24"/>
    <mergeCell ref="B25:D25"/>
    <mergeCell ref="E25:F25"/>
    <mergeCell ref="G25:H25"/>
    <mergeCell ref="I25:J25"/>
    <mergeCell ref="P25:Q25"/>
    <mergeCell ref="B21:D21"/>
    <mergeCell ref="E21:F21"/>
    <mergeCell ref="G21:H21"/>
    <mergeCell ref="I21:J21"/>
    <mergeCell ref="P21:Q21"/>
    <mergeCell ref="B23:D23"/>
    <mergeCell ref="E23:F23"/>
    <mergeCell ref="G23:H23"/>
    <mergeCell ref="I23:J23"/>
    <mergeCell ref="P23:Q23"/>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1" zoomScaleNormal="71" zoomScaleSheetLayoutView="70" workbookViewId="0">
      <selection activeCell="G27" sqref="G27:H27"/>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'[28]POA (2)'!$AA$26</f>
        <v xml:space="preserve">E Prestacion de Servicos Públicos </v>
      </c>
      <c r="E8" s="150"/>
      <c r="F8" s="150"/>
      <c r="G8" s="150"/>
      <c r="H8" s="150"/>
      <c r="I8" s="151" t="s">
        <v>1</v>
      </c>
      <c r="J8" s="152" t="s">
        <v>220</v>
      </c>
      <c r="K8" s="152"/>
      <c r="L8" s="151" t="s">
        <v>2</v>
      </c>
      <c r="M8" s="179" t="str">
        <f>'[28]POA (2)'!$C$19</f>
        <v>Programa 13: Gestion Integral de Servicios Publicos</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
        <v>192</v>
      </c>
      <c r="C11" s="155"/>
      <c r="D11" s="155"/>
      <c r="E11" s="156"/>
      <c r="F11" s="69" t="s">
        <v>5</v>
      </c>
      <c r="G11" s="182" t="str">
        <f>'[28]POA (2)'!$AA$24</f>
        <v xml:space="preserve">2.2. Vivienda y Servicios  a la comunidad </v>
      </c>
      <c r="H11" s="155"/>
      <c r="I11" s="155"/>
      <c r="J11" s="155"/>
      <c r="K11" s="155"/>
      <c r="L11" s="156"/>
      <c r="M11" s="26" t="s">
        <v>6</v>
      </c>
      <c r="N11" s="182" t="str">
        <f>'[28]POA (2)'!$AA$25</f>
        <v xml:space="preserve">2.2.6. Servicos Comunales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'[28]POA (2)'!$C$17</f>
        <v xml:space="preserve">EJE II : Desarrollo Competitivo y Sostenible para el Progreso </v>
      </c>
      <c r="C13" s="150"/>
      <c r="D13" s="146" t="s">
        <v>8</v>
      </c>
      <c r="E13" s="179" t="str">
        <f>'[28]POA (2)'!$C$18</f>
        <v>Garantizar la prestación de los servicios públicos de forma eficiente, segura y sustentable promoviendo el bienestar y calidad de vida mediante el acceso universal y equitativo de los servicios.</v>
      </c>
      <c r="F13" s="181"/>
      <c r="G13" s="181"/>
      <c r="H13" s="146" t="s">
        <v>9</v>
      </c>
      <c r="I13" s="179" t="str">
        <f>'[28]POA (2)'!$C$20</f>
        <v xml:space="preserve">Vincular mecanismos de colaboracion interinstitucional para el desarrollo de infraestructura que impulsen la vocacion productiva del Municipio, garantizando la proteccion de sostenibilidad del medio ambiente. </v>
      </c>
      <c r="J13" s="150"/>
      <c r="K13" s="150"/>
      <c r="L13" s="150"/>
      <c r="M13" s="151" t="s">
        <v>10</v>
      </c>
      <c r="N13" s="180" t="str">
        <f>'[28]POA (2)'!$C$21</f>
        <v xml:space="preserve">13.39 Coordinar el funcionamiento diario del rastro, incluyendo la programacion de los sacrificios de animales y la asignacion de turnos 13.40 Gestionar permisos y licencias necesarios para la correcta operatividad del rastro 13.41 Asegurar que se cumpla con las normativas sanitarios del rastro, relacionadas con la inocuidad de los alimentos y el sacrificio de los animales. 13.42 Mnatener el rastro limpio y desinfectado para evitar focos de contaminacion 13.43 Realizar inspeciones regulares de la carne, para verificar la calidad y asegurarse de que cumpla con los estandares sanitarios. </v>
      </c>
      <c r="O13" s="150"/>
      <c r="P13" s="150"/>
      <c r="Q13" s="150"/>
    </row>
    <row r="14" spans="1:17" ht="196.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8.25" customHeight="1" x14ac:dyDescent="0.25">
      <c r="A19" s="2" t="s">
        <v>28</v>
      </c>
      <c r="B19" s="150" t="str">
        <f>[28]MIR!$B$12</f>
        <v>Fortalecimiento del control sanitario para asegurar el cumplimiento de normativas y evitar sanciones para las autoridades municipales encargadas del rastro.</v>
      </c>
      <c r="C19" s="150"/>
      <c r="D19" s="150"/>
      <c r="E19" s="150" t="str">
        <f>[28]MIR!$C$12</f>
        <v>Cumplimiento de normativas sanitarias</v>
      </c>
      <c r="F19" s="150"/>
      <c r="G19" s="150" t="str">
        <f>[28]MIR!$D$12</f>
        <v>Cumplimiento de normativas sanitaria=(Número de normativas cumplidas / Total de normativas) * 100 CNS=NNC/TN*100</v>
      </c>
      <c r="H19" s="150"/>
      <c r="I19" s="160" t="str">
        <f>[28]MIR!$E$12</f>
        <v>Reportes de cumplimiento</v>
      </c>
      <c r="J19" s="150"/>
      <c r="K19" s="55" t="s">
        <v>184</v>
      </c>
      <c r="L19" s="71">
        <v>2</v>
      </c>
      <c r="M19" s="94" t="s">
        <v>230</v>
      </c>
      <c r="N19" s="95" t="s">
        <v>231</v>
      </c>
      <c r="O19" s="5">
        <v>0.5</v>
      </c>
      <c r="P19" s="179" t="str">
        <f t="shared" ref="P19:P23" si="0">$J$8</f>
        <v>DIRECCIÓN DE RASTRO</v>
      </c>
      <c r="Q19" s="150"/>
    </row>
    <row r="20" spans="1:18" ht="129" customHeight="1" x14ac:dyDescent="0.25">
      <c r="A20" s="2" t="s">
        <v>29</v>
      </c>
      <c r="B20" s="150" t="str">
        <f>[28]MIR!$B$13</f>
        <v>Mejorar  las condiciones sanitarias en el Rastro Municipal.</v>
      </c>
      <c r="C20" s="150"/>
      <c r="D20" s="150"/>
      <c r="E20" s="150" t="str">
        <f>[28]MIR!$C$13</f>
        <v>Índice de condiciones sanitarias mejoradas</v>
      </c>
      <c r="F20" s="150"/>
      <c r="G20" s="150" t="str">
        <f>[28]MIR!$D$13</f>
        <v>Índice de condiciones sanitarias mejoradas=(Número de mejoras implementadas / Total de mejoras necesarias) * 100 ICSM=NMI/TMN*100</v>
      </c>
      <c r="H20" s="150"/>
      <c r="I20" s="160" t="str">
        <f>[28]MIR!$E$13</f>
        <v>Inspecciones sanitarias</v>
      </c>
      <c r="J20" s="150"/>
      <c r="K20" s="55" t="s">
        <v>184</v>
      </c>
      <c r="L20" s="71">
        <v>2</v>
      </c>
      <c r="M20" s="94" t="s">
        <v>230</v>
      </c>
      <c r="N20" s="95" t="s">
        <v>231</v>
      </c>
      <c r="O20" s="5">
        <v>0.5</v>
      </c>
      <c r="P20" s="179" t="str">
        <f t="shared" si="0"/>
        <v>DIRECCIÓN DE RASTRO</v>
      </c>
      <c r="Q20" s="150"/>
    </row>
    <row r="21" spans="1:18" ht="127.5" customHeight="1" x14ac:dyDescent="0.25">
      <c r="A21" s="2" t="s">
        <v>62</v>
      </c>
      <c r="B21" s="150" t="str">
        <f>[28]MIR!$B$14</f>
        <v>Capacitar y formar adecuadamente el personal para el sacrificio y verificación de animales.</v>
      </c>
      <c r="C21" s="150"/>
      <c r="D21" s="150"/>
      <c r="E21" s="150" t="str">
        <f>[28]MIR!$C$14</f>
        <v>Personal capacitado</v>
      </c>
      <c r="F21" s="150"/>
      <c r="G21" s="150" t="str">
        <f>[28]MIR!$D$14</f>
        <v>Personal capacitado=(Número de personas capacitadas / Total de personal) * 100 PC=NPC/TP*100</v>
      </c>
      <c r="H21" s="150"/>
      <c r="I21" s="160" t="str">
        <f>[28]MIR!$E$14</f>
        <v>Listas de asistencia y certificaciones</v>
      </c>
      <c r="J21" s="150"/>
      <c r="K21" s="55" t="s">
        <v>184</v>
      </c>
      <c r="L21" s="71">
        <v>2</v>
      </c>
      <c r="M21" s="94" t="s">
        <v>230</v>
      </c>
      <c r="N21" s="95" t="s">
        <v>231</v>
      </c>
      <c r="O21" s="5">
        <v>0.5</v>
      </c>
      <c r="P21" s="179" t="str">
        <f t="shared" si="0"/>
        <v>DIRECCIÓN DE RASTRO</v>
      </c>
      <c r="Q21" s="150"/>
    </row>
    <row r="22" spans="1:18" ht="109.5" customHeight="1" x14ac:dyDescent="0.25">
      <c r="A22" s="2" t="s">
        <v>63</v>
      </c>
      <c r="B22" s="163" t="str">
        <f>[28]MIR!$B$16</f>
        <v>Mejorar la infraestructura para el sacrificio de animales</v>
      </c>
      <c r="C22" s="167"/>
      <c r="D22" s="164"/>
      <c r="E22" s="163" t="str">
        <f>[28]MIR!$C$16</f>
        <v>Infraestructura mejorada</v>
      </c>
      <c r="F22" s="164"/>
      <c r="G22" s="163" t="str">
        <f>[28]MIR!$D$16</f>
        <v>Infraestructura mejorada=(Número de mejoras realizadas / Total de mejoras planificadas) * 100 IM=NMR/TM*100</v>
      </c>
      <c r="H22" s="164"/>
      <c r="I22" s="165" t="str">
        <f>[28]MIR!$E$16</f>
        <v>Reportes de infraestructura</v>
      </c>
      <c r="J22" s="166"/>
      <c r="K22" s="55" t="s">
        <v>184</v>
      </c>
      <c r="L22" s="131">
        <f>$L$21</f>
        <v>2</v>
      </c>
      <c r="M22" s="134" t="s">
        <v>230</v>
      </c>
      <c r="N22" s="95" t="s">
        <v>231</v>
      </c>
      <c r="O22" s="5">
        <v>0.5</v>
      </c>
      <c r="P22" s="179" t="str">
        <f t="shared" si="0"/>
        <v>DIRECCIÓN DE RASTRO</v>
      </c>
      <c r="Q22" s="150"/>
    </row>
    <row r="23" spans="1:18" ht="111" customHeight="1" x14ac:dyDescent="0.25">
      <c r="A23" s="2" t="s">
        <v>106</v>
      </c>
      <c r="B23" s="150" t="str">
        <f>[28]MIR!$B$18</f>
        <v>Garantizar la verificación veterinaria adecuada de todos los animales antes de su ingreso.</v>
      </c>
      <c r="C23" s="150"/>
      <c r="D23" s="150"/>
      <c r="E23" s="150" t="str">
        <f>[28]MIR!$B$18</f>
        <v>Garantizar la verificación veterinaria adecuada de todos los animales antes de su ingreso.</v>
      </c>
      <c r="F23" s="150"/>
      <c r="G23" s="150" t="str">
        <f>[28]MIR!$D$18</f>
        <v>Animales verificados=(Número de animales verificados / Total de animales ingresados) * 100 AV=NAV/TAI*100</v>
      </c>
      <c r="H23" s="150"/>
      <c r="I23" s="160" t="str">
        <f>[28]MIR!$E$18</f>
        <v>Registros de verificación veterinaria</v>
      </c>
      <c r="J23" s="150"/>
      <c r="K23" s="55" t="s">
        <v>184</v>
      </c>
      <c r="L23" s="71">
        <v>2</v>
      </c>
      <c r="M23" s="94" t="s">
        <v>230</v>
      </c>
      <c r="N23" s="95" t="s">
        <v>231</v>
      </c>
      <c r="O23" s="5">
        <v>0.5</v>
      </c>
      <c r="P23" s="179" t="str">
        <f t="shared" si="0"/>
        <v>DIRECCIÓN DE RASTRO</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24.5" customHeight="1" x14ac:dyDescent="0.25">
      <c r="A25" s="3" t="s">
        <v>69</v>
      </c>
      <c r="B25" s="150" t="str">
        <f>[28]MIR!$B$15</f>
        <v>Capacitar el personal ante COPRISEG</v>
      </c>
      <c r="C25" s="150"/>
      <c r="D25" s="150"/>
      <c r="E25" s="150" t="str">
        <f>[28]MIR!$C$15</f>
        <v>Personal capacitado ante COPRISEG</v>
      </c>
      <c r="F25" s="150"/>
      <c r="G25" s="150" t="str">
        <f>[28]MIR!$D$15</f>
        <v>Personal capacitado ante COPRISEG=(Número de personas capacitadas / Total de personal) * 100 PCAC=NPC/TP*100</v>
      </c>
      <c r="H25" s="150"/>
      <c r="I25" s="160" t="str">
        <f>[28]MIR!$E$15</f>
        <v>Certificaciones de COPRISEG</v>
      </c>
      <c r="J25" s="150"/>
      <c r="K25" s="55" t="s">
        <v>184</v>
      </c>
      <c r="L25" s="71">
        <v>2</v>
      </c>
      <c r="M25" s="94" t="s">
        <v>230</v>
      </c>
      <c r="N25" s="95" t="s">
        <v>231</v>
      </c>
      <c r="O25" s="5">
        <v>0.5</v>
      </c>
      <c r="P25" s="179" t="str">
        <f t="shared" ref="P25" si="1">P19</f>
        <v>DIRECCIÓN DE RASTRO</v>
      </c>
      <c r="Q25" s="150"/>
    </row>
    <row r="26" spans="1:18" ht="111" customHeight="1" x14ac:dyDescent="0.25">
      <c r="A26" s="3" t="s">
        <v>68</v>
      </c>
      <c r="B26" s="150" t="str">
        <f>[28]MIR!$B$17</f>
        <v>Adquisicion de equipo para mejorar las actividades del rastro municipal</v>
      </c>
      <c r="C26" s="150"/>
      <c r="D26" s="150"/>
      <c r="E26" s="150" t="str">
        <f>[28]MIR!$C$17</f>
        <v>Equipamiento adquirido</v>
      </c>
      <c r="F26" s="150"/>
      <c r="G26" s="150" t="str">
        <f>[28]MIR!$D$17</f>
        <v>Equipamiento adquirido=(Número de equipos adquiridos / Total de equipos requeridos) * 100 EA=NEA/TER*100</v>
      </c>
      <c r="H26" s="150"/>
      <c r="I26" s="160" t="str">
        <f>[28]MIR!$E$17</f>
        <v>Facturas y registros de compra</v>
      </c>
      <c r="J26" s="150"/>
      <c r="K26" s="55" t="s">
        <v>184</v>
      </c>
      <c r="L26" s="71">
        <v>2</v>
      </c>
      <c r="M26" s="94" t="s">
        <v>230</v>
      </c>
      <c r="N26" s="95" t="s">
        <v>231</v>
      </c>
      <c r="O26" s="5">
        <v>0.5</v>
      </c>
      <c r="P26" s="179" t="str">
        <f t="shared" ref="P26" si="2">P20</f>
        <v>DIRECCIÓN DE RASTRO</v>
      </c>
      <c r="Q26" s="150"/>
      <c r="R26" t="s">
        <v>33</v>
      </c>
    </row>
    <row r="27" spans="1:18" ht="118.5" customHeight="1" x14ac:dyDescent="0.25">
      <c r="A27" s="3" t="s">
        <v>107</v>
      </c>
      <c r="B27" s="163" t="str">
        <f>[28]MIR!$B$19</f>
        <v>Verificar los animales que entran al rastro con un control adecuado.</v>
      </c>
      <c r="C27" s="167"/>
      <c r="D27" s="164"/>
      <c r="E27" s="163" t="str">
        <f>[28]MIR!$C$19</f>
        <v>Control de animales ingresados</v>
      </c>
      <c r="F27" s="164"/>
      <c r="G27" s="163" t="str">
        <f>[28]MIR!$D$19</f>
        <v>Control de animales ingresados=(Número de animales con control adecuado / Total de animales ingresados) * 100 CAI=NACA/TAI*100</v>
      </c>
      <c r="H27" s="164"/>
      <c r="I27" s="165" t="str">
        <f>[28]MIR!$E$19</f>
        <v>Reportes de control de ingreso</v>
      </c>
      <c r="J27" s="166"/>
      <c r="K27" s="55" t="s">
        <v>184</v>
      </c>
      <c r="L27" s="71">
        <v>2</v>
      </c>
      <c r="M27" s="94" t="s">
        <v>230</v>
      </c>
      <c r="N27" s="95" t="s">
        <v>231</v>
      </c>
      <c r="O27" s="5">
        <v>0.5</v>
      </c>
      <c r="P27" s="179" t="str">
        <f>P21</f>
        <v>DIRECCIÓN DE RASTRO</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98.25" customHeight="1" x14ac:dyDescent="0.25"/>
    <row r="38" spans="1:17" s="1" customFormat="1" x14ac:dyDescent="0.25"/>
    <row r="39" spans="1:17" s="1" customFormat="1" x14ac:dyDescent="0.25"/>
  </sheetData>
  <mergeCells count="7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F33:H34"/>
    <mergeCell ref="B26:D26"/>
    <mergeCell ref="E26:F26"/>
    <mergeCell ref="G26:H26"/>
    <mergeCell ref="I26:J26"/>
    <mergeCell ref="P26:Q26"/>
    <mergeCell ref="B27:D27"/>
    <mergeCell ref="E27:F27"/>
    <mergeCell ref="G27:H27"/>
    <mergeCell ref="I27:J27"/>
    <mergeCell ref="P27:Q27"/>
  </mergeCells>
  <pageMargins left="0.7" right="0.7" top="0.75" bottom="0.75" header="0.3" footer="0.3"/>
  <pageSetup scale="53" orientation="landscape" horizontalDpi="4294967292"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9" zoomScale="71" zoomScaleNormal="71" zoomScaleSheetLayoutView="70" workbookViewId="0">
      <selection activeCell="E29" sqref="E29:F29"/>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'[29]POA (2)'!$AA$26</f>
        <v xml:space="preserve">E Prestacion de Servicos Públicos </v>
      </c>
      <c r="E8" s="150"/>
      <c r="F8" s="150"/>
      <c r="G8" s="150"/>
      <c r="H8" s="150"/>
      <c r="I8" s="151" t="s">
        <v>1</v>
      </c>
      <c r="J8" s="152" t="s">
        <v>210</v>
      </c>
      <c r="K8" s="152"/>
      <c r="L8" s="151" t="s">
        <v>2</v>
      </c>
      <c r="M8" s="179" t="str">
        <f>'[29]POA (2)'!$C$19</f>
        <v>13. Gestión Integral de Servicios Públicos</v>
      </c>
      <c r="N8" s="150"/>
      <c r="O8" s="151" t="s">
        <v>3</v>
      </c>
      <c r="P8" s="179" t="s">
        <v>191</v>
      </c>
      <c r="Q8" s="150"/>
    </row>
    <row r="9" spans="1:17" ht="40.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6.25" customHeight="1" x14ac:dyDescent="0.25">
      <c r="A11" s="69" t="s">
        <v>4</v>
      </c>
      <c r="B11" s="182" t="str">
        <f>'[29]POA (2)'!$AA$23</f>
        <v xml:space="preserve">2. Desarrollo Social </v>
      </c>
      <c r="C11" s="155"/>
      <c r="D11" s="155"/>
      <c r="E11" s="156"/>
      <c r="F11" s="69" t="s">
        <v>5</v>
      </c>
      <c r="G11" s="182" t="str">
        <f>'[29]POA (2)'!$AA$24</f>
        <v xml:space="preserve">2.2. Vivienda y Servicios  a la comunidad </v>
      </c>
      <c r="H11" s="155"/>
      <c r="I11" s="155"/>
      <c r="J11" s="155"/>
      <c r="K11" s="155"/>
      <c r="L11" s="156"/>
      <c r="M11" s="26" t="s">
        <v>6</v>
      </c>
      <c r="N11" s="182" t="str">
        <f>'[29]POA (2)'!$AA$25</f>
        <v xml:space="preserve">2.2.6. Servicos Comunales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'[29]POA (2)'!$C$17</f>
        <v>EJE II Desarrollo 
Competitivo y 
Sostenible para el 
Progreso</v>
      </c>
      <c r="C13" s="150"/>
      <c r="D13" s="146" t="s">
        <v>8</v>
      </c>
      <c r="E13" s="179" t="str">
        <f>'[29]POA (2)'!$C$18</f>
        <v>Garantizar la prestacion de los servicios publicos de forma eficiente, segura y sustentable promoviendo el bienestar y calidad de vida mediante el acceso universal y equitativo de los servicios.</v>
      </c>
      <c r="F13" s="181"/>
      <c r="G13" s="181"/>
      <c r="H13" s="146" t="s">
        <v>9</v>
      </c>
      <c r="I13" s="179" t="str">
        <f>'[29]POA (2)'!$C$20</f>
        <v>Vincular mecanismo de colaboracion interinstitucional para el desarrollo de infraestructura que impulsen la vocacion productiva del Municipio, garantizando la proteccion y sostenibilidad del medio ambiente.</v>
      </c>
      <c r="J13" s="150"/>
      <c r="K13" s="150"/>
      <c r="L13" s="150"/>
      <c r="M13" s="151" t="s">
        <v>10</v>
      </c>
      <c r="N13" s="180" t="str">
        <f>'[29]POA (2)'!$C$21</f>
        <v>13.33 Mantener un registro actualizado en el panteón, para la administración de los lotes y tumbas, asignando espacios acordes a los reglamentos establecidos.            
 13.34 Gestionar los permisos necesarios para realizar inhumaciones, exhumaciones o cualquier otra actividad relacionada con los panteones.                                         
13.35 Realizar el mantenimiento físico y estructural a las instalaciones del panteón.    
13.36 Asegurar que las áreas del panteón estén limpias y ordenadas, brindando un servicio de calidad a la población. 
13.37 Mantener las áreas limpias del panteón para promover actividades festivas, como: Dia de muertos, Dia de las madres, Dia del padre, entre otros.                        
13.38 Implementar medidas de control y prevención de plagas, que afecten la higiene e imagen del panteón.</v>
      </c>
      <c r="O13" s="150"/>
      <c r="P13" s="150"/>
      <c r="Q13" s="150"/>
    </row>
    <row r="14" spans="1:17" ht="291.7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84" customHeight="1" x14ac:dyDescent="0.25">
      <c r="A19" s="2" t="s">
        <v>28</v>
      </c>
      <c r="B19" s="150" t="str">
        <f>[29]MIR!$B$12</f>
        <v>Lograr que la ciudadania tenga una buena percepcion de los panteones de la cabecera municipal.</v>
      </c>
      <c r="C19" s="150"/>
      <c r="D19" s="150"/>
      <c r="E19" s="150" t="str">
        <f>[29]MIR!$C$12</f>
        <v>Porcentaje de ciudadania con buena percepcion</v>
      </c>
      <c r="F19" s="150"/>
      <c r="G19" s="150" t="str">
        <f>[29]MIR!$D$12</f>
        <v>(No. De personas con buena percepcion/No. De personas encuestadas*100) PCBP= NPBP/NPE*100</v>
      </c>
      <c r="H19" s="150"/>
      <c r="I19" s="160" t="str">
        <f>[29]MIR!$E$12</f>
        <v>Encuestas</v>
      </c>
      <c r="J19" s="150"/>
      <c r="K19" s="55" t="s">
        <v>184</v>
      </c>
      <c r="L19" s="71">
        <v>2</v>
      </c>
      <c r="M19" s="94" t="s">
        <v>230</v>
      </c>
      <c r="N19" s="95" t="s">
        <v>231</v>
      </c>
      <c r="O19" s="5">
        <v>0.5</v>
      </c>
      <c r="P19" s="179" t="s">
        <v>210</v>
      </c>
      <c r="Q19" s="150"/>
    </row>
    <row r="20" spans="1:18" ht="92.25" customHeight="1" x14ac:dyDescent="0.25">
      <c r="A20" s="2" t="s">
        <v>29</v>
      </c>
      <c r="B20" s="150" t="str">
        <f>[29]MIR!$B$13</f>
        <v>Contar con una eficiente infraestructura y un uso correcto de panteones en Zumpango del rio.</v>
      </c>
      <c r="C20" s="150"/>
      <c r="D20" s="150"/>
      <c r="E20" s="150" t="str">
        <f>[29]MIR!$C$13</f>
        <v>Indice de obras realizadas</v>
      </c>
      <c r="F20" s="150"/>
      <c r="G20" s="150" t="str">
        <f>[29]MIR!$D$13</f>
        <v>(No. De obras realizadas/ Total de obras programadas*100) IOR=NOR/TOP*100</v>
      </c>
      <c r="H20" s="150"/>
      <c r="I20" s="160" t="str">
        <f>[29]MIR!$E$13</f>
        <v>Reporte de obras</v>
      </c>
      <c r="J20" s="150"/>
      <c r="K20" s="55" t="s">
        <v>184</v>
      </c>
      <c r="L20" s="71">
        <v>2</v>
      </c>
      <c r="M20" s="94" t="s">
        <v>230</v>
      </c>
      <c r="N20" s="95" t="s">
        <v>231</v>
      </c>
      <c r="O20" s="5">
        <v>0.5</v>
      </c>
      <c r="P20" s="179" t="s">
        <v>210</v>
      </c>
      <c r="Q20" s="150"/>
    </row>
    <row r="21" spans="1:18" ht="81" customHeight="1" x14ac:dyDescent="0.25">
      <c r="A21" s="2" t="s">
        <v>62</v>
      </c>
      <c r="B21" s="150" t="str">
        <f>[29]MIR!$B$14</f>
        <v>Tener el equipamiento adecuado para el personal.</v>
      </c>
      <c r="C21" s="150"/>
      <c r="D21" s="150"/>
      <c r="E21" s="150" t="str">
        <f>[29]MIR!$C$14</f>
        <v>Porcentaje de personal equipado</v>
      </c>
      <c r="F21" s="150"/>
      <c r="G21" s="150" t="str">
        <f>[29]MIR!$D$14</f>
        <v>(No. De personal equipado/Total de personal*100) PPE=NPE/TP*100</v>
      </c>
      <c r="H21" s="150"/>
      <c r="I21" s="160" t="str">
        <f>[29]MIR!$E$14</f>
        <v>Entrega de material</v>
      </c>
      <c r="J21" s="150"/>
      <c r="K21" s="55" t="s">
        <v>184</v>
      </c>
      <c r="L21" s="71">
        <v>2</v>
      </c>
      <c r="M21" s="94" t="s">
        <v>230</v>
      </c>
      <c r="N21" s="95" t="s">
        <v>231</v>
      </c>
      <c r="O21" s="5">
        <v>0.5</v>
      </c>
      <c r="P21" s="179" t="s">
        <v>210</v>
      </c>
      <c r="Q21" s="150"/>
    </row>
    <row r="22" spans="1:18" ht="84" customHeight="1" x14ac:dyDescent="0.25">
      <c r="A22" s="2" t="s">
        <v>63</v>
      </c>
      <c r="B22" s="163" t="str">
        <f>[29]MIR!$B$17</f>
        <v>Contar con el uso adecuado de las instalaciones</v>
      </c>
      <c r="C22" s="167"/>
      <c r="D22" s="164"/>
      <c r="E22" s="163" t="str">
        <f>[29]MIR!$C$17</f>
        <v>Porcentaje del buen uso.</v>
      </c>
      <c r="F22" s="164"/>
      <c r="G22" s="163" t="str">
        <f>[29]MIR!$D$17</f>
        <v>(No. De personas con aceptacion al buen uso/ No. De personas encuentadas*100) PBU=NPABU/NPE*100</v>
      </c>
      <c r="H22" s="164"/>
      <c r="I22" s="165" t="str">
        <f>[29]MIR!$E$17</f>
        <v>Encuestas</v>
      </c>
      <c r="J22" s="166"/>
      <c r="K22" s="55" t="s">
        <v>184</v>
      </c>
      <c r="L22" s="131">
        <v>2</v>
      </c>
      <c r="M22" s="134" t="s">
        <v>230</v>
      </c>
      <c r="N22" s="95" t="s">
        <v>231</v>
      </c>
      <c r="O22" s="5">
        <v>0.5</v>
      </c>
      <c r="P22" s="179" t="s">
        <v>210</v>
      </c>
      <c r="Q22" s="150"/>
    </row>
    <row r="23" spans="1:18" ht="73.5" customHeight="1" x14ac:dyDescent="0.25">
      <c r="A23" s="2" t="s">
        <v>106</v>
      </c>
      <c r="B23" s="150" t="str">
        <f>[29]MIR!$B$19</f>
        <v>Conseguir la aceptacion de la ciudadania a las inhumaciones en el panteon nuevo</v>
      </c>
      <c r="C23" s="150"/>
      <c r="D23" s="150"/>
      <c r="E23" s="150" t="str">
        <f>[29]MIR!$C$19</f>
        <v>porcentaje de aceptacion de la ciudadania.</v>
      </c>
      <c r="F23" s="150"/>
      <c r="G23" s="150" t="str">
        <f>[29]MIR!$D$19</f>
        <v>no. De personas con aceptacion del panteon nuevo / no de personas encuestadas*100</v>
      </c>
      <c r="H23" s="150"/>
      <c r="I23" s="160" t="str">
        <f t="shared" ref="I23" si="0">$I$22</f>
        <v>Encuestas</v>
      </c>
      <c r="J23" s="150"/>
      <c r="K23" s="55" t="s">
        <v>184</v>
      </c>
      <c r="L23" s="71">
        <v>2</v>
      </c>
      <c r="M23" s="94" t="s">
        <v>230</v>
      </c>
      <c r="N23" s="95" t="s">
        <v>231</v>
      </c>
      <c r="O23" s="5">
        <v>0.5</v>
      </c>
      <c r="P23" s="179" t="s">
        <v>210</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61.5" customHeight="1" x14ac:dyDescent="0.25">
      <c r="A25" s="3" t="s">
        <v>69</v>
      </c>
      <c r="B25" s="150" t="str">
        <f>[29]MIR!$B$15</f>
        <v>Realizar jornadas de vigilancias en las instalaciones de los panteones.</v>
      </c>
      <c r="C25" s="150"/>
      <c r="D25" s="150"/>
      <c r="E25" s="150" t="str">
        <f>[29]MIR!$C$15</f>
        <v>Jornadas realizadas</v>
      </c>
      <c r="F25" s="150"/>
      <c r="G25" s="150" t="str">
        <f>[29]MIR!$D$15</f>
        <v>(No. De jornadas realizadas/Total de jornadas programadas*100)</v>
      </c>
      <c r="H25" s="150"/>
      <c r="I25" s="160" t="str">
        <f>[29]MIR!$E$15</f>
        <v xml:space="preserve">Reporte de jornadas </v>
      </c>
      <c r="J25" s="150"/>
      <c r="K25" s="55" t="s">
        <v>184</v>
      </c>
      <c r="L25" s="71">
        <v>2</v>
      </c>
      <c r="M25" s="94" t="s">
        <v>230</v>
      </c>
      <c r="N25" s="95" t="s">
        <v>231</v>
      </c>
      <c r="O25" s="5">
        <v>0.5</v>
      </c>
      <c r="P25" s="179" t="s">
        <v>210</v>
      </c>
      <c r="Q25" s="150"/>
    </row>
    <row r="26" spans="1:18" ht="72" customHeight="1" x14ac:dyDescent="0.25">
      <c r="A26" s="3" t="s">
        <v>65</v>
      </c>
      <c r="B26" s="150" t="str">
        <f>[29]MIR!$B$16</f>
        <v>Contar con el recurso humano suficiente en la direccion.</v>
      </c>
      <c r="C26" s="150"/>
      <c r="D26" s="150"/>
      <c r="E26" s="150" t="str">
        <f>[29]MIR!$C$16</f>
        <v>Personal contratado.</v>
      </c>
      <c r="F26" s="150"/>
      <c r="G26" s="150" t="str">
        <f>[29]MIR!$D$16</f>
        <v>(No. De Personal contratado/No. Total de solicitudes recibidas*100) PPC=NPC/NTSR*100</v>
      </c>
      <c r="H26" s="150"/>
      <c r="I26" s="160" t="str">
        <f>[29]MIR!$E$16</f>
        <v>Contratos realizados</v>
      </c>
      <c r="J26" s="150"/>
      <c r="K26" s="55" t="s">
        <v>184</v>
      </c>
      <c r="L26" s="71">
        <v>2</v>
      </c>
      <c r="M26" s="94" t="s">
        <v>230</v>
      </c>
      <c r="N26" s="95" t="s">
        <v>231</v>
      </c>
      <c r="O26" s="5">
        <v>0.5</v>
      </c>
      <c r="P26" s="179" t="s">
        <v>210</v>
      </c>
      <c r="Q26" s="150"/>
      <c r="R26" t="s">
        <v>33</v>
      </c>
    </row>
    <row r="27" spans="1:18" ht="78.75" customHeight="1" x14ac:dyDescent="0.25">
      <c r="A27" s="3" t="s">
        <v>68</v>
      </c>
      <c r="B27" s="163" t="str">
        <f>[29]MIR!$B$18</f>
        <v>Lograr que la ciudadania tenga conciencia y valores sobre las instalaciones.</v>
      </c>
      <c r="C27" s="167"/>
      <c r="D27" s="164"/>
      <c r="E27" s="163" t="str">
        <f>[29]MIR!$C$18</f>
        <v>Porcentaje de campañas realizadas</v>
      </c>
      <c r="F27" s="164"/>
      <c r="G27" s="163" t="str">
        <f>[29]MIR!$D$18</f>
        <v>(No. De campañas realizadas/No.Total de campañas programadas*100) PCR=NCR/NTCP*100</v>
      </c>
      <c r="H27" s="164"/>
      <c r="I27" s="165" t="str">
        <f>[29]MIR!$E$18</f>
        <v>Campañas</v>
      </c>
      <c r="J27" s="166"/>
      <c r="K27" s="55" t="s">
        <v>184</v>
      </c>
      <c r="L27" s="71">
        <v>2</v>
      </c>
      <c r="M27" s="94" t="s">
        <v>230</v>
      </c>
      <c r="N27" s="95" t="s">
        <v>231</v>
      </c>
      <c r="O27" s="5">
        <v>0.5</v>
      </c>
      <c r="P27" s="179" t="s">
        <v>210</v>
      </c>
      <c r="Q27" s="150"/>
    </row>
    <row r="28" spans="1:18" ht="66" customHeight="1" x14ac:dyDescent="0.25">
      <c r="A28" s="3" t="s">
        <v>107</v>
      </c>
      <c r="B28" s="161" t="str">
        <f>[29]MIR!$B$20</f>
        <v>Promover el uso de lotes en el panteon nuevo</v>
      </c>
      <c r="C28" s="161"/>
      <c r="D28" s="161"/>
      <c r="E28" s="150" t="str">
        <f>[29]MIR!$C$20</f>
        <v>porcentaje de uso del panteon nuevo</v>
      </c>
      <c r="F28" s="150"/>
      <c r="G28" s="150" t="str">
        <f>[29]MIR!$D$20</f>
        <v>(No. De lotes utilizados / No. Total de Lotes existentes*100) PUPN= NLU / NTLE*100</v>
      </c>
      <c r="H28" s="150"/>
      <c r="I28" s="150" t="str">
        <f>[29]MIR!$E$20</f>
        <v>Registro de inhumaciones</v>
      </c>
      <c r="J28" s="150"/>
      <c r="K28" s="55" t="s">
        <v>184</v>
      </c>
      <c r="L28" s="71">
        <v>2</v>
      </c>
      <c r="M28" s="94" t="s">
        <v>230</v>
      </c>
      <c r="N28" s="95" t="s">
        <v>231</v>
      </c>
      <c r="O28" s="5">
        <v>0.5</v>
      </c>
      <c r="P28" s="179" t="s">
        <v>210</v>
      </c>
      <c r="Q28" s="150"/>
    </row>
    <row r="29" spans="1:18" ht="59.25" customHeight="1" x14ac:dyDescent="0.25">
      <c r="A29" s="3" t="s">
        <v>237</v>
      </c>
      <c r="B29" s="150" t="str">
        <f>[29]MIR!$B$21</f>
        <v>Remodelación de panteones de la cabecera municipal</v>
      </c>
      <c r="C29" s="150"/>
      <c r="D29" s="150"/>
      <c r="E29" s="150" t="str">
        <f>[29]MIR!$C$21</f>
        <v>porcentaje de avances de remodelación</v>
      </c>
      <c r="F29" s="150"/>
      <c r="G29" s="150" t="str">
        <f>[29]MIR!$D$21</f>
        <v>no de avance de remodelacion / no de avance programado * 100</v>
      </c>
      <c r="H29" s="150"/>
      <c r="I29" s="150" t="str">
        <f>[29]MIR!$E$21</f>
        <v>reporte de obra</v>
      </c>
      <c r="J29" s="150"/>
      <c r="K29" s="55" t="s">
        <v>184</v>
      </c>
      <c r="L29" s="131">
        <v>2</v>
      </c>
      <c r="M29" s="134" t="s">
        <v>230</v>
      </c>
      <c r="N29" s="95" t="s">
        <v>231</v>
      </c>
      <c r="O29" s="5">
        <v>0.5</v>
      </c>
      <c r="P29" s="179" t="s">
        <v>210</v>
      </c>
      <c r="Q29" s="150"/>
    </row>
    <row r="30" spans="1:18" ht="87" customHeight="1" x14ac:dyDescent="0.25">
      <c r="A30" s="3" t="s">
        <v>240</v>
      </c>
      <c r="B30" s="150" t="str">
        <f>[29]MIR!$B$22</f>
        <v>Embellecimiento del panteon municipal para las festiviades de dia de muertos</v>
      </c>
      <c r="C30" s="150"/>
      <c r="D30" s="150"/>
      <c r="E30" s="150" t="str">
        <f>[29]MIR!$C$22</f>
        <v xml:space="preserve">porcentaje de  actividades realizadas </v>
      </c>
      <c r="F30" s="150"/>
      <c r="G30" s="150" t="str">
        <f>[29]MIR!$D$22</f>
        <v>No. De activiades realizadas/No. Total de activiades programadas*100) PAR=NAR/NTAP*100</v>
      </c>
      <c r="H30" s="150"/>
      <c r="I30" s="150" t="str">
        <f>[29]MIR!$E$22</f>
        <v>Reporte de activiades</v>
      </c>
      <c r="J30" s="150"/>
      <c r="K30" s="55" t="s">
        <v>184</v>
      </c>
      <c r="L30" s="131">
        <v>2</v>
      </c>
      <c r="M30" s="134" t="s">
        <v>230</v>
      </c>
      <c r="N30" s="95" t="s">
        <v>231</v>
      </c>
      <c r="O30" s="5">
        <v>0.5</v>
      </c>
      <c r="P30" s="179" t="s">
        <v>210</v>
      </c>
      <c r="Q30" s="150"/>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258.75" customHeight="1" x14ac:dyDescent="0.25"/>
    <row r="38" spans="1:17" s="1" customFormat="1" x14ac:dyDescent="0.25"/>
    <row r="39" spans="1:17" s="1" customFormat="1" x14ac:dyDescent="0.25"/>
    <row r="40" spans="1:17" ht="147.75" customHeight="1" x14ac:dyDescent="0.25"/>
  </sheetData>
  <mergeCells count="94">
    <mergeCell ref="B30:D30"/>
    <mergeCell ref="E30:F30"/>
    <mergeCell ref="G30:H30"/>
    <mergeCell ref="I30:J30"/>
    <mergeCell ref="P30:Q30"/>
    <mergeCell ref="B29:D29"/>
    <mergeCell ref="E29:F29"/>
    <mergeCell ref="G29:H29"/>
    <mergeCell ref="I29:J29"/>
    <mergeCell ref="P29:Q29"/>
    <mergeCell ref="P22:Q22"/>
    <mergeCell ref="I22:J22"/>
    <mergeCell ref="G22:H22"/>
    <mergeCell ref="E22:F22"/>
    <mergeCell ref="B22:D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3:H34"/>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s>
  <pageMargins left="0.7" right="0.7" top="0.75" bottom="0.75" header="0.3" footer="0.3"/>
  <pageSetup scale="53" orientation="landscape" horizontalDpi="4294967292"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1" zoomScaleNormal="71" zoomScaleSheetLayoutView="70" workbookViewId="0">
      <selection activeCell="B27" sqref="B27:D27"/>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ht="15.75" customHeight="1" x14ac:dyDescent="0.25">
      <c r="A8" s="146" t="s">
        <v>0</v>
      </c>
      <c r="B8" s="146"/>
      <c r="C8" s="146"/>
      <c r="D8" s="244" t="str">
        <f>'[30]POA (2)'!$AA$26</f>
        <v xml:space="preserve">E Prestacion de Servicos Públicos </v>
      </c>
      <c r="E8" s="245"/>
      <c r="F8" s="245"/>
      <c r="G8" s="245"/>
      <c r="H8" s="246"/>
      <c r="I8" s="151" t="s">
        <v>1</v>
      </c>
      <c r="J8" s="152" t="s">
        <v>212</v>
      </c>
      <c r="K8" s="152"/>
      <c r="L8" s="151" t="s">
        <v>2</v>
      </c>
      <c r="M8" s="179" t="str">
        <f>'[30]POA (2)'!$C$19</f>
        <v xml:space="preserve">13.  Gestion in tegral de servicios publicos </v>
      </c>
      <c r="N8" s="150"/>
      <c r="O8" s="151" t="s">
        <v>3</v>
      </c>
      <c r="P8" s="179" t="s">
        <v>191</v>
      </c>
      <c r="Q8" s="150"/>
    </row>
    <row r="9" spans="1:17" ht="61.5" customHeight="1" x14ac:dyDescent="0.25">
      <c r="A9" s="146"/>
      <c r="B9" s="146"/>
      <c r="C9" s="146"/>
      <c r="D9" s="247"/>
      <c r="E9" s="248"/>
      <c r="F9" s="248"/>
      <c r="G9" s="248"/>
      <c r="H9" s="249"/>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tr">
        <f>'[30]POA (2)'!$AA$23</f>
        <v xml:space="preserve">2. Desarrollo Social </v>
      </c>
      <c r="C11" s="155"/>
      <c r="D11" s="155"/>
      <c r="E11" s="156"/>
      <c r="F11" s="69" t="s">
        <v>5</v>
      </c>
      <c r="G11" s="182" t="str">
        <f>'[30]POA (2)'!$AA$24</f>
        <v xml:space="preserve">2.2. Vivienda y Servicios  a la comunidad </v>
      </c>
      <c r="H11" s="155"/>
      <c r="I11" s="155"/>
      <c r="J11" s="155"/>
      <c r="K11" s="155"/>
      <c r="L11" s="156"/>
      <c r="M11" s="26" t="s">
        <v>6</v>
      </c>
      <c r="N11" s="182" t="str">
        <f>'[30]POA (2)'!$AA$25</f>
        <v xml:space="preserve">2.2.6. Servicos Comunales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'[30]POA (2)'!$C$17</f>
        <v xml:space="preserve"> Eje ll desarrollo competitivo y sostenible para el progreso </v>
      </c>
      <c r="C13" s="150"/>
      <c r="D13" s="146" t="s">
        <v>8</v>
      </c>
      <c r="E13" s="179" t="str">
        <f>'[30]POA (2)'!$C$18</f>
        <v xml:space="preserve"> Garantizar la prestacion de los servicios publicos de forma eficiente, segura y sostenible promoviendo el bienestar y calidad de vida mediante el acceso universal y equitativo de los servicios </v>
      </c>
      <c r="F13" s="181"/>
      <c r="G13" s="181"/>
      <c r="H13" s="146" t="s">
        <v>9</v>
      </c>
      <c r="I13" s="179" t="str">
        <f>'[30]POA (2)'!$C$20</f>
        <v xml:space="preserve">Vincular mecanismos de colaboracion interinstitucional para el desarrollo de infraestructura que impulsen la vocacion productiva del Municipio, garantizando la proteccion de sostenibilidad del medio ambiente. </v>
      </c>
      <c r="J13" s="150"/>
      <c r="K13" s="150"/>
      <c r="L13" s="150"/>
      <c r="M13" s="151" t="s">
        <v>10</v>
      </c>
      <c r="N13" s="180" t="str">
        <f>'[30]POA (2)'!$C$21</f>
        <v xml:space="preserve">13.28 garantizar que el mercado se mantenga limpio y en optimas condiciones, para una distribucion y acceso adecuado. 13.32 supervisar el cumplimiento de las normas sanitarias e higienicas en el mercado, para evitar focos de contaminacion </v>
      </c>
      <c r="O13" s="150"/>
      <c r="P13" s="150"/>
      <c r="Q13" s="150"/>
    </row>
    <row r="14" spans="1:17" ht="102.7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6" customHeight="1" x14ac:dyDescent="0.25">
      <c r="A19" s="2" t="s">
        <v>28</v>
      </c>
      <c r="B19" s="150" t="str">
        <f>[30]MIR!$B$12</f>
        <v xml:space="preserve">Mayor productividad laboral aumentando el consumo local y  fomemento al empleo </v>
      </c>
      <c r="C19" s="150"/>
      <c r="D19" s="150"/>
      <c r="E19" s="150" t="str">
        <f>[30]MIR!$C$12</f>
        <v>aumento en la economia local</v>
      </c>
      <c r="F19" s="150"/>
      <c r="G19" s="150" t="str">
        <f>[30]MIR!$D$12</f>
        <v xml:space="preserve">'aumento en la economia local= (nivel de empleo / población activa) * 100 </v>
      </c>
      <c r="H19" s="150"/>
      <c r="I19" s="160" t="str">
        <f>[30]MIR!$E$12</f>
        <v>Registro de empleo y productividad</v>
      </c>
      <c r="J19" s="150"/>
      <c r="K19" s="55" t="s">
        <v>184</v>
      </c>
      <c r="L19" s="73">
        <v>2</v>
      </c>
      <c r="M19" s="94" t="s">
        <v>230</v>
      </c>
      <c r="N19" s="95" t="s">
        <v>231</v>
      </c>
      <c r="O19" s="5">
        <v>0.5</v>
      </c>
      <c r="P19" s="179" t="str">
        <f t="shared" ref="P19:P22" si="0">$J$8</f>
        <v>DIRECCIÓN DE MERCADO.</v>
      </c>
      <c r="Q19" s="150"/>
    </row>
    <row r="20" spans="1:18" ht="98.25" customHeight="1" x14ac:dyDescent="0.25">
      <c r="A20" s="2" t="s">
        <v>29</v>
      </c>
      <c r="B20" s="150" t="str">
        <f>[30]MIR!$B$13</f>
        <v xml:space="preserve">Ofrecer productos de calidad a la poblacion en general </v>
      </c>
      <c r="C20" s="150"/>
      <c r="D20" s="150"/>
      <c r="E20" s="150" t="str">
        <f>[30]MIR!$C$13</f>
        <v xml:space="preserve">productos de calidad </v>
      </c>
      <c r="F20" s="150"/>
      <c r="G20" s="150" t="str">
        <f>[30]MIR!$D$13</f>
        <v>productos de calidad= (productos con certificación / total de productos) * 100</v>
      </c>
      <c r="H20" s="150"/>
      <c r="I20" s="160" t="str">
        <f>[30]MIR!$E$13</f>
        <v>Auditorías de calidad y encuestas de satisfacción</v>
      </c>
      <c r="J20" s="150"/>
      <c r="K20" s="55" t="s">
        <v>184</v>
      </c>
      <c r="L20" s="71">
        <v>2</v>
      </c>
      <c r="M20" s="94" t="s">
        <v>230</v>
      </c>
      <c r="N20" s="95" t="s">
        <v>231</v>
      </c>
      <c r="O20" s="5">
        <v>0.5</v>
      </c>
      <c r="P20" s="179" t="str">
        <f t="shared" si="0"/>
        <v>DIRECCIÓN DE MERCADO.</v>
      </c>
      <c r="Q20" s="150"/>
    </row>
    <row r="21" spans="1:18" ht="95.25" customHeight="1" x14ac:dyDescent="0.25">
      <c r="A21" s="2" t="s">
        <v>62</v>
      </c>
      <c r="B21" s="150" t="str">
        <f>[30]MIR!$B$14</f>
        <v xml:space="preserve">Lineamiento correcto en los pasillos y accesos de las distintas areas que pertenecen al Mercado Municipal </v>
      </c>
      <c r="C21" s="150"/>
      <c r="D21" s="150"/>
      <c r="E21" s="150" t="str">
        <f>[30]MIR!$C$14</f>
        <v xml:space="preserve"> lineamiento de locales </v>
      </c>
      <c r="F21" s="150"/>
      <c r="G21" s="150" t="str">
        <f>[30]MIR!$D$14</f>
        <v xml:space="preserve"> lineamiento de locales = (locales alineados / total de locales) * 100</v>
      </c>
      <c r="H21" s="150"/>
      <c r="I21" s="160" t="str">
        <f>[30]MIR!$E$14</f>
        <v>Informes de operativos de ordenamiento</v>
      </c>
      <c r="J21" s="150"/>
      <c r="K21" s="55" t="s">
        <v>184</v>
      </c>
      <c r="L21" s="71">
        <v>2</v>
      </c>
      <c r="M21" s="94" t="s">
        <v>230</v>
      </c>
      <c r="N21" s="95" t="s">
        <v>231</v>
      </c>
      <c r="O21" s="5">
        <v>0.5</v>
      </c>
      <c r="P21" s="179" t="str">
        <f t="shared" si="0"/>
        <v>DIRECCIÓN DE MERCADO.</v>
      </c>
      <c r="Q21" s="150"/>
    </row>
    <row r="22" spans="1:18" ht="109.5" customHeight="1" x14ac:dyDescent="0.25">
      <c r="A22" s="2" t="s">
        <v>63</v>
      </c>
      <c r="B22" s="150" t="str">
        <f>[30]MIR!$B$18</f>
        <v xml:space="preserve">Previo mantenimiento correctivo en las instalaciones del Mercado Municipal </v>
      </c>
      <c r="C22" s="150"/>
      <c r="D22" s="150"/>
      <c r="E22" s="150" t="str">
        <f>[30]MIR!$C$18</f>
        <v xml:space="preserve">Buena imagen de las instalaciones </v>
      </c>
      <c r="F22" s="150"/>
      <c r="G22" s="150" t="str">
        <f>[30]MIR!$D$18</f>
        <v>Buena imagen de las instalaciones =(instalaciones en buen estado / total de instalaciones) * 100</v>
      </c>
      <c r="H22" s="150"/>
      <c r="I22" s="160" t="str">
        <f>[30]MIR!$E$18</f>
        <v>Informes técnicos de mantenimiento</v>
      </c>
      <c r="J22" s="150"/>
      <c r="K22" s="55" t="s">
        <v>184</v>
      </c>
      <c r="L22" s="71">
        <v>2</v>
      </c>
      <c r="M22" s="94" t="s">
        <v>230</v>
      </c>
      <c r="N22" s="95" t="s">
        <v>231</v>
      </c>
      <c r="O22" s="5">
        <v>0.5</v>
      </c>
      <c r="P22" s="179" t="str">
        <f t="shared" si="0"/>
        <v>DIRECCIÓN DE MERCADO.</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24.5" customHeight="1" x14ac:dyDescent="0.25">
      <c r="A24" s="3" t="s">
        <v>69</v>
      </c>
      <c r="B24" s="150" t="str">
        <f>[30]MIR!$B$15</f>
        <v xml:space="preserve">Actualizar el Reglamento Interno del Mercado Municipal </v>
      </c>
      <c r="C24" s="150"/>
      <c r="D24" s="150"/>
      <c r="E24" s="150" t="str">
        <f>[30]MIR!$C$15</f>
        <v xml:space="preserve">reglamento interno </v>
      </c>
      <c r="F24" s="150"/>
      <c r="G24" s="150" t="str">
        <f>[30]MIR!$D$15</f>
        <v>reglamento interno= (reglamento actualizado / reglamento requerido) * 100</v>
      </c>
      <c r="H24" s="150"/>
      <c r="I24" s="160" t="str">
        <f>[30]MIR!$E$15</f>
        <v>Publicación oficial del reglamento actualizado</v>
      </c>
      <c r="J24" s="150"/>
      <c r="K24" s="55" t="s">
        <v>184</v>
      </c>
      <c r="L24" s="71">
        <v>2</v>
      </c>
      <c r="M24" s="94" t="s">
        <v>230</v>
      </c>
      <c r="N24" s="95" t="s">
        <v>231</v>
      </c>
      <c r="O24" s="5">
        <v>0.5</v>
      </c>
      <c r="P24" s="160" t="str">
        <f t="shared" ref="P24:P27" si="1">$P$22</f>
        <v>DIRECCIÓN DE MERCADO.</v>
      </c>
      <c r="Q24" s="150"/>
    </row>
    <row r="25" spans="1:18" ht="111" customHeight="1" x14ac:dyDescent="0.25">
      <c r="A25" s="3" t="s">
        <v>65</v>
      </c>
      <c r="B25" s="150" t="str">
        <f>[30]MIR!$B$16</f>
        <v xml:space="preserve">Limpieza general y fumigacion en las instalaciones del Mercado Municipal </v>
      </c>
      <c r="C25" s="150"/>
      <c r="D25" s="150"/>
      <c r="E25" s="150" t="str">
        <f>[30]MIR!$C$16</f>
        <v xml:space="preserve">areas limpias </v>
      </c>
      <c r="F25" s="150"/>
      <c r="G25" s="150" t="str">
        <f>[30]MIR!$D$16</f>
        <v>areas limpias= '(áreas limpias / áreas totales) * 100</v>
      </c>
      <c r="H25" s="150"/>
      <c r="I25" s="160" t="str">
        <f>[30]MIR!$E$16</f>
        <v>Inspecciones sanitarias y reportes de limpieza</v>
      </c>
      <c r="J25" s="150"/>
      <c r="K25" s="55" t="s">
        <v>184</v>
      </c>
      <c r="L25" s="71">
        <v>2</v>
      </c>
      <c r="M25" s="94" t="s">
        <v>230</v>
      </c>
      <c r="N25" s="95" t="s">
        <v>231</v>
      </c>
      <c r="O25" s="5">
        <v>0.5</v>
      </c>
      <c r="P25" s="160" t="str">
        <f t="shared" si="1"/>
        <v>DIRECCIÓN DE MERCADO.</v>
      </c>
      <c r="Q25" s="150"/>
      <c r="R25" t="s">
        <v>33</v>
      </c>
    </row>
    <row r="26" spans="1:18" ht="103.5" customHeight="1" x14ac:dyDescent="0.25">
      <c r="A26" s="3" t="s">
        <v>66</v>
      </c>
      <c r="B26" s="163" t="str">
        <f>[30]MIR!$B$17</f>
        <v xml:space="preserve">informacion y concientizacion respecto a la higiene ofreciendo productos de calidad </v>
      </c>
      <c r="C26" s="167"/>
      <c r="D26" s="164"/>
      <c r="E26" s="163" t="str">
        <f>[30]MIR!$C$17</f>
        <v xml:space="preserve">Campaña de Higiene y salud </v>
      </c>
      <c r="F26" s="164"/>
      <c r="G26" s="163" t="str">
        <f>[30]MIR!$D$17</f>
        <v>Campaña de Higiene y salud= (población capacitada / población total) * 100</v>
      </c>
      <c r="H26" s="164"/>
      <c r="I26" s="165" t="str">
        <f>[30]MIR!$E$17</f>
        <v>Registros de asistencia a capacitaciones y materiales de difusión</v>
      </c>
      <c r="J26" s="166"/>
      <c r="K26" s="55" t="s">
        <v>184</v>
      </c>
      <c r="L26" s="71">
        <v>2</v>
      </c>
      <c r="M26" s="94" t="s">
        <v>230</v>
      </c>
      <c r="N26" s="95" t="s">
        <v>231</v>
      </c>
      <c r="O26" s="5">
        <v>0.5</v>
      </c>
      <c r="P26" s="160" t="str">
        <f t="shared" si="1"/>
        <v>DIRECCIÓN DE MERCADO.</v>
      </c>
      <c r="Q26" s="150"/>
    </row>
    <row r="27" spans="1:18" ht="102.75" customHeight="1" x14ac:dyDescent="0.25">
      <c r="A27" s="3" t="s">
        <v>68</v>
      </c>
      <c r="B27" s="150" t="str">
        <f>[30]MIR!$B$19</f>
        <v>Brindar atencion inmediata a las necesidades que se presenten en  las instalaciones del Mercado Municipal</v>
      </c>
      <c r="C27" s="150"/>
      <c r="D27" s="150"/>
      <c r="E27" s="150" t="str">
        <f>[30]MIR!$C$19</f>
        <v xml:space="preserve">verificacion de las instalaciones </v>
      </c>
      <c r="F27" s="150"/>
      <c r="G27" s="150" t="str">
        <f>[30]MIR!$D$19</f>
        <v>verificacion de las instalaciones =(solicitudes atendidas / solicitudes recibidas) * 100</v>
      </c>
      <c r="H27" s="150"/>
      <c r="I27" s="150" t="str">
        <f>[30]MIR!$E$19</f>
        <v>Reportes de atención y seguimiento de incidencias</v>
      </c>
      <c r="J27" s="150"/>
      <c r="K27" s="55" t="s">
        <v>184</v>
      </c>
      <c r="L27" s="71">
        <v>2</v>
      </c>
      <c r="M27" s="94" t="s">
        <v>230</v>
      </c>
      <c r="N27" s="95" t="s">
        <v>231</v>
      </c>
      <c r="O27" s="5">
        <v>0.5</v>
      </c>
      <c r="P27" s="160" t="str">
        <f t="shared" si="1"/>
        <v>DIRECCIÓN DE MERCADO.</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51.75" customHeight="1" x14ac:dyDescent="0.25"/>
    <row r="38" spans="1:17" s="1" customFormat="1" x14ac:dyDescent="0.25"/>
    <row r="39" spans="1:17" s="1" customFormat="1" x14ac:dyDescent="0.25"/>
  </sheetData>
  <mergeCells count="7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s>
  <pageMargins left="0.7" right="0.7" top="0.75" bottom="0.75" header="0.3" footer="0.3"/>
  <pageSetup scale="53" orientation="landscape" horizontalDpi="4294967292"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1"/>
  <sheetViews>
    <sheetView topLeftCell="A24" zoomScale="71" zoomScaleNormal="71" zoomScaleSheetLayoutView="70" workbookViewId="0">
      <selection activeCell="M26" sqref="M26"/>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9" x14ac:dyDescent="0.25">
      <c r="A1" s="1"/>
      <c r="B1" s="1"/>
      <c r="C1" s="1"/>
      <c r="D1" s="1"/>
      <c r="E1" s="1"/>
      <c r="F1" s="1"/>
      <c r="G1" s="1"/>
      <c r="H1" s="1"/>
      <c r="I1" s="1"/>
      <c r="J1" s="1"/>
      <c r="K1" s="1"/>
      <c r="L1" s="1"/>
      <c r="M1" s="1"/>
      <c r="N1" s="1"/>
      <c r="O1" s="1"/>
      <c r="P1" s="1"/>
      <c r="Q1" s="1"/>
      <c r="S1" t="s">
        <v>225</v>
      </c>
    </row>
    <row r="2" spans="1:19" x14ac:dyDescent="0.25">
      <c r="A2" s="1"/>
      <c r="B2" s="147"/>
      <c r="C2" s="147"/>
      <c r="D2" s="147"/>
      <c r="E2" s="147"/>
      <c r="F2" s="147"/>
      <c r="G2" s="147"/>
      <c r="H2" s="147"/>
      <c r="I2" s="147"/>
      <c r="J2" s="147"/>
      <c r="K2" s="147"/>
      <c r="L2" s="147"/>
      <c r="M2" s="147"/>
      <c r="N2" s="147"/>
      <c r="O2" s="147"/>
      <c r="P2" s="147"/>
      <c r="Q2" s="1"/>
    </row>
    <row r="3" spans="1:19" x14ac:dyDescent="0.25">
      <c r="A3" s="1"/>
      <c r="B3" s="147"/>
      <c r="C3" s="147"/>
      <c r="D3" s="147"/>
      <c r="E3" s="147"/>
      <c r="F3" s="147"/>
      <c r="G3" s="147"/>
      <c r="H3" s="147"/>
      <c r="I3" s="147"/>
      <c r="J3" s="147"/>
      <c r="K3" s="147"/>
      <c r="L3" s="147"/>
      <c r="M3" s="147"/>
      <c r="N3" s="147"/>
      <c r="O3" s="147"/>
      <c r="P3" s="147"/>
      <c r="Q3" s="1"/>
    </row>
    <row r="4" spans="1:19" ht="70.5" customHeight="1" x14ac:dyDescent="0.25">
      <c r="A4" s="1"/>
      <c r="B4" s="147"/>
      <c r="C4" s="147"/>
      <c r="D4" s="147"/>
      <c r="E4" s="147"/>
      <c r="F4" s="147"/>
      <c r="G4" s="147"/>
      <c r="H4" s="147"/>
      <c r="I4" s="147"/>
      <c r="J4" s="147"/>
      <c r="K4" s="147"/>
      <c r="L4" s="147"/>
      <c r="M4" s="147"/>
      <c r="N4" s="147"/>
      <c r="O4" s="147"/>
      <c r="P4" s="147"/>
      <c r="Q4" s="1"/>
    </row>
    <row r="5" spans="1:19" ht="23.25" customHeight="1" x14ac:dyDescent="0.25">
      <c r="A5" s="1"/>
      <c r="B5" s="148" t="s">
        <v>218</v>
      </c>
      <c r="C5" s="148"/>
      <c r="D5" s="148"/>
      <c r="E5" s="148"/>
      <c r="F5" s="148"/>
      <c r="G5" s="148"/>
      <c r="H5" s="148"/>
      <c r="I5" s="148"/>
      <c r="J5" s="148"/>
      <c r="K5" s="148"/>
      <c r="L5" s="148"/>
      <c r="M5" s="148"/>
      <c r="N5" s="148"/>
      <c r="O5" s="148"/>
      <c r="P5" s="148"/>
      <c r="Q5" s="1"/>
    </row>
    <row r="6" spans="1:19" ht="9.75" customHeight="1" x14ac:dyDescent="0.25">
      <c r="A6" s="1"/>
      <c r="B6" s="1"/>
      <c r="C6" s="1"/>
      <c r="D6" s="1"/>
      <c r="E6" s="1"/>
      <c r="F6" s="1"/>
      <c r="G6" s="1"/>
      <c r="H6" s="1"/>
      <c r="I6" s="1"/>
      <c r="J6" s="1"/>
      <c r="K6" s="1"/>
      <c r="L6" s="1"/>
      <c r="M6" s="1"/>
      <c r="N6" s="1"/>
      <c r="O6" s="1"/>
      <c r="P6" s="1"/>
      <c r="Q6" s="1"/>
    </row>
    <row r="7" spans="1:19" x14ac:dyDescent="0.25">
      <c r="A7" s="146" t="s">
        <v>26</v>
      </c>
      <c r="B7" s="146"/>
      <c r="C7" s="146"/>
      <c r="D7" s="146"/>
      <c r="E7" s="146"/>
      <c r="F7" s="146"/>
      <c r="G7" s="146"/>
      <c r="H7" s="146"/>
      <c r="I7" s="146"/>
      <c r="J7" s="146"/>
      <c r="K7" s="146"/>
      <c r="L7" s="146"/>
      <c r="M7" s="146"/>
      <c r="N7" s="146"/>
      <c r="O7" s="146"/>
      <c r="P7" s="146"/>
      <c r="Q7" s="146"/>
    </row>
    <row r="8" spans="1:19" x14ac:dyDescent="0.25">
      <c r="A8" s="146" t="s">
        <v>0</v>
      </c>
      <c r="B8" s="146"/>
      <c r="C8" s="146"/>
      <c r="D8" s="149" t="str">
        <f>'[31]POA1 (2)'!$AA$26</f>
        <v xml:space="preserve">E Prestacion de Servicios Publicos </v>
      </c>
      <c r="E8" s="150"/>
      <c r="F8" s="150"/>
      <c r="G8" s="150"/>
      <c r="H8" s="150"/>
      <c r="I8" s="151" t="s">
        <v>1</v>
      </c>
      <c r="J8" s="152" t="s">
        <v>214</v>
      </c>
      <c r="K8" s="152"/>
      <c r="L8" s="151" t="s">
        <v>2</v>
      </c>
      <c r="M8" s="179" t="str">
        <f>'[31]POA1 (2)'!$C$19</f>
        <v xml:space="preserve">PROGRAMA 13 GESTION INTEGRAL DE SERVICIOS PUBLICOS </v>
      </c>
      <c r="N8" s="150"/>
      <c r="O8" s="151" t="s">
        <v>3</v>
      </c>
      <c r="P8" s="179" t="s">
        <v>191</v>
      </c>
      <c r="Q8" s="150"/>
    </row>
    <row r="9" spans="1:19" ht="61.5" customHeight="1" x14ac:dyDescent="0.25">
      <c r="A9" s="146"/>
      <c r="B9" s="146"/>
      <c r="C9" s="146"/>
      <c r="D9" s="150"/>
      <c r="E9" s="150"/>
      <c r="F9" s="150"/>
      <c r="G9" s="150"/>
      <c r="H9" s="150"/>
      <c r="I9" s="151"/>
      <c r="J9" s="152"/>
      <c r="K9" s="152"/>
      <c r="L9" s="151"/>
      <c r="M9" s="150"/>
      <c r="N9" s="150"/>
      <c r="O9" s="151"/>
      <c r="P9" s="150"/>
      <c r="Q9" s="150"/>
    </row>
    <row r="10" spans="1:19" x14ac:dyDescent="0.25">
      <c r="A10" s="146" t="s">
        <v>27</v>
      </c>
      <c r="B10" s="146"/>
      <c r="C10" s="146"/>
      <c r="D10" s="146"/>
      <c r="E10" s="146"/>
      <c r="F10" s="146"/>
      <c r="G10" s="146"/>
      <c r="H10" s="146"/>
      <c r="I10" s="146"/>
      <c r="J10" s="146"/>
      <c r="K10" s="146"/>
      <c r="L10" s="146"/>
      <c r="M10" s="146"/>
      <c r="N10" s="146"/>
      <c r="O10" s="146"/>
      <c r="P10" s="146"/>
      <c r="Q10" s="146"/>
    </row>
    <row r="11" spans="1:19" ht="36" customHeight="1" x14ac:dyDescent="0.25">
      <c r="A11" s="69" t="s">
        <v>4</v>
      </c>
      <c r="B11" s="182" t="s">
        <v>192</v>
      </c>
      <c r="C11" s="155"/>
      <c r="D11" s="155"/>
      <c r="E11" s="156"/>
      <c r="F11" s="69" t="s">
        <v>5</v>
      </c>
      <c r="G11" s="182" t="str">
        <f>'[31]POA1 (2)'!$AA$24</f>
        <v xml:space="preserve">2.2. Vivienda y Servicios a la Comunidad </v>
      </c>
      <c r="H11" s="155"/>
      <c r="I11" s="155"/>
      <c r="J11" s="155"/>
      <c r="K11" s="155"/>
      <c r="L11" s="156"/>
      <c r="M11" s="26" t="s">
        <v>6</v>
      </c>
      <c r="N11" s="182" t="str">
        <f>'[31]POA1 (2)'!$AA$25</f>
        <v xml:space="preserve">2.2. Servicios comunales </v>
      </c>
      <c r="O11" s="155"/>
      <c r="P11" s="155"/>
      <c r="Q11" s="156"/>
    </row>
    <row r="12" spans="1:19" x14ac:dyDescent="0.25">
      <c r="A12" s="146" t="s">
        <v>25</v>
      </c>
      <c r="B12" s="146"/>
      <c r="C12" s="146"/>
      <c r="D12" s="146"/>
      <c r="E12" s="146"/>
      <c r="F12" s="146"/>
      <c r="G12" s="146"/>
      <c r="H12" s="146"/>
      <c r="I12" s="146"/>
      <c r="J12" s="146"/>
      <c r="K12" s="146"/>
      <c r="L12" s="146"/>
      <c r="M12" s="146"/>
      <c r="N12" s="146"/>
      <c r="O12" s="146"/>
      <c r="P12" s="146"/>
      <c r="Q12" s="146"/>
    </row>
    <row r="13" spans="1:19" x14ac:dyDescent="0.25">
      <c r="A13" s="151" t="s">
        <v>7</v>
      </c>
      <c r="B13" s="179" t="str">
        <f>'[31]POA1 (2)'!$C$17</f>
        <v xml:space="preserve">Eje 2 : Desarrollo competitivo y sostenible para el progreso  </v>
      </c>
      <c r="C13" s="150"/>
      <c r="D13" s="146" t="s">
        <v>8</v>
      </c>
      <c r="E13" s="179" t="str">
        <f>'[31]POA1 (2)'!$C$18</f>
        <v xml:space="preserve">Garantizar la presentacion de los servicios publicos de forma eficiente ,segura y sustentable promoviendo el bienestar y calidad de vida mediante el acceso universal y equitativo de los servicios </v>
      </c>
      <c r="F13" s="181"/>
      <c r="G13" s="181"/>
      <c r="H13" s="146" t="s">
        <v>9</v>
      </c>
      <c r="I13" s="179" t="str">
        <f>'[31]POA1 (2)'!$C$20</f>
        <v xml:space="preserve">vincular mecanismos de colaboracion interintitucoinal para el desarrollo de infraestrutura que impulse la voacion productiva del municipio, garantizando la proteccion y sostenibilidad  del medio ambiente. </v>
      </c>
      <c r="J13" s="150"/>
      <c r="K13" s="150"/>
      <c r="L13" s="150"/>
      <c r="M13" s="151" t="s">
        <v>10</v>
      </c>
      <c r="N13" s="180" t="str">
        <f>'[31]POA1 (2)'!$C$21</f>
        <v xml:space="preserve">                                                                                                                                                                                                                                                                                        planificar las rutas de recolecion de residuos solidos ,optimizando las frecuentes y ampliando la cobertuta .13.2 coordinar los servicios de recolecion de residuos solidos,de forma continua ,puntual y con los recursos nesecarios:personal operativo ,vehiculos y equipo 13.3 garantizar que los residuos sean destinados hasta su disposicion final en el relleno sanitario ,cumpliendo con la normatividad ambiental 13.4 coordinar la limpieza de las calles ,plazas,parques y espacios publicos manteniendo un etorno limpio y ordenado13.5promover campañas de sensibilizacion para fomentar la reduccion reutilizacion y reciclaje de residuos solidos 13.6 fomentar la separacion de residuos solidos en el hogar y lugares publicos ,´para una mejor distribucion de los contenedores de basura 13.7 realizar inpecciones periodicas en las zonas de recolecion de basura ,para verificar los espacios publicos  </v>
      </c>
      <c r="O13" s="150"/>
      <c r="P13" s="150"/>
      <c r="Q13" s="150"/>
    </row>
    <row r="14" spans="1:19" ht="306.75" customHeight="1" x14ac:dyDescent="0.25">
      <c r="A14" s="151"/>
      <c r="B14" s="150"/>
      <c r="C14" s="150"/>
      <c r="D14" s="146"/>
      <c r="E14" s="181"/>
      <c r="F14" s="181"/>
      <c r="G14" s="181"/>
      <c r="H14" s="146"/>
      <c r="I14" s="150"/>
      <c r="J14" s="150"/>
      <c r="K14" s="150"/>
      <c r="L14" s="150"/>
      <c r="M14" s="151"/>
      <c r="N14" s="150"/>
      <c r="O14" s="150"/>
      <c r="P14" s="150"/>
      <c r="Q14" s="150"/>
    </row>
    <row r="15" spans="1:19" x14ac:dyDescent="0.25">
      <c r="A15" s="158" t="s">
        <v>24</v>
      </c>
      <c r="B15" s="158"/>
      <c r="C15" s="158"/>
      <c r="D15" s="158"/>
      <c r="E15" s="158"/>
      <c r="F15" s="158"/>
      <c r="G15" s="158"/>
      <c r="H15" s="158"/>
      <c r="I15" s="158"/>
      <c r="J15" s="158"/>
      <c r="K15" s="158"/>
      <c r="L15" s="158"/>
      <c r="M15" s="158"/>
      <c r="N15" s="158"/>
      <c r="O15" s="158"/>
      <c r="P15" s="158"/>
      <c r="Q15" s="158"/>
    </row>
    <row r="16" spans="1:19"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87.75" customHeight="1" x14ac:dyDescent="0.25">
      <c r="A19" s="2" t="s">
        <v>28</v>
      </c>
      <c r="B19" s="150" t="str">
        <f>[31]MIR!$B$12</f>
        <v>se tiene bienestar social y salud moderada en la población de eduardo neri</v>
      </c>
      <c r="C19" s="150"/>
      <c r="D19" s="150"/>
      <c r="E19" s="150" t="str">
        <f>[31]MIR!$C$12</f>
        <v xml:space="preserve">      porcentaje de bienestar social y salud </v>
      </c>
      <c r="F19" s="150"/>
      <c r="G19" s="150" t="str">
        <f>[31]MIR!$D$12</f>
        <v>no.de porcentaje de bienestar social y salud /no.de porcentaje de bienestar social y salud *100</v>
      </c>
      <c r="H19" s="150"/>
      <c r="I19" s="160" t="str">
        <f>[31]MIR!$E$12</f>
        <v xml:space="preserve">reporte de salud </v>
      </c>
      <c r="J19" s="150"/>
      <c r="K19" s="55" t="s">
        <v>184</v>
      </c>
      <c r="L19" s="71">
        <v>2</v>
      </c>
      <c r="M19" s="92" t="s">
        <v>230</v>
      </c>
      <c r="N19" s="93" t="s">
        <v>231</v>
      </c>
      <c r="O19" s="5">
        <v>0.5</v>
      </c>
      <c r="P19" s="179" t="str">
        <f t="shared" ref="P19:P28" si="0">$J$8</f>
        <v>DIRECCIÓN DE LIMPIA.</v>
      </c>
      <c r="Q19" s="150"/>
    </row>
    <row r="20" spans="1:18" ht="82.5" customHeight="1" x14ac:dyDescent="0.25">
      <c r="A20" s="2" t="s">
        <v>29</v>
      </c>
      <c r="B20" s="150" t="str">
        <f>[31]MIR!$B$13</f>
        <v xml:space="preserve">disminución de contaminacion de suelos por residuos solidos urbanos en el Municipio de Eduardo Neri </v>
      </c>
      <c r="C20" s="150"/>
      <c r="D20" s="150"/>
      <c r="E20" s="150" t="str">
        <f>[31]MIR!$C$13</f>
        <v xml:space="preserve">porcentanje de mortalidad infantil por baja contaminacion de suelo </v>
      </c>
      <c r="F20" s="150"/>
      <c r="G20" s="150" t="str">
        <f>[31]MIR!$D$13</f>
        <v xml:space="preserve">no.De mortalidad infatil por baja contaminacion de suelo /no.de mortalidad  </v>
      </c>
      <c r="H20" s="150"/>
      <c r="I20" s="160" t="str">
        <f>[31]MIR!$E$13</f>
        <v xml:space="preserve">reporte de salud </v>
      </c>
      <c r="J20" s="150"/>
      <c r="K20" s="55" t="s">
        <v>184</v>
      </c>
      <c r="L20" s="71">
        <v>2</v>
      </c>
      <c r="M20" s="92" t="s">
        <v>230</v>
      </c>
      <c r="N20" s="93" t="s">
        <v>231</v>
      </c>
      <c r="O20" s="5">
        <v>0.5</v>
      </c>
      <c r="P20" s="179" t="str">
        <f t="shared" si="0"/>
        <v>DIRECCIÓN DE LIMPIA.</v>
      </c>
      <c r="Q20" s="150"/>
    </row>
    <row r="21" spans="1:18" ht="78.75" customHeight="1" x14ac:dyDescent="0.25">
      <c r="A21" s="2" t="s">
        <v>62</v>
      </c>
      <c r="B21" s="150" t="str">
        <f>[31]MIR!$B$14</f>
        <v xml:space="preserve">disminución de enfermedades infecciosas y respiratorias </v>
      </c>
      <c r="C21" s="150"/>
      <c r="D21" s="150"/>
      <c r="E21" s="150" t="str">
        <f>[31]MIR!$C$14</f>
        <v>porcentaje de disminución de enfermedades</v>
      </c>
      <c r="F21" s="150"/>
      <c r="G21" s="150" t="str">
        <f>[31]MIR!$D$14</f>
        <v xml:space="preserve">(no. De enfermedades disminuidas/no. De ciudadanos*100) </v>
      </c>
      <c r="H21" s="150"/>
      <c r="I21" s="160" t="str">
        <f>[31]MIR!$E$14</f>
        <v>reportes de salud</v>
      </c>
      <c r="J21" s="150"/>
      <c r="K21" s="55" t="s">
        <v>184</v>
      </c>
      <c r="L21" s="71">
        <v>2</v>
      </c>
      <c r="M21" s="134" t="s">
        <v>230</v>
      </c>
      <c r="N21" s="93" t="s">
        <v>231</v>
      </c>
      <c r="O21" s="5">
        <v>0.5</v>
      </c>
      <c r="P21" s="179" t="str">
        <f t="shared" si="0"/>
        <v>DIRECCIÓN DE LIMPIA.</v>
      </c>
      <c r="Q21" s="150"/>
    </row>
    <row r="22" spans="1:18" ht="115.5" customHeight="1" x14ac:dyDescent="0.25">
      <c r="A22" s="2" t="s">
        <v>63</v>
      </c>
      <c r="B22" s="174" t="str">
        <f>[31]MIR!$B$17</f>
        <v xml:space="preserve">educacion ambiental por parte de los cuidadanos para el destino final de los residuos urbanos </v>
      </c>
      <c r="C22" s="176"/>
      <c r="D22" s="175"/>
      <c r="E22" s="250" t="str">
        <f>[31]MIR!$C$17</f>
        <v xml:space="preserve">porcentaje de calles sucias por parte de los cuidadanos </v>
      </c>
      <c r="F22" s="251"/>
      <c r="G22" s="250" t="str">
        <f>[31]MIR!$D$17</f>
        <v>no.de calles sucias por parte de los cuidadanos /no. Numeros de calles sucias *100</v>
      </c>
      <c r="H22" s="251"/>
      <c r="I22" s="174" t="str">
        <f>[31]MIR!$E$20</f>
        <v>evidencia fotografica</v>
      </c>
      <c r="J22" s="175"/>
      <c r="K22" s="55" t="s">
        <v>184</v>
      </c>
      <c r="L22" s="131">
        <v>2</v>
      </c>
      <c r="M22" s="92" t="s">
        <v>230</v>
      </c>
      <c r="N22" s="93" t="s">
        <v>231</v>
      </c>
      <c r="O22" s="5">
        <v>0.5</v>
      </c>
      <c r="P22" s="179" t="str">
        <f t="shared" si="0"/>
        <v>DIRECCIÓN DE LIMPIA.</v>
      </c>
      <c r="Q22" s="150"/>
    </row>
    <row r="23" spans="1:18" ht="111.75" customHeight="1" x14ac:dyDescent="0.25">
      <c r="A23" s="2" t="s">
        <v>106</v>
      </c>
      <c r="B23" s="150" t="str">
        <f>[31]MIR!$B$20</f>
        <v>personal capacitado para la separacion, recoleccion y transporte de residuos solidos</v>
      </c>
      <c r="C23" s="150"/>
      <c r="D23" s="150"/>
      <c r="E23" s="150" t="str">
        <f>[31]MIR!$C$20</f>
        <v xml:space="preserve">porcentaje de recolecion de residuos solidos </v>
      </c>
      <c r="F23" s="150"/>
      <c r="G23" s="150" t="str">
        <f>[31]MIR!$D$20</f>
        <v xml:space="preserve">no.de recolecion de residuos solidos /no. De recoleccion </v>
      </c>
      <c r="H23" s="150"/>
      <c r="I23" s="160" t="str">
        <f>[31]MIR!$E$20</f>
        <v>evidencia fotografica</v>
      </c>
      <c r="J23" s="150"/>
      <c r="K23" s="55" t="s">
        <v>184</v>
      </c>
      <c r="L23" s="71">
        <v>2</v>
      </c>
      <c r="M23" s="92" t="s">
        <v>230</v>
      </c>
      <c r="N23" s="93" t="s">
        <v>231</v>
      </c>
      <c r="O23" s="5">
        <v>0.5</v>
      </c>
      <c r="P23" s="179" t="str">
        <f t="shared" si="0"/>
        <v>DIRECCIÓN DE LIMPIA.</v>
      </c>
      <c r="Q23" s="150"/>
    </row>
    <row r="24" spans="1:18" ht="21.75" customHeight="1" x14ac:dyDescent="0.25">
      <c r="A24" s="158" t="s">
        <v>30</v>
      </c>
      <c r="B24" s="158"/>
      <c r="C24" s="158"/>
      <c r="D24" s="158"/>
      <c r="E24" s="158"/>
      <c r="F24" s="158"/>
      <c r="G24" s="158"/>
      <c r="H24" s="158"/>
      <c r="I24" s="158"/>
      <c r="J24" s="158"/>
      <c r="K24" s="158"/>
      <c r="L24" s="158"/>
      <c r="M24" s="158"/>
      <c r="N24" s="158"/>
      <c r="O24" s="158"/>
      <c r="P24" s="158"/>
      <c r="Q24" s="158"/>
    </row>
    <row r="25" spans="1:18" ht="111" customHeight="1" x14ac:dyDescent="0.25">
      <c r="A25" s="3" t="s">
        <v>69</v>
      </c>
      <c r="B25" s="150" t="str">
        <f>[31]MIR!$B$16</f>
        <v>implementar campañas de descacharrización</v>
      </c>
      <c r="C25" s="150"/>
      <c r="D25" s="150"/>
      <c r="E25" s="150" t="str">
        <f>[31]MIR!$C$16</f>
        <v xml:space="preserve">porcentaje de campañas de descacharrizacion </v>
      </c>
      <c r="F25" s="150"/>
      <c r="G25" s="150" t="str">
        <f>[31]MIR!$D$16</f>
        <v>no. De  campañas de descacharizacion de residuos solidos /no. De campañas programados programados*100</v>
      </c>
      <c r="H25" s="150"/>
      <c r="I25" s="160" t="str">
        <f>[31]MIR!$E$16</f>
        <v xml:space="preserve">evidencias fotograficas </v>
      </c>
      <c r="J25" s="150"/>
      <c r="K25" s="55" t="s">
        <v>184</v>
      </c>
      <c r="L25" s="71">
        <v>2</v>
      </c>
      <c r="M25" s="94" t="s">
        <v>230</v>
      </c>
      <c r="N25" s="93" t="s">
        <v>231</v>
      </c>
      <c r="O25" s="5">
        <v>0.5</v>
      </c>
      <c r="P25" s="179" t="str">
        <f t="shared" si="0"/>
        <v>DIRECCIÓN DE LIMPIA.</v>
      </c>
      <c r="Q25" s="150"/>
      <c r="R25" t="s">
        <v>33</v>
      </c>
    </row>
    <row r="26" spans="1:18" ht="69.75" customHeight="1" x14ac:dyDescent="0.25">
      <c r="A26" s="3" t="s">
        <v>68</v>
      </c>
      <c r="B26" s="150" t="str">
        <f>[31]MIR!$B$18</f>
        <v>personal suficiente para realizar limpieza de las calles</v>
      </c>
      <c r="C26" s="150"/>
      <c r="D26" s="150"/>
      <c r="E26" s="150" t="str">
        <f>[31]MIR!$C$18</f>
        <v xml:space="preserve">porcentaje de limpieza en el relleno sanitario </v>
      </c>
      <c r="F26" s="150"/>
      <c r="G26" s="150" t="str">
        <f>[31]MIR!$D$18</f>
        <v>no.de limpieza en el rellleno /no.de limpieza *100</v>
      </c>
      <c r="H26" s="150"/>
      <c r="I26" s="160" t="str">
        <f>[31]MIR!$E$18</f>
        <v xml:space="preserve">evidencias fotograficas </v>
      </c>
      <c r="J26" s="150"/>
      <c r="K26" s="55" t="s">
        <v>184</v>
      </c>
      <c r="L26" s="71">
        <v>2</v>
      </c>
      <c r="M26" s="144" t="s">
        <v>230</v>
      </c>
      <c r="N26" s="93" t="s">
        <v>231</v>
      </c>
      <c r="O26" s="5">
        <v>0.5</v>
      </c>
      <c r="P26" s="179" t="str">
        <f t="shared" si="0"/>
        <v>DIRECCIÓN DE LIMPIA.</v>
      </c>
      <c r="Q26" s="150"/>
    </row>
    <row r="27" spans="1:18" ht="72.75" customHeight="1" x14ac:dyDescent="0.25">
      <c r="A27" s="3" t="s">
        <v>78</v>
      </c>
      <c r="B27" s="163" t="str">
        <f>[31]MIR!$B$19</f>
        <v xml:space="preserve">Limpieza de las principales calles municipales </v>
      </c>
      <c r="C27" s="167"/>
      <c r="D27" s="164"/>
      <c r="E27" s="163" t="str">
        <f>[31]MIR!$C$19</f>
        <v xml:space="preserve">porcentaje de limpieza  de calles  principáles </v>
      </c>
      <c r="F27" s="164"/>
      <c r="G27" s="163" t="str">
        <f>[31]MIR!$D$19</f>
        <v>no.de limpieza de calles  /no.de calles limpias  *100</v>
      </c>
      <c r="H27" s="164"/>
      <c r="I27" s="165" t="str">
        <f>[31]MIR!$E$18</f>
        <v xml:space="preserve">evidencias fotograficas </v>
      </c>
      <c r="J27" s="166"/>
      <c r="K27" s="55" t="s">
        <v>184</v>
      </c>
      <c r="L27" s="71">
        <v>2</v>
      </c>
      <c r="M27" s="94" t="s">
        <v>230</v>
      </c>
      <c r="N27" s="93" t="s">
        <v>231</v>
      </c>
      <c r="O27" s="5">
        <v>0.5</v>
      </c>
      <c r="P27" s="179" t="str">
        <f t="shared" si="0"/>
        <v>DIRECCIÓN DE LIMPIA.</v>
      </c>
      <c r="Q27" s="150"/>
    </row>
    <row r="28" spans="1:18" ht="71.25" customHeight="1" x14ac:dyDescent="0.25">
      <c r="A28" s="3" t="s">
        <v>107</v>
      </c>
      <c r="B28" s="150" t="str">
        <f>[31]MIR!$B$30</f>
        <v>correcta separación de residuos solidos</v>
      </c>
      <c r="C28" s="150"/>
      <c r="D28" s="150"/>
      <c r="E28" s="150" t="str">
        <f>[31]MIR!$C$30</f>
        <v xml:space="preserve">porcentaje de separacion de residuos </v>
      </c>
      <c r="F28" s="150"/>
      <c r="G28" s="150" t="str">
        <f>[31]MIR!$D$30</f>
        <v xml:space="preserve">no.de separacion de residuos/no.de separacion </v>
      </c>
      <c r="H28" s="150"/>
      <c r="I28" s="150" t="str">
        <f>[31]MIR!$E$18</f>
        <v xml:space="preserve">evidencias fotograficas </v>
      </c>
      <c r="J28" s="150"/>
      <c r="K28" s="55" t="s">
        <v>184</v>
      </c>
      <c r="L28" s="71">
        <v>2</v>
      </c>
      <c r="M28" s="94" t="s">
        <v>230</v>
      </c>
      <c r="N28" s="93" t="s">
        <v>231</v>
      </c>
      <c r="O28" s="5">
        <v>0.5</v>
      </c>
      <c r="P28" s="179" t="str">
        <f t="shared" si="0"/>
        <v>DIRECCIÓN DE LIMPIA.</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s="1" customFormat="1" x14ac:dyDescent="0.25">
      <c r="F37"/>
    </row>
    <row r="38" spans="1:17" s="1" customFormat="1" x14ac:dyDescent="0.25"/>
    <row r="39" spans="1:17" s="1" customFormat="1" x14ac:dyDescent="0.25"/>
    <row r="40" spans="1:17" x14ac:dyDescent="0.25">
      <c r="A40" s="1"/>
      <c r="B40" s="1"/>
      <c r="C40" s="1"/>
      <c r="D40" s="1"/>
      <c r="E40" s="1"/>
      <c r="F40" s="1"/>
      <c r="G40" s="1"/>
      <c r="H40" s="1"/>
      <c r="I40" s="1"/>
      <c r="J40" s="1"/>
      <c r="K40" s="1"/>
      <c r="L40" s="1"/>
      <c r="M40" s="1"/>
      <c r="N40" s="1"/>
      <c r="O40" s="1"/>
      <c r="P40" s="1"/>
      <c r="Q40" s="1"/>
    </row>
    <row r="41" spans="1:17" ht="39.75" customHeight="1" x14ac:dyDescent="0.25"/>
  </sheetData>
  <mergeCells count="84">
    <mergeCell ref="P22:Q22"/>
    <mergeCell ref="I22:J22"/>
    <mergeCell ref="G22:H22"/>
    <mergeCell ref="E22:F22"/>
    <mergeCell ref="B22:D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s>
  <pageMargins left="0.7" right="0.7" top="0.75" bottom="0.75" header="0.3" footer="0.3"/>
  <pageSetup scale="53" orientation="landscape" horizontalDpi="4294967292"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9" zoomScale="71" zoomScaleNormal="71" zoomScaleSheetLayoutView="70" workbookViewId="0">
      <selection activeCell="A29" sqref="A29"/>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'[32]POA (2)'!$AA$26</f>
        <v xml:space="preserve">E Prestacion de Servicios Publicos </v>
      </c>
      <c r="E8" s="150"/>
      <c r="F8" s="150"/>
      <c r="G8" s="150"/>
      <c r="H8" s="150"/>
      <c r="I8" s="151" t="s">
        <v>1</v>
      </c>
      <c r="J8" s="152" t="s">
        <v>204</v>
      </c>
      <c r="K8" s="152"/>
      <c r="L8" s="151" t="s">
        <v>2</v>
      </c>
      <c r="M8" s="179" t="str">
        <f>'[32]POA (2)'!$C$19</f>
        <v>Programa 13: Gestion Integral de Servicios Publicos</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tr">
        <f>'[32]POA (2)'!$AA$23</f>
        <v xml:space="preserve">2. Desarrollo Social </v>
      </c>
      <c r="C11" s="155"/>
      <c r="D11" s="155"/>
      <c r="E11" s="156"/>
      <c r="F11" s="69" t="s">
        <v>5</v>
      </c>
      <c r="G11" s="182" t="str">
        <f>'[32]POA (2)'!$AA$24</f>
        <v xml:space="preserve">2.2. Vivienda y Servicios a la Comunidad </v>
      </c>
      <c r="H11" s="155"/>
      <c r="I11" s="155"/>
      <c r="J11" s="155"/>
      <c r="K11" s="155"/>
      <c r="L11" s="156"/>
      <c r="M11" s="26" t="s">
        <v>6</v>
      </c>
      <c r="N11" s="182" t="str">
        <f>'[32]POA (2)'!$AA$25</f>
        <v>2.2.4. Alumbrado Publico</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'[32]POA (2)'!$C$17</f>
        <v xml:space="preserve">EJE II : Desarrollo Competitivo y Sostenible para el Progreso </v>
      </c>
      <c r="C13" s="150"/>
      <c r="D13" s="146" t="s">
        <v>8</v>
      </c>
      <c r="E13" s="179" t="str">
        <f>'[32]POA (2)'!$C$18</f>
        <v xml:space="preserve">Garantizar la presentacion de los servicios publicos de forma eficiente ,segura y sustentable promoviendo el bienestar y calidad de vida mediante el acceso universal y equitativo de los servicios </v>
      </c>
      <c r="F13" s="181"/>
      <c r="G13" s="181"/>
      <c r="H13" s="146" t="s">
        <v>9</v>
      </c>
      <c r="I13" s="179" t="str">
        <f>'[32]POA (2)'!$C$20</f>
        <v xml:space="preserve">Vincular mecanismos de colaboracion interinstitucional para el desarrollo de infraestructura que impulsen la vocacion productiva del Municipio, garantizando la proteccion de sostenibilidad del medio ambiente. </v>
      </c>
      <c r="J13" s="150"/>
      <c r="K13" s="150"/>
      <c r="L13" s="150"/>
      <c r="M13" s="151" t="s">
        <v>10</v>
      </c>
      <c r="N13" s="180" t="str">
        <f>'[32]POA (2)'!$C$21</f>
        <v xml:space="preserve">13.8 Implementar programas de instalacion de alumbrado publico en el Municipio. 13.9 Instalar sistemas de iluminacion decorativa en espacios o eventos de interes cultural, como plazas, calles y areas recreativas 13.10 Dar mantenimiento preventivo a las luminarias 13.11Atender de manera efectiva las fallas del funcionamiento de las luminarias. 13.12 Reemplazar las luminarias obsoletas o dañadas en espacios deportivos, parques y avenidas 13.13 Implementar tegnologia eficiente en los sistemas de alumbrado publico, aumentando la durabilidad de las luminarias y reducir el consumo de electricidad. 13.14 Garantizar que el sistema de alumbrado publico contribuja a la seguridad de las areas urbanas o espacios deportivos, disminuyendo el riesgo de robos u otro delitos 13.15 Ampliar en sistema de alumbrado publico mediante proyectos de nuevas Colonias, Barrios y Comunidades. </v>
      </c>
      <c r="O13" s="150"/>
      <c r="P13" s="150"/>
      <c r="Q13" s="150"/>
    </row>
    <row r="14" spans="1:17" ht="294"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85.5" customHeight="1" x14ac:dyDescent="0.25">
      <c r="A19" s="2" t="s">
        <v>28</v>
      </c>
      <c r="B19" s="150" t="str">
        <f>[32]MIR!$B$12</f>
        <v>Mejora de la calidad de vida de los ciudadanos mediante la creación de espacios públicos seguros y bien iluminados.</v>
      </c>
      <c r="C19" s="150"/>
      <c r="D19" s="150"/>
      <c r="E19" s="150" t="str">
        <f>[32]MIR!$C$12</f>
        <v>Espacios públicos iluminados</v>
      </c>
      <c r="F19" s="150"/>
      <c r="G19" s="150" t="str">
        <f>[32]MIR!$D$12</f>
        <v>Espacios públicos iluminados= Espacios iluminados / Espacios programados * 100</v>
      </c>
      <c r="H19" s="150"/>
      <c r="I19" s="160" t="str">
        <f>[32]MIR!$E$12</f>
        <v>Reportes municipales, inspecciones</v>
      </c>
      <c r="J19" s="150"/>
      <c r="K19" s="55" t="s">
        <v>184</v>
      </c>
      <c r="L19" s="71">
        <v>2</v>
      </c>
      <c r="M19" s="92" t="s">
        <v>230</v>
      </c>
      <c r="N19" s="93" t="s">
        <v>231</v>
      </c>
      <c r="O19" s="5">
        <v>0.5</v>
      </c>
      <c r="P19" s="252" t="s">
        <v>205</v>
      </c>
      <c r="Q19" s="150"/>
    </row>
    <row r="20" spans="1:18" ht="92.25" customHeight="1" x14ac:dyDescent="0.25">
      <c r="A20" s="2" t="s">
        <v>29</v>
      </c>
      <c r="B20" s="150" t="str">
        <f>[32]MIR!$B$13</f>
        <v>Mejora del alumbrado público para aumentar la seguridad y reducir los actos delictivos en el municipio.</v>
      </c>
      <c r="C20" s="150"/>
      <c r="D20" s="150"/>
      <c r="E20" s="150" t="str">
        <f>[32]MIR!$C$13</f>
        <v>Lámparas instaladas</v>
      </c>
      <c r="F20" s="150"/>
      <c r="G20" s="150" t="str">
        <f>[32]MIR!$D$13</f>
        <v>Lámparas instaladas= Lámparas instaladas / Lámparas programadas * 100</v>
      </c>
      <c r="H20" s="150"/>
      <c r="I20" s="160" t="str">
        <f>[32]MIR!$E$13</f>
        <v>Registros de instalación</v>
      </c>
      <c r="J20" s="150"/>
      <c r="K20" s="55" t="s">
        <v>184</v>
      </c>
      <c r="L20" s="71">
        <v>2</v>
      </c>
      <c r="M20" s="92" t="s">
        <v>230</v>
      </c>
      <c r="N20" s="93" t="s">
        <v>231</v>
      </c>
      <c r="O20" s="5">
        <v>0.5</v>
      </c>
      <c r="P20" s="252" t="s">
        <v>205</v>
      </c>
      <c r="Q20" s="150"/>
    </row>
    <row r="21" spans="1:18" ht="90.75" customHeight="1" x14ac:dyDescent="0.25">
      <c r="A21" s="2" t="s">
        <v>62</v>
      </c>
      <c r="B21" s="150" t="str">
        <f>[32]MIR!$B$14</f>
        <v>Planificación adecuada en la instalación del alumbrado para optimizar la seguridad y funcionalidad.</v>
      </c>
      <c r="C21" s="150"/>
      <c r="D21" s="150"/>
      <c r="E21" s="150" t="str">
        <f>[32]MIR!$C$14</f>
        <v>Proyectos ejecutados</v>
      </c>
      <c r="F21" s="150"/>
      <c r="G21" s="150" t="str">
        <f>[32]MIR!$D$14</f>
        <v>Lámparas instaladas= Proyectos ejecutados / Proyectos planificados * 100</v>
      </c>
      <c r="H21" s="150"/>
      <c r="I21" s="160" t="str">
        <f>[32]MIR!$E$14</f>
        <v>Informes de planificación</v>
      </c>
      <c r="J21" s="150"/>
      <c r="K21" s="55" t="s">
        <v>184</v>
      </c>
      <c r="L21" s="71">
        <v>2</v>
      </c>
      <c r="M21" s="92" t="s">
        <v>230</v>
      </c>
      <c r="N21" s="93" t="s">
        <v>231</v>
      </c>
      <c r="O21" s="5">
        <v>0.5</v>
      </c>
      <c r="P21" s="252" t="s">
        <v>205</v>
      </c>
      <c r="Q21" s="150"/>
    </row>
    <row r="22" spans="1:18" ht="90" customHeight="1" x14ac:dyDescent="0.25">
      <c r="A22" s="2" t="s">
        <v>63</v>
      </c>
      <c r="B22" s="163" t="str">
        <f>[32]MIR!$B$17</f>
        <v>Fomentar  la participación ciudadana en la gestión de los espacios públicos.</v>
      </c>
      <c r="C22" s="167"/>
      <c r="D22" s="164"/>
      <c r="E22" s="163" t="str">
        <f>[32]MIR!$C$17</f>
        <v>Participación ciudadana</v>
      </c>
      <c r="F22" s="164"/>
      <c r="G22" s="163" t="str">
        <f>[32]MIR!$D$17</f>
        <v>Participación ciudadana= Número de ciudadanos participantes / Número esperado * 100</v>
      </c>
      <c r="H22" s="164"/>
      <c r="I22" s="165" t="str">
        <f>[32]MIR!$E$17</f>
        <v>Actas de reuniones, encuestas</v>
      </c>
      <c r="J22" s="166"/>
      <c r="K22" s="134" t="s">
        <v>184</v>
      </c>
      <c r="L22" s="131">
        <v>2</v>
      </c>
      <c r="M22" s="134" t="s">
        <v>230</v>
      </c>
      <c r="N22" s="93" t="s">
        <v>231</v>
      </c>
      <c r="O22" s="5">
        <v>0.5</v>
      </c>
      <c r="P22" s="252" t="s">
        <v>205</v>
      </c>
      <c r="Q22" s="150"/>
    </row>
    <row r="23" spans="1:18" ht="89.25" customHeight="1" x14ac:dyDescent="0.25">
      <c r="A23" s="2" t="s">
        <v>106</v>
      </c>
      <c r="B23" s="150" t="str">
        <f>[32]MIR!$B$20</f>
        <v>Optimización del desempeño de actividades en edificios e instalaciones de espacios comunes.</v>
      </c>
      <c r="C23" s="150"/>
      <c r="D23" s="150"/>
      <c r="E23" s="150" t="str">
        <f>[32]MIR!$C$20</f>
        <v>Actividades optimizadas</v>
      </c>
      <c r="F23" s="150"/>
      <c r="G23" s="150" t="str">
        <f>[32]MIR!$D$20</f>
        <v>Actividades optimizadas= Actividades optimizadas / Actividades programadas * 100</v>
      </c>
      <c r="H23" s="150"/>
      <c r="I23" s="160" t="str">
        <f>[32]MIR!$E$20</f>
        <v>Informes de desempeño</v>
      </c>
      <c r="J23" s="150"/>
      <c r="K23" s="55" t="s">
        <v>184</v>
      </c>
      <c r="L23" s="71">
        <v>2</v>
      </c>
      <c r="M23" s="92" t="s">
        <v>230</v>
      </c>
      <c r="N23" s="93" t="s">
        <v>231</v>
      </c>
      <c r="O23" s="5">
        <v>0.5</v>
      </c>
      <c r="P23" s="252" t="s">
        <v>205</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01.25" customHeight="1" x14ac:dyDescent="0.25">
      <c r="A25" s="3" t="s">
        <v>69</v>
      </c>
      <c r="B25" s="150" t="str">
        <f>[32]MIR!$B$15</f>
        <v>Dar Mantenimiento y reparación regular de las luminarias públicas para garantizar la seguridad y eficiencia.</v>
      </c>
      <c r="C25" s="150"/>
      <c r="D25" s="150"/>
      <c r="E25" s="150" t="str">
        <f>[32]MIR!$C$15</f>
        <v>Luminarias mantenidas</v>
      </c>
      <c r="F25" s="150"/>
      <c r="G25" s="150" t="str">
        <f>[32]MIR!$D$15</f>
        <v>Luminarias mantenidas= Luminarias mantenidas / Luminarias programadas * 100</v>
      </c>
      <c r="H25" s="150"/>
      <c r="I25" s="160" t="str">
        <f>[32]MIR!$E$15</f>
        <v>Reportes de mantenimiento</v>
      </c>
      <c r="J25" s="150"/>
      <c r="K25" s="55" t="s">
        <v>184</v>
      </c>
      <c r="L25" s="71">
        <v>2</v>
      </c>
      <c r="M25" s="92" t="s">
        <v>230</v>
      </c>
      <c r="N25" s="93" t="s">
        <v>231</v>
      </c>
      <c r="O25" s="5">
        <v>0.5</v>
      </c>
      <c r="P25" s="252" t="s">
        <v>205</v>
      </c>
      <c r="Q25" s="150"/>
    </row>
    <row r="26" spans="1:18" ht="90" customHeight="1" x14ac:dyDescent="0.25">
      <c r="A26" s="3" t="s">
        <v>65</v>
      </c>
      <c r="B26" s="150" t="str">
        <f>[32]MIR!$B$16</f>
        <v xml:space="preserve">Coordinarse con CFE para la ambliacion de cobertura del servicio de Alumbrado Publico </v>
      </c>
      <c r="C26" s="150"/>
      <c r="D26" s="150"/>
      <c r="E26" s="150" t="str">
        <f>[32]MIR!$C$16</f>
        <v>Convenios realizados</v>
      </c>
      <c r="F26" s="150"/>
      <c r="G26" s="150" t="str">
        <f>[32]MIR!$D$16</f>
        <v>Convenios realizados= Convenios realizados / Convenios proyectados * 100</v>
      </c>
      <c r="H26" s="150"/>
      <c r="I26" s="160" t="str">
        <f>[32]MIR!$E$16</f>
        <v>Acuerdos con CFE</v>
      </c>
      <c r="J26" s="150"/>
      <c r="K26" s="55" t="s">
        <v>184</v>
      </c>
      <c r="L26" s="71">
        <v>2</v>
      </c>
      <c r="M26" s="92" t="s">
        <v>230</v>
      </c>
      <c r="N26" s="93" t="s">
        <v>231</v>
      </c>
      <c r="O26" s="5">
        <v>0.5</v>
      </c>
      <c r="P26" s="252" t="s">
        <v>205</v>
      </c>
      <c r="Q26" s="150"/>
      <c r="R26" t="s">
        <v>33</v>
      </c>
    </row>
    <row r="27" spans="1:18" ht="85.5" customHeight="1" x14ac:dyDescent="0.25">
      <c r="A27" s="3" t="s">
        <v>68</v>
      </c>
      <c r="B27" s="150" t="str">
        <f>[32]MIR!$B$18</f>
        <v>Dar mantenimiento preventivo y correcto de las Instalaciones electricas ubicadas en parques, Jardines y panteones Municipales</v>
      </c>
      <c r="C27" s="150"/>
      <c r="D27" s="150"/>
      <c r="E27" s="150" t="str">
        <f>[32]MIR!$C$18</f>
        <v>Instalaciones mantenidas</v>
      </c>
      <c r="F27" s="150"/>
      <c r="G27" s="150" t="str">
        <f>[32]MIR!$D$18</f>
        <v>Instalaciones mantenidas= Instalaciones mantenidas / Instalaciones programadas * 100</v>
      </c>
      <c r="H27" s="150"/>
      <c r="I27" s="150" t="str">
        <f>[32]MIR!$E$18</f>
        <v>Reportes técnicos</v>
      </c>
      <c r="J27" s="150"/>
      <c r="K27" s="55" t="s">
        <v>184</v>
      </c>
      <c r="L27" s="71">
        <v>2</v>
      </c>
      <c r="M27" s="92" t="s">
        <v>230</v>
      </c>
      <c r="N27" s="93" t="s">
        <v>231</v>
      </c>
      <c r="O27" s="5">
        <v>0.5</v>
      </c>
      <c r="P27" s="252" t="s">
        <v>205</v>
      </c>
      <c r="Q27" s="150"/>
    </row>
    <row r="28" spans="1:18" ht="87" customHeight="1" x14ac:dyDescent="0.25">
      <c r="A28" s="3" t="s">
        <v>78</v>
      </c>
      <c r="B28" s="150" t="str">
        <f>[32]MIR!$B$19</f>
        <v>Instalar sistemas de iluminacion decorativa en espacios o eventos de interes cultural, como plazas, calles y areas recreativas</v>
      </c>
      <c r="C28" s="150"/>
      <c r="D28" s="150"/>
      <c r="E28" s="150" t="str">
        <f>[32]MIR!$C$19</f>
        <v>Eventos iluminados</v>
      </c>
      <c r="F28" s="150"/>
      <c r="G28" s="150" t="str">
        <f>[32]MIR!$D$19</f>
        <v>Eventos iluminados= Eventos con iluminación / Eventos programados * 100</v>
      </c>
      <c r="H28" s="150"/>
      <c r="I28" s="150" t="str">
        <f>[32]MIR!$E$19</f>
        <v>Informes de eventos</v>
      </c>
      <c r="J28" s="150"/>
      <c r="K28" s="55" t="s">
        <v>184</v>
      </c>
      <c r="L28" s="131">
        <v>2</v>
      </c>
      <c r="M28" s="134" t="s">
        <v>230</v>
      </c>
      <c r="N28" s="93" t="s">
        <v>231</v>
      </c>
      <c r="O28" s="5">
        <v>0.5</v>
      </c>
      <c r="P28" s="252" t="s">
        <v>205</v>
      </c>
      <c r="Q28" s="150"/>
    </row>
    <row r="29" spans="1:18" ht="81.75" customHeight="1" x14ac:dyDescent="0.25">
      <c r="A29" s="3" t="s">
        <v>107</v>
      </c>
      <c r="B29" s="150" t="str">
        <f>[32]MIR!$B$21</f>
        <v xml:space="preserve">Mejorar de las condiciones de las instalaciones eléctricas en edificios e instalaciones públicas  pertenecen al H. Ayuntamiento de Eduardo Neri </v>
      </c>
      <c r="C29" s="150"/>
      <c r="D29" s="150"/>
      <c r="E29" s="150" t="str">
        <f>[32]MIR!$C$21</f>
        <v>Instalaciones mejoradas</v>
      </c>
      <c r="F29" s="150"/>
      <c r="G29" s="150" t="str">
        <f>[32]MIR!$D$21</f>
        <v>Instalaciones mejoradas= Instalaciones mejoradas / Instalaciones programadas * 100</v>
      </c>
      <c r="H29" s="150"/>
      <c r="I29" s="150" t="str">
        <f>[32]MIR!$E$21</f>
        <v>Auditorías eléctricas</v>
      </c>
      <c r="J29" s="150"/>
      <c r="K29" s="55" t="s">
        <v>184</v>
      </c>
      <c r="L29" s="131">
        <v>2</v>
      </c>
      <c r="M29" s="134" t="s">
        <v>230</v>
      </c>
      <c r="N29" s="93" t="s">
        <v>231</v>
      </c>
      <c r="O29" s="5">
        <v>0.5</v>
      </c>
      <c r="P29" s="252" t="s">
        <v>205</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116.25" customHeight="1" x14ac:dyDescent="0.25"/>
    <row r="38" spans="1:17" s="1" customFormat="1" x14ac:dyDescent="0.25"/>
    <row r="39" spans="1:17" s="1" customFormat="1" x14ac:dyDescent="0.25"/>
    <row r="40" spans="1:17" ht="50.25" customHeight="1" x14ac:dyDescent="0.25"/>
  </sheetData>
  <mergeCells count="89">
    <mergeCell ref="B29:D29"/>
    <mergeCell ref="E29:F29"/>
    <mergeCell ref="G29:H29"/>
    <mergeCell ref="I29:J29"/>
    <mergeCell ref="P29:Q2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7:Q27"/>
    <mergeCell ref="F33:H34"/>
    <mergeCell ref="B26:D26"/>
    <mergeCell ref="E26:F26"/>
    <mergeCell ref="G26:H26"/>
    <mergeCell ref="I26:J26"/>
    <mergeCell ref="B27:D27"/>
    <mergeCell ref="E27:F27"/>
    <mergeCell ref="G27:H27"/>
    <mergeCell ref="I27:J27"/>
    <mergeCell ref="P26:Q26"/>
    <mergeCell ref="B28:D28"/>
    <mergeCell ref="E28:F28"/>
    <mergeCell ref="G28:H28"/>
    <mergeCell ref="I28:J28"/>
    <mergeCell ref="P28:Q28"/>
  </mergeCells>
  <pageMargins left="0.7" right="0.7" top="0.75" bottom="0.75" header="0.3" footer="0.3"/>
  <pageSetup scale="53" orientation="landscape" horizontalDpi="4294967292"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8" zoomScale="64" zoomScaleNormal="64" zoomScaleSheetLayoutView="70" workbookViewId="0">
      <selection activeCell="B28" sqref="B28:D28"/>
    </sheetView>
  </sheetViews>
  <sheetFormatPr baseColWidth="10" defaultColWidth="10.875" defaultRowHeight="15.75" x14ac:dyDescent="0.25"/>
  <cols>
    <col min="1" max="1" width="15.5" customWidth="1"/>
    <col min="3" max="3" width="6.875" customWidth="1"/>
    <col min="4" max="4" width="19.375" customWidth="1"/>
    <col min="6" max="6" width="11.625" customWidth="1"/>
    <col min="8" max="8" width="12.875" customWidth="1"/>
    <col min="9" max="9" width="13.375" customWidth="1"/>
    <col min="10" max="10" width="10.625" customWidth="1"/>
    <col min="11" max="11" width="14.25" customWidth="1"/>
    <col min="12" max="12" width="14.5" customWidth="1"/>
    <col min="13" max="13" width="15.125" customWidth="1"/>
    <col min="14" max="14" width="14.375" customWidth="1"/>
    <col min="15" max="15" width="11.625"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5.5" customHeight="1" x14ac:dyDescent="0.25">
      <c r="A3" s="1"/>
      <c r="B3" s="147"/>
      <c r="C3" s="147"/>
      <c r="D3" s="147"/>
      <c r="E3" s="147"/>
      <c r="F3" s="147"/>
      <c r="G3" s="147"/>
      <c r="H3" s="147"/>
      <c r="I3" s="147"/>
      <c r="J3" s="147"/>
      <c r="K3" s="147"/>
      <c r="L3" s="147"/>
      <c r="M3" s="147"/>
      <c r="N3" s="147"/>
      <c r="O3" s="147"/>
      <c r="P3" s="147"/>
      <c r="Q3" s="1"/>
    </row>
    <row r="4" spans="1:17" ht="40.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ht="15.75" customHeight="1" x14ac:dyDescent="0.25">
      <c r="A8" s="146" t="s">
        <v>0</v>
      </c>
      <c r="B8" s="146"/>
      <c r="C8" s="146"/>
      <c r="D8" s="149" t="str">
        <f>'[33]POA (2)'!$AA$26</f>
        <v xml:space="preserve">E Prestacion de Servicos Publicos </v>
      </c>
      <c r="E8" s="150"/>
      <c r="F8" s="150"/>
      <c r="G8" s="150"/>
      <c r="H8" s="150"/>
      <c r="I8" s="151" t="s">
        <v>1</v>
      </c>
      <c r="J8" s="152" t="s">
        <v>257</v>
      </c>
      <c r="K8" s="152"/>
      <c r="L8" s="151" t="s">
        <v>2</v>
      </c>
      <c r="M8" s="253" t="str">
        <f>'[33]POA (2)'!$C$19</f>
        <v xml:space="preserve">13 Gestion Integral de Servicios Publicos </v>
      </c>
      <c r="N8" s="254"/>
      <c r="O8" s="151" t="s">
        <v>3</v>
      </c>
      <c r="P8" s="149" t="s">
        <v>173</v>
      </c>
      <c r="Q8" s="150"/>
    </row>
    <row r="9" spans="1:17" ht="61.5" customHeight="1" x14ac:dyDescent="0.25">
      <c r="A9" s="146"/>
      <c r="B9" s="146"/>
      <c r="C9" s="146"/>
      <c r="D9" s="150"/>
      <c r="E9" s="150"/>
      <c r="F9" s="150"/>
      <c r="G9" s="150"/>
      <c r="H9" s="150"/>
      <c r="I9" s="151"/>
      <c r="J9" s="152"/>
      <c r="K9" s="152"/>
      <c r="L9" s="151"/>
      <c r="M9" s="255"/>
      <c r="N9" s="256"/>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154" t="str">
        <f>'[33]POA (2)'!$AA$23</f>
        <v xml:space="preserve">2.Desarrollo Social </v>
      </c>
      <c r="C11" s="155"/>
      <c r="D11" s="155"/>
      <c r="E11" s="156"/>
      <c r="F11" s="69" t="s">
        <v>5</v>
      </c>
      <c r="G11" s="257" t="s">
        <v>158</v>
      </c>
      <c r="H11" s="155"/>
      <c r="I11" s="155"/>
      <c r="J11" s="155"/>
      <c r="K11" s="155"/>
      <c r="L11" s="156"/>
      <c r="M11" s="26" t="s">
        <v>6</v>
      </c>
      <c r="N11" s="257" t="s">
        <v>159</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08" t="str">
        <f>'[33]POA (2)'!$C$17</f>
        <v>II Desarrollo Competitivo y Sostenible para el Progreso</v>
      </c>
      <c r="C13" s="150"/>
      <c r="D13" s="146" t="s">
        <v>8</v>
      </c>
      <c r="E13" s="208" t="str">
        <f>'[33]POA (2)'!$C$18</f>
        <v>Trasformar a Eduardo Neri en un Municipio Competitivo y Prospero tanto en el ambito rural como urbano, fomantando el emprendimiento y el desarrollo economico ademas, impulsar una infraestructura sustentable, respetando y protegiendo el medio ambiente</v>
      </c>
      <c r="F13" s="150"/>
      <c r="G13" s="150"/>
      <c r="H13" s="146" t="s">
        <v>9</v>
      </c>
      <c r="I13" s="208" t="str">
        <f>'[33]POA (2)'!$C$20</f>
        <v>Vincular mecanismos de colaboracion interinstitucional para el desarrollo de infraestructura que impulsen la vocacion producida del municipio, garantizando la proteccion y sostenibilidad del medio ambiente</v>
      </c>
      <c r="J13" s="150"/>
      <c r="K13" s="150"/>
      <c r="L13" s="150"/>
      <c r="M13" s="151" t="s">
        <v>10</v>
      </c>
      <c r="N13" s="208" t="str">
        <f>'[33]POA (2)'!$C$21</f>
        <v>13.17 Diseñar proyectos para la captacion almacenamiento, distribucion del agua potable, asegurando que toda la poblacion tenga acceso a este servicio.  13.18 Implementar proyectos para la construccion y rehabilitacion de las redes de alcantarillado, para la correcta evacuacion de las aguas residuales. 13.19 Supervisar la distribucion del agua mediante una programacion acorde para el abastecimiento de las viviendas</v>
      </c>
      <c r="O13" s="150"/>
      <c r="P13" s="150"/>
      <c r="Q13" s="150"/>
    </row>
    <row r="14" spans="1:17" ht="147"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25.25" customHeight="1" x14ac:dyDescent="0.25">
      <c r="A19" s="2" t="s">
        <v>28</v>
      </c>
      <c r="B19" s="150" t="str">
        <f>'[33] MIR A.P '!$B$12</f>
        <v>Brindar a la ciudad de Zumpango del Rio, un servicio de agua potable eficiente, que garantice satisfacer la demanda del vital liquido.</v>
      </c>
      <c r="C19" s="150"/>
      <c r="D19" s="150"/>
      <c r="E19" s="150" t="str">
        <f>'[33] MIR A.P '!$C$12</f>
        <v>Porcentaje de Poblacion con Acceso a Servicio de Agua</v>
      </c>
      <c r="F19" s="150"/>
      <c r="G19" s="150" t="str">
        <f>'[33] MIR A.P '!$D$12</f>
        <v>Porcentaje de Poblacion con Acceso al Agua = (Total de Población Con Servicio / Total de la Poblacion de Zumpango del Rio)*100  PBAA=(TPCS/TPZR)*100</v>
      </c>
      <c r="H19" s="150"/>
      <c r="I19" s="160" t="str">
        <f>'[33] MIR A.P '!$E$12</f>
        <v>Encuestas, Censos Oficiales, Disminucion de Quejas por la Ciudadania, reportes fotograficos</v>
      </c>
      <c r="J19" s="150"/>
      <c r="K19" s="43" t="s">
        <v>184</v>
      </c>
      <c r="L19" s="71">
        <v>2</v>
      </c>
      <c r="M19" s="92" t="s">
        <v>230</v>
      </c>
      <c r="N19" s="93" t="s">
        <v>231</v>
      </c>
      <c r="O19" s="5">
        <v>0.5</v>
      </c>
      <c r="P19" s="160" t="str">
        <f t="shared" ref="P19:P23" si="0">$J$8</f>
        <v>DIRECCION DE AGUA POTABLE Y ALCANTARILLADO.</v>
      </c>
      <c r="Q19" s="150"/>
    </row>
    <row r="20" spans="1:18" ht="105.75" customHeight="1" x14ac:dyDescent="0.25">
      <c r="A20" s="2" t="s">
        <v>29</v>
      </c>
      <c r="B20" s="150" t="str">
        <f>'[33] MIR A.P '!$B$13</f>
        <v>Mejorar el servicio de Agua entubada en la poblacion de Zumpango del Rio</v>
      </c>
      <c r="C20" s="150"/>
      <c r="D20" s="150"/>
      <c r="E20" s="150" t="str">
        <f>'[33] MIR A.P '!$C$13</f>
        <v>Indice de Mejoras en el Servicio de Agua</v>
      </c>
      <c r="F20" s="150"/>
      <c r="G20" s="150" t="str">
        <f>'[33] MIR A.P '!$D$13</f>
        <v>Indice de Mejoras en el Servicio de Agua = (Quejas Atendidas por Deficiencias en el Servicio/ Total de Quejas Recibidas)*100  IMSA=(QADS/TQR)*100</v>
      </c>
      <c r="H20" s="150"/>
      <c r="I20" s="160" t="str">
        <f>'[33] MIR A.P '!$E$13</f>
        <v>Encuestas, Reduccion de llamadas por Deficiencias en el Servicio.</v>
      </c>
      <c r="J20" s="150"/>
      <c r="K20" s="43" t="s">
        <v>184</v>
      </c>
      <c r="L20" s="71">
        <v>2</v>
      </c>
      <c r="M20" s="92" t="s">
        <v>230</v>
      </c>
      <c r="N20" s="93" t="s">
        <v>231</v>
      </c>
      <c r="O20" s="5">
        <v>0.5</v>
      </c>
      <c r="P20" s="160" t="str">
        <f t="shared" si="0"/>
        <v>DIRECCION DE AGUA POTABLE Y ALCANTARILLADO.</v>
      </c>
      <c r="Q20" s="150"/>
    </row>
    <row r="21" spans="1:18" ht="93" customHeight="1" x14ac:dyDescent="0.25">
      <c r="A21" s="2" t="s">
        <v>62</v>
      </c>
      <c r="B21" s="150" t="str">
        <f>'[33] MIR A.P '!$B$14</f>
        <v xml:space="preserve">Programa emergente de atención a Fugas en la red de distribución </v>
      </c>
      <c r="C21" s="150"/>
      <c r="D21" s="150"/>
      <c r="E21" s="150" t="str">
        <f>'[33] MIR A.P '!$C$14</f>
        <v xml:space="preserve">Tasa de Fugas en la red de distribucion </v>
      </c>
      <c r="F21" s="150"/>
      <c r="G21" s="150" t="str">
        <f>'[33] MIR A.P '!$D$14</f>
        <v>Tasa de Fugas en la Red = ( Numero de Fugas Atendidas / Total de Fugas en Red de Distribución)*100   = TGR=(NFA/TFRD)*100</v>
      </c>
      <c r="H21" s="150"/>
      <c r="I21" s="160" t="str">
        <f>'[33] MIR A.P '!$E$14</f>
        <v>Reportes de avances, Difusion en medios remotos, Fotografias, reportes de atencion a fugas</v>
      </c>
      <c r="J21" s="150"/>
      <c r="K21" s="43" t="s">
        <v>184</v>
      </c>
      <c r="L21" s="71">
        <v>2</v>
      </c>
      <c r="M21" s="92" t="s">
        <v>230</v>
      </c>
      <c r="N21" s="93" t="s">
        <v>231</v>
      </c>
      <c r="O21" s="5">
        <v>0.5</v>
      </c>
      <c r="P21" s="160" t="str">
        <f t="shared" si="0"/>
        <v>DIRECCION DE AGUA POTABLE Y ALCANTARILLADO.</v>
      </c>
      <c r="Q21" s="150"/>
    </row>
    <row r="22" spans="1:18" ht="105" customHeight="1" x14ac:dyDescent="0.25">
      <c r="A22" s="2" t="s">
        <v>63</v>
      </c>
      <c r="B22" s="163" t="str">
        <f>'[33] MIR A.P '!$B$16</f>
        <v>Rehabilitacion de infraestructura existente en condiciones inoperantes y cambio de valvulas en mal estado, y ampliacion de red en zonas donde falta tuberia</v>
      </c>
      <c r="C22" s="167"/>
      <c r="D22" s="164"/>
      <c r="E22" s="163" t="str">
        <f>'[33] MIR A.P '!$C$16</f>
        <v xml:space="preserve">Tasa de Infraestructura Existente </v>
      </c>
      <c r="F22" s="164"/>
      <c r="G22" s="163" t="str">
        <f>'[33] MIR A.P '!$D$16</f>
        <v>Tasa de Infraestructura Existente = ( Porcentaje de Cobertura Ampliada / Porcentaje de Cobertura Total)*100 = TIE = (PCA/PCT)*100</v>
      </c>
      <c r="H22" s="164"/>
      <c r="I22" s="165" t="str">
        <f>'[33] MIR A.P '!$E$16</f>
        <v>Encuestas oficiales, Reportes de avances, Difusion en medios remotos, Fotografias</v>
      </c>
      <c r="J22" s="166"/>
      <c r="K22" s="132" t="s">
        <v>184</v>
      </c>
      <c r="L22" s="130">
        <v>2</v>
      </c>
      <c r="M22" s="132" t="s">
        <v>230</v>
      </c>
      <c r="N22" s="93" t="s">
        <v>231</v>
      </c>
      <c r="O22" s="5">
        <v>0.5</v>
      </c>
      <c r="P22" s="160" t="str">
        <f t="shared" si="0"/>
        <v>DIRECCION DE AGUA POTABLE Y ALCANTARILLADO.</v>
      </c>
      <c r="Q22" s="150"/>
    </row>
    <row r="23" spans="1:18" ht="111.75" customHeight="1" x14ac:dyDescent="0.25">
      <c r="A23" s="2" t="s">
        <v>106</v>
      </c>
      <c r="B23" s="150" t="str">
        <f>'[33] MIR A.P '!$B$19</f>
        <v>Implementar un rool de distribucion apegado a los sectores hidrometricos existente y ubicar posibles fuentes de abastecimiento para incrementar caudal</v>
      </c>
      <c r="C23" s="150"/>
      <c r="D23" s="150"/>
      <c r="E23" s="150" t="str">
        <f>'[33] MIR A.P '!$C$19</f>
        <v>Porcentaje de Quejas por Servicio Deficiente</v>
      </c>
      <c r="F23" s="150"/>
      <c r="G23" s="150" t="str">
        <f>'[33] MIR A.P '!$D$19</f>
        <v>Porcentaje de Quejas por Servicio Deficiente = (Sectores Irrigados cada Quince Dias / Total de Sectores Hidrometricos)*100  = PQSD=(SIQD/TSH)*100</v>
      </c>
      <c r="H23" s="150"/>
      <c r="I23" s="160" t="str">
        <f>'[33] MIR A.P '!$E$19</f>
        <v>Reportes Fotograficos, Encuentas, llamadas telefonicas a usuarios sobre satisfaccion del servicio</v>
      </c>
      <c r="J23" s="150"/>
      <c r="K23" s="43" t="s">
        <v>184</v>
      </c>
      <c r="L23" s="71">
        <v>2</v>
      </c>
      <c r="M23" s="92" t="s">
        <v>230</v>
      </c>
      <c r="N23" s="93" t="s">
        <v>231</v>
      </c>
      <c r="O23" s="5">
        <v>0.5</v>
      </c>
      <c r="P23" s="160" t="str">
        <f t="shared" si="0"/>
        <v>DIRECCION DE AGUA POTABLE Y ALCANTARILLADO.</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93.75" customHeight="1" x14ac:dyDescent="0.25">
      <c r="A25" s="3" t="s">
        <v>69</v>
      </c>
      <c r="B25" s="150" t="str">
        <f>'[33] MIR A.P '!$B$15</f>
        <v xml:space="preserve">Reparacion de Fugas en la red de distribución </v>
      </c>
      <c r="C25" s="150"/>
      <c r="D25" s="150"/>
      <c r="E25" s="150" t="str">
        <f>'[33] MIR A.P '!$C$15</f>
        <v>Indice de Fugas reparadas</v>
      </c>
      <c r="F25" s="150"/>
      <c r="G25" s="150" t="str">
        <f>'[33] MIR A.P '!$D$15</f>
        <v>Indice de Fugas Reparadas = Numero de Fugas Reparadas al Mes / Total de Fugas en la Red de Distribucion)*100      IFR= (NFRM/TFRD)*100</v>
      </c>
      <c r="H25" s="150"/>
      <c r="I25" s="160" t="str">
        <f>'[33] MIR A.P '!$E$15</f>
        <v>Reportes de avances, Difusion en medios remotos, Fotografias</v>
      </c>
      <c r="J25" s="150"/>
      <c r="K25" s="51" t="s">
        <v>184</v>
      </c>
      <c r="L25" s="71">
        <v>2</v>
      </c>
      <c r="M25" s="92" t="s">
        <v>230</v>
      </c>
      <c r="N25" s="93" t="s">
        <v>231</v>
      </c>
      <c r="O25" s="5">
        <v>0.5</v>
      </c>
      <c r="P25" s="160" t="str">
        <f t="shared" ref="P25:P29" si="1">$P$23</f>
        <v>DIRECCION DE AGUA POTABLE Y ALCANTARILLADO.</v>
      </c>
      <c r="Q25" s="150"/>
    </row>
    <row r="26" spans="1:18" ht="91.5" customHeight="1" x14ac:dyDescent="0.25">
      <c r="A26" s="3" t="s">
        <v>68</v>
      </c>
      <c r="B26" s="150" t="str">
        <f>'[33] MIR A.P '!$B$17</f>
        <v>Mantenimiento preventivo y correctivo de tuberias y valvulas de la red de distribución.</v>
      </c>
      <c r="C26" s="150"/>
      <c r="D26" s="150"/>
      <c r="E26" s="150" t="str">
        <f>'[33] MIR A.P '!$C$17</f>
        <v>Indice de Incremento de Cobertura</v>
      </c>
      <c r="F26" s="150"/>
      <c r="G26" s="150" t="str">
        <f>'[33] MIR A.P '!$D$17</f>
        <v>Indice de Incremento de Cobertura = Colonias Atendidas con Infraestructura Nueva / Total de Colonias de la Ciudad)*100   IIC=(CAIN/TCC)*100</v>
      </c>
      <c r="H26" s="150"/>
      <c r="I26" s="160" t="str">
        <f>'[33] MIR A.P '!$E$17</f>
        <v>Reporte de campo, Diagnostico a detalle de infraestructura en mal estado, Reporte ciudadano</v>
      </c>
      <c r="J26" s="150"/>
      <c r="K26" s="51" t="s">
        <v>184</v>
      </c>
      <c r="L26" s="71">
        <v>2</v>
      </c>
      <c r="M26" s="92" t="s">
        <v>230</v>
      </c>
      <c r="N26" s="93" t="s">
        <v>231</v>
      </c>
      <c r="O26" s="5">
        <v>0.5</v>
      </c>
      <c r="P26" s="160" t="str">
        <f t="shared" si="1"/>
        <v>DIRECCION DE AGUA POTABLE Y ALCANTARILLADO.</v>
      </c>
      <c r="Q26" s="150"/>
      <c r="R26" t="s">
        <v>33</v>
      </c>
    </row>
    <row r="27" spans="1:18" ht="92.25" customHeight="1" x14ac:dyDescent="0.25">
      <c r="A27" s="3" t="s">
        <v>78</v>
      </c>
      <c r="B27" s="163" t="str">
        <f>'[33] MIR A.P '!$B$18</f>
        <v>Introducción de Tuberia en Colonias que no Cuenten con Infraestructura</v>
      </c>
      <c r="C27" s="167"/>
      <c r="D27" s="164"/>
      <c r="E27" s="163" t="str">
        <f>'[33] MIR A.P '!$C$18</f>
        <v>Indice de Incremento de Cobertura</v>
      </c>
      <c r="F27" s="164"/>
      <c r="G27" s="163" t="str">
        <f>'[33] MIR A.P '!$D$18</f>
        <v>Indice de Incremento de Cobertura = Colonias Atendidas con Infraestructura Nueva / Total de Colonias de la Ciudad)*100   IIC=(CAIN/TCC)*100</v>
      </c>
      <c r="H27" s="164"/>
      <c r="I27" s="165" t="str">
        <f>'[33] MIR A.P '!$E$18</f>
        <v>Encuestas oficiales, Reportes de avances, Difusion en medios remotos, Fotografias</v>
      </c>
      <c r="J27" s="166"/>
      <c r="K27" s="51" t="s">
        <v>184</v>
      </c>
      <c r="L27" s="71">
        <v>2</v>
      </c>
      <c r="M27" s="92" t="s">
        <v>230</v>
      </c>
      <c r="N27" s="93" t="s">
        <v>231</v>
      </c>
      <c r="O27" s="5">
        <v>0.5</v>
      </c>
      <c r="P27" s="160" t="str">
        <f t="shared" si="1"/>
        <v>DIRECCION DE AGUA POTABLE Y ALCANTARILLADO.</v>
      </c>
      <c r="Q27" s="150"/>
    </row>
    <row r="28" spans="1:18" ht="129" customHeight="1" x14ac:dyDescent="0.25">
      <c r="A28" s="3" t="s">
        <v>107</v>
      </c>
      <c r="B28" s="150" t="str">
        <f>'[33] MIR A.P '!$B$20</f>
        <v>Realizar estudio geofisico para ubicar nuevas posibles fuentes de abastecimiento para incrementar el caudal en bloque.</v>
      </c>
      <c r="C28" s="150"/>
      <c r="D28" s="150"/>
      <c r="E28" s="150" t="str">
        <f>'[33] MIR A.P '!$C$20</f>
        <v>Incremento de Caudal Disponible para Distribuir</v>
      </c>
      <c r="F28" s="150"/>
      <c r="G28" s="150" t="str">
        <f>'[33] MIR A.P '!$D$20</f>
        <v>Incremento de Caudal Disponible para Distribuir = (Gasto Actual en Fuentes de Abastecimiento / Gasto Total Anual Proyectado)*100   =  ICDD=(GAFA/GTAP)*100</v>
      </c>
      <c r="H28" s="150"/>
      <c r="I28" s="150" t="str">
        <f>'[33] MIR A.P '!$E$20</f>
        <v xml:space="preserve">Medicion de caudal en pozos, Calculo de Gasto disponible  </v>
      </c>
      <c r="J28" s="150"/>
      <c r="K28" s="51" t="s">
        <v>184</v>
      </c>
      <c r="L28" s="71">
        <v>2</v>
      </c>
      <c r="M28" s="92" t="s">
        <v>230</v>
      </c>
      <c r="N28" s="93" t="s">
        <v>231</v>
      </c>
      <c r="O28" s="5">
        <v>0.5</v>
      </c>
      <c r="P28" s="160" t="str">
        <f t="shared" si="1"/>
        <v>DIRECCION DE AGUA POTABLE Y ALCANTARILLADO.</v>
      </c>
      <c r="Q28" s="150"/>
    </row>
    <row r="29" spans="1:18" ht="102.75" customHeight="1" x14ac:dyDescent="0.25">
      <c r="A29" s="3" t="s">
        <v>237</v>
      </c>
      <c r="B29" s="150" t="str">
        <f>'[33] MIR A.P '!$B$21</f>
        <v xml:space="preserve">Poner en operación rool de distribucion del total de los sectores de la red de distribucion </v>
      </c>
      <c r="C29" s="150"/>
      <c r="D29" s="150"/>
      <c r="E29" s="150" t="str">
        <f>'[33] MIR A.P '!$C$21</f>
        <v xml:space="preserve">Porcentaje de sectores en operación por tandeo </v>
      </c>
      <c r="F29" s="150"/>
      <c r="G29" s="150" t="str">
        <f>'[33] MIR A.P '!$D$21</f>
        <v>Porcentaje de Sectores por Tandeo = (Sectores en Operacion / Total de Numero de Sectores de la Poblacion)*100   =  PST=(SO/TNSP)*100</v>
      </c>
      <c r="H29" s="150"/>
      <c r="I29" s="150" t="str">
        <f>'[33] MIR A.P '!$E$21</f>
        <v>Reportes de distribucion</v>
      </c>
      <c r="J29" s="150"/>
      <c r="K29" s="51" t="s">
        <v>184</v>
      </c>
      <c r="L29" s="130">
        <v>2</v>
      </c>
      <c r="M29" s="132" t="s">
        <v>230</v>
      </c>
      <c r="N29" s="93" t="s">
        <v>231</v>
      </c>
      <c r="O29" s="5">
        <v>0.5</v>
      </c>
      <c r="P29" s="160" t="str">
        <f t="shared" si="1"/>
        <v>DIRECCION DE AGUA POTABLE Y ALCANTARILLADO.</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ht="61.5" customHeight="1" x14ac:dyDescent="0.25"/>
    <row r="39" spans="1:17" s="1" customFormat="1" x14ac:dyDescent="0.25"/>
    <row r="40" spans="1:17" s="1" customFormat="1" x14ac:dyDescent="0.25"/>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E23:F23"/>
    <mergeCell ref="G23:H23"/>
    <mergeCell ref="I23:J23"/>
    <mergeCell ref="P23:Q23"/>
    <mergeCell ref="P22:Q22"/>
    <mergeCell ref="B21:D21"/>
    <mergeCell ref="E21:F21"/>
    <mergeCell ref="G21:H21"/>
    <mergeCell ref="I21:J21"/>
    <mergeCell ref="P21:Q21"/>
    <mergeCell ref="F34:H35"/>
    <mergeCell ref="B26:D26"/>
    <mergeCell ref="E26:F26"/>
    <mergeCell ref="G26:H26"/>
    <mergeCell ref="I26:J26"/>
    <mergeCell ref="B28:D28"/>
    <mergeCell ref="E28:F28"/>
    <mergeCell ref="G28:H28"/>
    <mergeCell ref="I28:J28"/>
    <mergeCell ref="B27:D27"/>
    <mergeCell ref="E27:F27"/>
    <mergeCell ref="G27:H27"/>
    <mergeCell ref="I27:J27"/>
    <mergeCell ref="B29:D29"/>
    <mergeCell ref="E29:F29"/>
    <mergeCell ref="G29:H29"/>
    <mergeCell ref="I29:J29"/>
    <mergeCell ref="P29:Q29"/>
    <mergeCell ref="B22:D22"/>
    <mergeCell ref="E22:F22"/>
    <mergeCell ref="G22:H22"/>
    <mergeCell ref="I22:J22"/>
    <mergeCell ref="P28:Q28"/>
    <mergeCell ref="P26:Q26"/>
    <mergeCell ref="P27:Q27"/>
    <mergeCell ref="A24:Q24"/>
    <mergeCell ref="B25:D25"/>
    <mergeCell ref="E25:F25"/>
    <mergeCell ref="G25:H25"/>
    <mergeCell ref="I25:J25"/>
    <mergeCell ref="P25:Q25"/>
    <mergeCell ref="B23:D23"/>
  </mergeCells>
  <pageMargins left="0.7" right="0.7" top="0.75" bottom="0.75" header="0.3" footer="0.3"/>
  <pageSetup scale="53" orientation="landscape" horizontalDpi="4294967292"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opLeftCell="A28" zoomScale="68" zoomScaleNormal="68" zoomScaleSheetLayoutView="70" workbookViewId="0">
      <selection activeCell="P24" sqref="P24:Q30"/>
    </sheetView>
  </sheetViews>
  <sheetFormatPr baseColWidth="10" defaultColWidth="10.875" defaultRowHeight="15.75" x14ac:dyDescent="0.25"/>
  <cols>
    <col min="1" max="1" width="13.75" customWidth="1"/>
    <col min="3" max="3" width="6.875" customWidth="1"/>
    <col min="4" max="4" width="25" customWidth="1"/>
    <col min="6" max="6" width="9.25" customWidth="1"/>
    <col min="8" max="8" width="12.875" customWidth="1"/>
    <col min="9" max="9" width="13.375" customWidth="1"/>
    <col min="10" max="10" width="13.5" customWidth="1"/>
    <col min="11" max="11" width="12.125" customWidth="1"/>
    <col min="12" max="12" width="10" customWidth="1"/>
    <col min="13" max="13" width="13.875" customWidth="1"/>
    <col min="14" max="14" width="12.875" customWidth="1"/>
    <col min="15" max="15" width="11" customWidth="1"/>
    <col min="17" max="17" width="8.875" customWidth="1"/>
  </cols>
  <sheetData>
    <row r="1" spans="1:17" x14ac:dyDescent="0.25">
      <c r="A1" s="1"/>
      <c r="B1" s="1"/>
      <c r="C1" s="1" t="e">
        <f>'[34]19.-DERECCIÓN GENERAL DE DESARR'!C1</f>
        <v>#REF!</v>
      </c>
      <c r="D1" s="1"/>
      <c r="E1" s="1"/>
      <c r="F1" s="1"/>
      <c r="G1" s="1"/>
      <c r="H1" s="1"/>
      <c r="I1" s="1"/>
      <c r="J1" s="1"/>
      <c r="K1" s="1"/>
      <c r="L1" s="1"/>
      <c r="M1" s="1"/>
      <c r="N1" s="1" t="e">
        <f>'[34]19.-DERECCIÓN GENERAL DE DESARR'!N1</f>
        <v>#REF!</v>
      </c>
      <c r="O1" s="1"/>
      <c r="P1" s="1"/>
      <c r="Q1" s="1"/>
    </row>
    <row r="2" spans="1:17" ht="31.5" customHeight="1" x14ac:dyDescent="0.25">
      <c r="A2" s="1"/>
      <c r="B2" s="147" t="e">
        <f>'[34]19.-DERECCIÓN GENERAL DE DESARR'!B2</f>
        <v>#REF!</v>
      </c>
      <c r="C2" s="147"/>
      <c r="D2" s="147"/>
      <c r="E2" s="147"/>
      <c r="F2" s="147"/>
      <c r="G2" s="147"/>
      <c r="H2" s="147"/>
      <c r="I2" s="147"/>
      <c r="J2" s="147"/>
      <c r="K2" s="147"/>
      <c r="L2" s="147"/>
      <c r="M2" s="147"/>
      <c r="N2" s="147"/>
      <c r="O2" s="147"/>
      <c r="P2" s="147"/>
      <c r="Q2" s="1"/>
    </row>
    <row r="3" spans="1:17" ht="45.75" customHeight="1" x14ac:dyDescent="0.25">
      <c r="A3" s="1"/>
      <c r="B3" s="147"/>
      <c r="C3" s="147"/>
      <c r="D3" s="147"/>
      <c r="E3" s="147"/>
      <c r="F3" s="147"/>
      <c r="G3" s="147"/>
      <c r="H3" s="147"/>
      <c r="I3" s="147"/>
      <c r="J3" s="147"/>
      <c r="K3" s="147"/>
      <c r="L3" s="147"/>
      <c r="M3" s="147"/>
      <c r="N3" s="147"/>
      <c r="O3" s="147"/>
      <c r="P3" s="147"/>
      <c r="Q3" s="1"/>
    </row>
    <row r="4" spans="1:17" ht="40.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224</v>
      </c>
      <c r="C5" s="148"/>
      <c r="D5" s="148"/>
      <c r="E5" s="148"/>
      <c r="F5" s="148"/>
      <c r="G5" s="148"/>
      <c r="H5" s="148"/>
      <c r="I5" s="148"/>
      <c r="J5" s="148"/>
      <c r="K5" s="148"/>
      <c r="L5" s="148"/>
      <c r="M5" s="148"/>
      <c r="N5" s="148"/>
      <c r="O5" s="148"/>
      <c r="P5" s="148"/>
      <c r="Q5" s="1"/>
    </row>
    <row r="6" spans="1:17" ht="15.75" hidden="1" customHeight="1" x14ac:dyDescent="0.25">
      <c r="A6" s="1" t="e">
        <f>'[34]19.-DERECCIÓN GENERAL DE DESARR'!A6</f>
        <v>#REF!</v>
      </c>
      <c r="B6" s="1" t="e">
        <f>'[34]19.-DERECCIÓN GENERAL DE DESARR'!B6</f>
        <v>#REF!</v>
      </c>
      <c r="C6" s="1" t="e">
        <f>'[34]19.-DERECCIÓN GENERAL DE DESARR'!C6</f>
        <v>#REF!</v>
      </c>
      <c r="D6" s="1" t="e">
        <f>'[34]19.-DERECCIÓN GENERAL DE DESARR'!D6</f>
        <v>#REF!</v>
      </c>
      <c r="E6" s="1" t="e">
        <f>'[34]19.-DERECCIÓN GENERAL DE DESARR'!E6</f>
        <v>#REF!</v>
      </c>
      <c r="F6" s="1" t="e">
        <f>'[34]19.-DERECCIÓN GENERAL DE DESARR'!F6</f>
        <v>#REF!</v>
      </c>
      <c r="G6" s="1" t="e">
        <f>'[34]19.-DERECCIÓN GENERAL DE DESARR'!G6</f>
        <v>#REF!</v>
      </c>
      <c r="H6" s="1" t="e">
        <f>'[34]19.-DERECCIÓN GENERAL DE DESARR'!H6</f>
        <v>#REF!</v>
      </c>
      <c r="I6" s="1" t="e">
        <f>'[34]19.-DERECCIÓN GENERAL DE DESARR'!I6</f>
        <v>#REF!</v>
      </c>
      <c r="J6" s="1" t="e">
        <f>'[34]19.-DERECCIÓN GENERAL DE DESARR'!J6</f>
        <v>#REF!</v>
      </c>
      <c r="K6" s="1" t="e">
        <f>'[34]19.-DERECCIÓN GENERAL DE DESARR'!K6</f>
        <v>#REF!</v>
      </c>
      <c r="L6" s="1" t="e">
        <f>'[34]19.-DERECCIÓN GENERAL DE DESARR'!L6</f>
        <v>#REF!</v>
      </c>
      <c r="M6" s="1" t="e">
        <f>'[34]19.-DERECCIÓN GENERAL DE DESARR'!M6</f>
        <v>#REF!</v>
      </c>
      <c r="N6" s="1" t="e">
        <f>'[34]19.-DERECCIÓN GENERAL DE DESARR'!N6</f>
        <v>#REF!</v>
      </c>
      <c r="O6" s="1" t="e">
        <f>'[34]19.-DERECCIÓN GENERAL DE DESARR'!O6</f>
        <v>#REF!</v>
      </c>
      <c r="P6" s="1" t="e">
        <f>'[34]19.-DERECCIÓN GENERAL DE DESARR'!P6</f>
        <v>#REF!</v>
      </c>
      <c r="Q6" s="1" t="e">
        <f>'[34]19.-DERECCIÓN GENERAL DE DESARR'!Q6</f>
        <v>#REF!</v>
      </c>
    </row>
    <row r="7" spans="1:17" x14ac:dyDescent="0.25">
      <c r="A7" s="272" t="str">
        <f>'[34]19.-DERECCIÓN GENERAL DE DESARR'!A7</f>
        <v>CLASIFICACIÓN PROGRAMÁTICA</v>
      </c>
      <c r="B7" s="296"/>
      <c r="C7" s="296"/>
      <c r="D7" s="296"/>
      <c r="E7" s="296"/>
      <c r="F7" s="296"/>
      <c r="G7" s="296"/>
      <c r="H7" s="296"/>
      <c r="I7" s="296"/>
      <c r="J7" s="296"/>
      <c r="K7" s="296"/>
      <c r="L7" s="296"/>
      <c r="M7" s="296"/>
      <c r="N7" s="296"/>
      <c r="O7" s="296"/>
      <c r="P7" s="296"/>
      <c r="Q7" s="273"/>
    </row>
    <row r="8" spans="1:17" ht="15.75" customHeight="1" x14ac:dyDescent="0.25">
      <c r="A8" s="266" t="str">
        <f>'[34]19.-DERECCIÓN GENERAL DE DESARR'!A8</f>
        <v>Programa Presupuestario:</v>
      </c>
      <c r="B8" s="281"/>
      <c r="C8" s="267"/>
      <c r="D8" s="297" t="str">
        <f>'[35]POA '!$AA$26</f>
        <v>E. Prestación de Servicios Públicos</v>
      </c>
      <c r="E8" s="298"/>
      <c r="F8" s="298"/>
      <c r="G8" s="298"/>
      <c r="H8" s="299"/>
      <c r="I8" s="270" t="str">
        <f>'[34]19.-DERECCIÓN GENERAL DE DESARR'!I8</f>
        <v>Unidad Responsable:</v>
      </c>
      <c r="J8" s="303" t="s">
        <v>219</v>
      </c>
      <c r="K8" s="304"/>
      <c r="L8" s="270" t="str">
        <f>'[34]19.-DERECCIÓN GENERAL DE DESARR'!L8</f>
        <v>Programa:</v>
      </c>
      <c r="M8" s="297" t="str">
        <f>'[35]POA '!$C$19</f>
        <v>Programa 12. Sostenibilidad y Modernización.</v>
      </c>
      <c r="N8" s="299"/>
      <c r="O8" s="270" t="str">
        <f>'[34]19.-DERECCIÓN GENERAL DE DESARR'!O8</f>
        <v>Subprograma:</v>
      </c>
      <c r="P8" s="297" t="str">
        <f>'[34]19.-DERECCIÓN GENERAL DE DESARR'!P8</f>
        <v>Infraestructura Social para el Desarrollo</v>
      </c>
      <c r="Q8" s="299"/>
    </row>
    <row r="9" spans="1:17" ht="61.5" customHeight="1" x14ac:dyDescent="0.25">
      <c r="A9" s="268"/>
      <c r="B9" s="285"/>
      <c r="C9" s="269"/>
      <c r="D9" s="300"/>
      <c r="E9" s="301"/>
      <c r="F9" s="301"/>
      <c r="G9" s="301"/>
      <c r="H9" s="302"/>
      <c r="I9" s="271"/>
      <c r="J9" s="305"/>
      <c r="K9" s="306"/>
      <c r="L9" s="271"/>
      <c r="M9" s="300"/>
      <c r="N9" s="302"/>
      <c r="O9" s="271"/>
      <c r="P9" s="300"/>
      <c r="Q9" s="302"/>
    </row>
    <row r="10" spans="1:17" x14ac:dyDescent="0.25">
      <c r="A10" s="272" t="str">
        <f>'[34]19.-DERECCIÓN GENERAL DE DESARR'!A10</f>
        <v>CLASIFICACIÓN FUNCIONAL</v>
      </c>
      <c r="B10" s="296"/>
      <c r="C10" s="296"/>
      <c r="D10" s="296"/>
      <c r="E10" s="296"/>
      <c r="F10" s="296"/>
      <c r="G10" s="296"/>
      <c r="H10" s="296"/>
      <c r="I10" s="296"/>
      <c r="J10" s="296"/>
      <c r="K10" s="296"/>
      <c r="L10" s="296"/>
      <c r="M10" s="296"/>
      <c r="N10" s="296"/>
      <c r="O10" s="296"/>
      <c r="P10" s="296"/>
      <c r="Q10" s="273"/>
    </row>
    <row r="11" spans="1:17" ht="29.1" customHeight="1" x14ac:dyDescent="0.25">
      <c r="A11" s="69" t="str">
        <f>'[34]19.-DERECCIÓN GENERAL DE DESARR'!A11</f>
        <v>Finalidad:</v>
      </c>
      <c r="B11" s="154" t="str">
        <f>'[34]19.-DERECCIÓN GENERAL DE DESARR'!B11</f>
        <v>1. Gobierno</v>
      </c>
      <c r="C11" s="307"/>
      <c r="D11" s="307"/>
      <c r="E11" s="308"/>
      <c r="F11" s="69" t="str">
        <f>'[34]19.-DERECCIÓN GENERAL DE DESARR'!F11</f>
        <v>Función:</v>
      </c>
      <c r="G11" s="154" t="str">
        <f>'[35]POA '!$AA$24</f>
        <v>1.5 Asuntos financieros y hacendarios</v>
      </c>
      <c r="H11" s="307"/>
      <c r="I11" s="307"/>
      <c r="J11" s="307"/>
      <c r="K11" s="307"/>
      <c r="L11" s="308"/>
      <c r="M11" s="26" t="str">
        <f>'[34]19.-DERECCIÓN GENERAL DE DESARR'!M11</f>
        <v>Subfunción:</v>
      </c>
      <c r="N11" s="154" t="str">
        <f>'[35]POA '!$AA$25</f>
        <v>1.5.1 Asuntos Financieros</v>
      </c>
      <c r="O11" s="307"/>
      <c r="P11" s="307"/>
      <c r="Q11" s="308"/>
    </row>
    <row r="12" spans="1:17" x14ac:dyDescent="0.25">
      <c r="A12" s="272" t="str">
        <f>'[34]19.-DERECCIÓN GENERAL DE DESARR'!A12</f>
        <v>PLAN MUNICIPAL DE DESARROLLO</v>
      </c>
      <c r="B12" s="296"/>
      <c r="C12" s="296"/>
      <c r="D12" s="296"/>
      <c r="E12" s="296"/>
      <c r="F12" s="296"/>
      <c r="G12" s="296"/>
      <c r="H12" s="296"/>
      <c r="I12" s="296"/>
      <c r="J12" s="296"/>
      <c r="K12" s="296"/>
      <c r="L12" s="296"/>
      <c r="M12" s="296"/>
      <c r="N12" s="296"/>
      <c r="O12" s="296"/>
      <c r="P12" s="296"/>
      <c r="Q12" s="273"/>
    </row>
    <row r="13" spans="1:17" ht="15.75" customHeight="1" x14ac:dyDescent="0.25">
      <c r="A13" s="270" t="str">
        <f>'[34]19.-DERECCIÓN GENERAL DE DESARR'!A13</f>
        <v>Eje Rector:</v>
      </c>
      <c r="B13" s="274" t="str">
        <f>'[35]POA '!$C$17</f>
        <v xml:space="preserve">Eje II. Desarrollo Competitivo y Sostenible para el progreso. </v>
      </c>
      <c r="C13" s="276"/>
      <c r="D13" s="294" t="str">
        <f>'[34]19.-DERECCIÓN GENERAL DE DESARR'!D13</f>
        <v>Objetivo:</v>
      </c>
      <c r="E13" s="274" t="str">
        <f>'[35]POA '!$C$18</f>
        <v>Planificar, coordinar y gestionar el crecimiento del municipio con sostenibilidad y modernización de forma ordenada y equilibrada promoviendo una mejor calidad de vida para los habitantes.</v>
      </c>
      <c r="F13" s="275"/>
      <c r="G13" s="276"/>
      <c r="H13" s="294" t="str">
        <f>'[34]19.-DERECCIÓN GENERAL DE DESARR'!H13</f>
        <v>Estrategia:</v>
      </c>
      <c r="I13" s="274" t="str">
        <f>'[35]POA '!$C$20</f>
        <v>Vincular mecaniscos de elaboración interinstitucional para el desarrollo de infraestructura que impulsen la vocación productiva del municipio, garantizando la protección y sostenibilidad del medio ambiente.</v>
      </c>
      <c r="J13" s="275"/>
      <c r="K13" s="275"/>
      <c r="L13" s="276"/>
      <c r="M13" s="270" t="str">
        <f>'[34]19.-DERECCIÓN GENERAL DE DESARR'!M13</f>
        <v>Líneas de Acción:</v>
      </c>
      <c r="N13" s="274" t="str">
        <f>'[35]POA '!$C$21</f>
        <v>12.1. Desarrollar planes estrategicos y normativos para el crecimiento ordenado del municipio.12.3. Fomentar el desarrollo de proyectos urbanos respetando el medio ambiente.12.4. Integrar espacios verdes, parques y areas recreativas en los planos urbanos, contribuyendo al bienestar de los habitantes.12.5. Promover la rehabilitación de areas urbanas deterioradas mediante programas o proyectos  de renovación de infraestructura, servicios y vivienda mejorando el grado de ubanización. 12.7 Asegurar que la población tenga acceso a los servicios basicos de agua potable, alcantarillado y electricidad.12.12 Elaborar proyectos urbanos enfocados a la infraestructura urbana y rural de gran importancia para el desarrollo del Municipio.</v>
      </c>
      <c r="O13" s="275"/>
      <c r="P13" s="275"/>
      <c r="Q13" s="276"/>
    </row>
    <row r="14" spans="1:17" ht="237" customHeight="1" x14ac:dyDescent="0.25">
      <c r="A14" s="271"/>
      <c r="B14" s="277"/>
      <c r="C14" s="279"/>
      <c r="D14" s="295"/>
      <c r="E14" s="277"/>
      <c r="F14" s="278"/>
      <c r="G14" s="279"/>
      <c r="H14" s="295"/>
      <c r="I14" s="277"/>
      <c r="J14" s="278"/>
      <c r="K14" s="278"/>
      <c r="L14" s="279"/>
      <c r="M14" s="271"/>
      <c r="N14" s="277"/>
      <c r="O14" s="278"/>
      <c r="P14" s="278"/>
      <c r="Q14" s="279"/>
    </row>
    <row r="15" spans="1:17" x14ac:dyDescent="0.25">
      <c r="A15" s="261" t="str">
        <f>'[34]19.-DERECCIÓN GENERAL DE DESARR'!A15</f>
        <v>RESULTADOS</v>
      </c>
      <c r="B15" s="262"/>
      <c r="C15" s="262"/>
      <c r="D15" s="262"/>
      <c r="E15" s="262"/>
      <c r="F15" s="262"/>
      <c r="G15" s="262"/>
      <c r="H15" s="262"/>
      <c r="I15" s="262"/>
      <c r="J15" s="262"/>
      <c r="K15" s="262"/>
      <c r="L15" s="262"/>
      <c r="M15" s="262"/>
      <c r="N15" s="262"/>
      <c r="O15" s="262"/>
      <c r="P15" s="262"/>
      <c r="Q15" s="263"/>
    </row>
    <row r="16" spans="1:17" ht="15.75" customHeight="1" x14ac:dyDescent="0.25">
      <c r="A16" s="270" t="str">
        <f>'[34]19.-DERECCIÓN GENERAL DE DESARR'!A16</f>
        <v>Lógica Vertical</v>
      </c>
      <c r="B16" s="266" t="str">
        <f>'[34]19.-DERECCIÓN GENERAL DE DESARR'!B16</f>
        <v>Resumen Narrativo</v>
      </c>
      <c r="C16" s="281"/>
      <c r="D16" s="267"/>
      <c r="E16" s="261" t="str">
        <f>'[34]19.-DERECCIÓN GENERAL DE DESARR'!E16</f>
        <v>INDICADORES ESTRATÉGICOS</v>
      </c>
      <c r="F16" s="262"/>
      <c r="G16" s="262"/>
      <c r="H16" s="262"/>
      <c r="I16" s="262"/>
      <c r="J16" s="262"/>
      <c r="K16" s="262"/>
      <c r="L16" s="262"/>
      <c r="M16" s="263"/>
      <c r="N16" s="286" t="str">
        <f>'[34]19.-DERECCIÓN GENERAL DE DESARR'!N16</f>
        <v>AVANCE</v>
      </c>
      <c r="O16" s="287"/>
      <c r="P16" s="288" t="str">
        <f>'[34]19.-DERECCIÓN GENERAL DE DESARR'!P16</f>
        <v>Responsable del Registro del Avance</v>
      </c>
      <c r="Q16" s="289"/>
    </row>
    <row r="17" spans="1:18" ht="15.95" customHeight="1" x14ac:dyDescent="0.25">
      <c r="A17" s="280"/>
      <c r="B17" s="282"/>
      <c r="C17" s="283"/>
      <c r="D17" s="284"/>
      <c r="E17" s="266" t="str">
        <f>'[34]19.-DERECCIÓN GENERAL DE DESARR'!E17</f>
        <v>Denominación</v>
      </c>
      <c r="F17" s="267"/>
      <c r="G17" s="266" t="str">
        <f>'[34]19.-DERECCIÓN GENERAL DE DESARR'!G17</f>
        <v>Método de Cálculo</v>
      </c>
      <c r="H17" s="267"/>
      <c r="I17" s="266" t="str">
        <f>'[34]19.-DERECCIÓN GENERAL DE DESARR'!I17</f>
        <v>Unidad de Medida</v>
      </c>
      <c r="J17" s="267"/>
      <c r="K17" s="270" t="str">
        <f>'[34]19.-DERECCIÓN GENERAL DE DESARR'!K17</f>
        <v>Tipo- Dimensión - Frecuencia</v>
      </c>
      <c r="L17" s="272" t="str">
        <f>'[34]19.-DERECCIÓN GENERAL DE DESARR'!L17</f>
        <v>Meta Programada</v>
      </c>
      <c r="M17" s="273"/>
      <c r="N17" s="270" t="str">
        <f>'[34]19.-DERECCIÓN GENERAL DE DESARR'!N17</f>
        <v>Realizado al período</v>
      </c>
      <c r="O17" s="270" t="str">
        <f>'[34]19.-DERECCIÓN GENERAL DE DESARR'!O17</f>
        <v>Avance % al período</v>
      </c>
      <c r="P17" s="290"/>
      <c r="Q17" s="291"/>
    </row>
    <row r="18" spans="1:18" ht="63.75" customHeight="1" x14ac:dyDescent="0.25">
      <c r="A18" s="271"/>
      <c r="B18" s="268"/>
      <c r="C18" s="285"/>
      <c r="D18" s="269"/>
      <c r="E18" s="268"/>
      <c r="F18" s="269"/>
      <c r="G18" s="268"/>
      <c r="H18" s="269"/>
      <c r="I18" s="268"/>
      <c r="J18" s="269"/>
      <c r="K18" s="271"/>
      <c r="L18" s="70" t="str">
        <f>'[34]19.-DERECCIÓN GENERAL DE DESARR'!L18</f>
        <v>Trimestral</v>
      </c>
      <c r="M18" s="70" t="str">
        <f>'[34]19.-DERECCIÓN GENERAL DE DESARR'!M18</f>
        <v>Al Período</v>
      </c>
      <c r="N18" s="271"/>
      <c r="O18" s="271"/>
      <c r="P18" s="292"/>
      <c r="Q18" s="293"/>
    </row>
    <row r="19" spans="1:18" ht="109.5" customHeight="1" x14ac:dyDescent="0.25">
      <c r="A19" s="2" t="str">
        <f>'[34]19.-DERECCIÓN GENERAL DE DESARR'!A19</f>
        <v>FIN</v>
      </c>
      <c r="B19" s="163" t="str">
        <f>[35]MIR!$B$12</f>
        <v>Contribuir en la disminución del índice de rezago en la dotación de servicios básicos, mediante una planeación y ordenamiento del crecimiento urbano en el municipio de Eduardo Neri.</v>
      </c>
      <c r="C19" s="167"/>
      <c r="D19" s="164"/>
      <c r="E19" s="163" t="str">
        <f>[35]MIR!$C$12</f>
        <v xml:space="preserve">Indicador de crecimiento urbano con servicios básicos.
</v>
      </c>
      <c r="F19" s="164"/>
      <c r="G19" s="264" t="str">
        <f>[35]MIR!$D$12</f>
        <v>Crecimiento urbano con servicios básicos= (número de barrios y colonias con servicios) /número de asentamientos irregulares*100 cusb= nbcs/nai*100.</v>
      </c>
      <c r="H19" s="265"/>
      <c r="I19" s="165" t="str">
        <f>[35]MIR!$E$12</f>
        <v>Lista de barrios y colonias que existen en la cabecera municipal. Y lista de asentamientos humanos que no cuentan con servicios básicos.</v>
      </c>
      <c r="J19" s="166"/>
      <c r="K19" s="43" t="str">
        <f>'[34]19.-DERECCIÓN GENERAL DE DESARR'!K19</f>
        <v>Trimestral</v>
      </c>
      <c r="L19" s="71">
        <v>2</v>
      </c>
      <c r="M19" s="92" t="s">
        <v>230</v>
      </c>
      <c r="N19" s="93" t="s">
        <v>231</v>
      </c>
      <c r="O19" s="5">
        <v>0.5</v>
      </c>
      <c r="P19" s="165" t="str">
        <f t="shared" ref="P19:P22" si="0">$J$8</f>
        <v>DIRECCION DE DESARROLLO URBANO</v>
      </c>
      <c r="Q19" s="166"/>
    </row>
    <row r="20" spans="1:18" ht="111.75" customHeight="1" x14ac:dyDescent="0.25">
      <c r="A20" s="2" t="str">
        <f>'[34]19.-DERECCIÓN GENERAL DE DESARR'!A20</f>
        <v>Propósito</v>
      </c>
      <c r="B20" s="163" t="str">
        <f>[35]MIR!$B$13</f>
        <v xml:space="preserve">Crecimiento ordenado y sustentable de los asentamientos humanos en el municipio de Eduardo Neri.
</v>
      </c>
      <c r="C20" s="167"/>
      <c r="D20" s="164"/>
      <c r="E20" s="163" t="str">
        <f>[35]MIR!$C$13</f>
        <v xml:space="preserve">Indicador de porcentaje de actividades de regularización realizadas.
</v>
      </c>
      <c r="F20" s="164"/>
      <c r="G20" s="163" t="str">
        <f>[35]MIR!$D$13</f>
        <v>Porcentaje de actividades de regularización realizadas= (acciones realizadas) / (acciones programadas) *100 parr=ar/ap*100.</v>
      </c>
      <c r="H20" s="164"/>
      <c r="I20" s="165" t="str">
        <f>[35]MIR!$E$13</f>
        <v>Bitácora de actividades expedientes de visitas y comisiones.</v>
      </c>
      <c r="J20" s="166"/>
      <c r="K20" s="43" t="str">
        <f>'[34]19.-DERECCIÓN GENERAL DE DESARR'!K20</f>
        <v>Trimestral</v>
      </c>
      <c r="L20" s="71">
        <v>2</v>
      </c>
      <c r="M20" s="92" t="s">
        <v>230</v>
      </c>
      <c r="N20" s="93" t="s">
        <v>231</v>
      </c>
      <c r="O20" s="5">
        <v>0.5</v>
      </c>
      <c r="P20" s="165" t="str">
        <f t="shared" si="0"/>
        <v>DIRECCION DE DESARROLLO URBANO</v>
      </c>
      <c r="Q20" s="166"/>
    </row>
    <row r="21" spans="1:18" ht="96.75" customHeight="1" x14ac:dyDescent="0.25">
      <c r="A21" s="2" t="str">
        <f>'[34]19.-DERECCIÓN GENERAL DE DESARR'!A21</f>
        <v>Componente 1</v>
      </c>
      <c r="B21" s="163" t="str">
        <f>[35]MIR!$B$14</f>
        <v>Disminuir los problemas sociales mediante una regularización de construcciones en la cabecera municipal de Eduardo Neri.</v>
      </c>
      <c r="C21" s="167"/>
      <c r="D21" s="164"/>
      <c r="E21" s="163" t="str">
        <f>[35]MIR!$C$14</f>
        <v>Porcentaje de construcciones regulares.</v>
      </c>
      <c r="F21" s="164"/>
      <c r="G21" s="163" t="str">
        <f>[35]MIR!$D$14</f>
        <v>Porcentaje de construcciones regulares= construcciones regulares/construcciones irregulares* 100</v>
      </c>
      <c r="H21" s="164"/>
      <c r="I21" s="165" t="str">
        <f>[35]MIR!$E$14</f>
        <v>Notificaciones entregadas en construcciones irregulares. *licencias de construcción expedidas.</v>
      </c>
      <c r="J21" s="166"/>
      <c r="K21" s="43" t="str">
        <f>'[34]19.-DERECCIÓN GENERAL DE DESARR'!K21</f>
        <v>Trimestral</v>
      </c>
      <c r="L21" s="71">
        <v>2</v>
      </c>
      <c r="M21" s="92" t="s">
        <v>230</v>
      </c>
      <c r="N21" s="93" t="s">
        <v>231</v>
      </c>
      <c r="O21" s="5">
        <v>0.5</v>
      </c>
      <c r="P21" s="165" t="str">
        <f t="shared" si="0"/>
        <v>DIRECCION DE DESARROLLO URBANO</v>
      </c>
      <c r="Q21" s="166"/>
    </row>
    <row r="22" spans="1:18" ht="128.25" customHeight="1" x14ac:dyDescent="0.25">
      <c r="A22" s="2" t="str">
        <f>'[34]19.-DERECCIÓN GENERAL DE DESARR'!A22</f>
        <v>Componente 2</v>
      </c>
      <c r="B22" s="163" t="str">
        <f>[35]MIR!$B$19</f>
        <v>Regularización de fraccionamientos irregulares en apoyo directo a la población ante la necesidad de un predio destinado a vivienda.</v>
      </c>
      <c r="C22" s="167"/>
      <c r="D22" s="164"/>
      <c r="E22" s="163" t="str">
        <f>[35]MIR!$C$19</f>
        <v>Indica el porcentaje de regularización de fraccionamientos.</v>
      </c>
      <c r="F22" s="164"/>
      <c r="G22" s="163" t="str">
        <f>[35]MIR!$D$19</f>
        <v>Porcentaje de regularización de fraccionamientos= (fraccionamientos factibles a regularizar)/ (fraccionamientos irregulares)*100 prf=ffr/fi*100</v>
      </c>
      <c r="H22" s="164"/>
      <c r="I22" s="165" t="str">
        <f>[35]MIR!$E$19</f>
        <v>*Lista de fraccionamientos existentes irregulares.                           *lista de fraccionamientos factibles a regularizar.</v>
      </c>
      <c r="J22" s="166"/>
      <c r="K22" s="43" t="str">
        <f>'[34]19.-DERECCIÓN GENERAL DE DESARR'!K22</f>
        <v>Trimestral</v>
      </c>
      <c r="L22" s="71">
        <v>2</v>
      </c>
      <c r="M22" s="92" t="s">
        <v>230</v>
      </c>
      <c r="N22" s="93" t="s">
        <v>231</v>
      </c>
      <c r="O22" s="5">
        <v>0.5</v>
      </c>
      <c r="P22" s="165" t="str">
        <f t="shared" si="0"/>
        <v>DIRECCION DE DESARROLLO URBANO</v>
      </c>
      <c r="Q22" s="166"/>
    </row>
    <row r="23" spans="1:18" x14ac:dyDescent="0.25">
      <c r="A23" s="261" t="str">
        <f>'[34]19.-DERECCIÓN GENERAL DE DESARR'!A28</f>
        <v>INDICADORES DE GESTIÓN</v>
      </c>
      <c r="B23" s="262"/>
      <c r="C23" s="262"/>
      <c r="D23" s="262"/>
      <c r="E23" s="262"/>
      <c r="F23" s="262"/>
      <c r="G23" s="262"/>
      <c r="H23" s="262"/>
      <c r="I23" s="262"/>
      <c r="J23" s="262"/>
      <c r="K23" s="262"/>
      <c r="L23" s="262"/>
      <c r="M23" s="262"/>
      <c r="N23" s="262"/>
      <c r="O23" s="262"/>
      <c r="P23" s="262"/>
      <c r="Q23" s="263"/>
    </row>
    <row r="24" spans="1:18" ht="131.25" customHeight="1" x14ac:dyDescent="0.25">
      <c r="A24" s="3" t="s">
        <v>69</v>
      </c>
      <c r="B24" s="163" t="str">
        <f>[35]MIR!$B$15</f>
        <v xml:space="preserve">Generar mecanismos de concientización y cultura que impulsen a la población en solicitar licencias de construcción.
</v>
      </c>
      <c r="C24" s="167"/>
      <c r="D24" s="164"/>
      <c r="E24" s="163" t="str">
        <f>[35]MIR!$C$15</f>
        <v>Existencia de cultura de la población.</v>
      </c>
      <c r="F24" s="164"/>
      <c r="G24" s="163" t="str">
        <f>[35]MIR!$D$15</f>
        <v>Existencia de cultura de la población=(personas acuden a solicitar licencia/personas notificadas que no acuden*100 ecp=pasl/pnqna*100</v>
      </c>
      <c r="H24" s="164"/>
      <c r="I24" s="165" t="str">
        <f>[35]MIR!$E$15</f>
        <v>Lista de registro de personas que acuden a tramitar su licencia y lista que no acuden.</v>
      </c>
      <c r="J24" s="166"/>
      <c r="K24" s="43" t="str">
        <f>'[34]19.-DERECCIÓN GENERAL DE DESARR'!K29</f>
        <v>Trimestral</v>
      </c>
      <c r="L24" s="71">
        <v>2</v>
      </c>
      <c r="M24" s="92" t="s">
        <v>230</v>
      </c>
      <c r="N24" s="93" t="s">
        <v>231</v>
      </c>
      <c r="O24" s="5">
        <v>0.5</v>
      </c>
      <c r="P24" s="165" t="str">
        <f t="shared" ref="P24:P30" si="1">$J$8</f>
        <v>DIRECCION DE DESARROLLO URBANO</v>
      </c>
      <c r="Q24" s="166"/>
    </row>
    <row r="25" spans="1:18" ht="76.5" customHeight="1" x14ac:dyDescent="0.25">
      <c r="A25" s="3" t="s">
        <v>65</v>
      </c>
      <c r="B25" s="163" t="str">
        <f>[35]MIR!$B$16</f>
        <v>Brindar atención ciudadana con certeza jurídica a sus solicitudes en materia de desarrollo urbano.</v>
      </c>
      <c r="C25" s="167"/>
      <c r="D25" s="164"/>
      <c r="E25" s="163" t="str">
        <f>[35]MIR!$C$16</f>
        <v>Porcentaje de resolución de solicitudes.</v>
      </c>
      <c r="F25" s="164"/>
      <c r="G25" s="163" t="str">
        <f>[35]MIR!$D$16</f>
        <v>Porcentaje de resolución= número de solicitudes atendidas/número de solicitudes recibidas* 100</v>
      </c>
      <c r="H25" s="164"/>
      <c r="I25" s="165" t="str">
        <f>[35]MIR!$E$16</f>
        <v xml:space="preserve">*Expedientes administrativos                            * lista de solicitudes dirigidas al área de desarrollo urbano..                                                 </v>
      </c>
      <c r="J25" s="166"/>
      <c r="K25" s="43" t="str">
        <f>'[34]19.-DERECCIÓN GENERAL DE DESARR'!K30</f>
        <v>Trimestral</v>
      </c>
      <c r="L25" s="71">
        <v>2</v>
      </c>
      <c r="M25" s="92" t="s">
        <v>230</v>
      </c>
      <c r="N25" s="93" t="s">
        <v>231</v>
      </c>
      <c r="O25" s="5">
        <v>0.5</v>
      </c>
      <c r="P25" s="165" t="str">
        <f t="shared" si="1"/>
        <v>DIRECCION DE DESARROLLO URBANO</v>
      </c>
      <c r="Q25" s="166"/>
      <c r="R25" t="s">
        <v>33</v>
      </c>
    </row>
    <row r="26" spans="1:18" ht="93" customHeight="1" x14ac:dyDescent="0.25">
      <c r="A26" s="3" t="s">
        <v>66</v>
      </c>
      <c r="B26" s="163" t="str">
        <f>[35]MIR!$B$17</f>
        <v>Entrega de notificaciones de licencias de construcción.</v>
      </c>
      <c r="C26" s="167"/>
      <c r="D26" s="164"/>
      <c r="E26" s="163" t="str">
        <f>[35]MIR!$C$17</f>
        <v>Notificaciones entregadas.</v>
      </c>
      <c r="F26" s="164"/>
      <c r="G26" s="163" t="str">
        <f>[35]MIR!$D$17</f>
        <v>Notificaciones entregadas= licencias expedidas/número de notificaciones*100 ne=le/ndn*100</v>
      </c>
      <c r="H26" s="164"/>
      <c r="I26" s="165" t="str">
        <f>[35]MIR!$E$17</f>
        <v>Lista de registro de notificaciones.</v>
      </c>
      <c r="J26" s="166"/>
      <c r="K26" s="43" t="str">
        <f>'[34]19.-DERECCIÓN GENERAL DE DESARR'!K31</f>
        <v>Trimestral</v>
      </c>
      <c r="L26" s="71">
        <v>2</v>
      </c>
      <c r="M26" s="92" t="s">
        <v>230</v>
      </c>
      <c r="N26" s="93" t="s">
        <v>231</v>
      </c>
      <c r="O26" s="5">
        <v>0.5</v>
      </c>
      <c r="P26" s="165" t="str">
        <f t="shared" si="1"/>
        <v>DIRECCION DE DESARROLLO URBANO</v>
      </c>
      <c r="Q26" s="166"/>
    </row>
    <row r="27" spans="1:18" ht="98.25" customHeight="1" x14ac:dyDescent="0.25">
      <c r="A27" s="3" t="s">
        <v>111</v>
      </c>
      <c r="B27" s="163" t="str">
        <f>[35]MIR!$B$18</f>
        <v>Expedición de licencias de construcción.</v>
      </c>
      <c r="C27" s="167"/>
      <c r="D27" s="164"/>
      <c r="E27" s="163" t="str">
        <f>[35]MIR!$C$18</f>
        <v>Licencias expedidas de construcción.</v>
      </c>
      <c r="F27" s="164"/>
      <c r="G27" s="163" t="str">
        <f>[35]MIR!$D$18</f>
        <v>Licencias de construcción expedidas=(licencias expedidas/numero de solicitudes)*100  lce=le/nds*100</v>
      </c>
      <c r="H27" s="164"/>
      <c r="I27" s="165" t="str">
        <f>[35]MIR!$E$18</f>
        <v>Registro interno de solicitudes.</v>
      </c>
      <c r="J27" s="166"/>
      <c r="K27" s="43" t="str">
        <f>'[34]19.-DERECCIÓN GENERAL DE DESARR'!K32</f>
        <v>Trimestral</v>
      </c>
      <c r="L27" s="71">
        <v>2</v>
      </c>
      <c r="M27" s="92" t="s">
        <v>230</v>
      </c>
      <c r="N27" s="93" t="s">
        <v>231</v>
      </c>
      <c r="O27" s="5">
        <v>0.5</v>
      </c>
      <c r="P27" s="165" t="str">
        <f t="shared" si="1"/>
        <v>DIRECCION DE DESARROLLO URBANO</v>
      </c>
      <c r="Q27" s="166"/>
    </row>
    <row r="28" spans="1:18" ht="117" customHeight="1" x14ac:dyDescent="0.25">
      <c r="A28" s="3" t="s">
        <v>68</v>
      </c>
      <c r="B28" s="163" t="str">
        <f>[35]MIR!$B$20</f>
        <v>Identificar los fraccionamientos existentes factibles y no factibles a su regularización.</v>
      </c>
      <c r="C28" s="167"/>
      <c r="D28" s="164"/>
      <c r="E28" s="163" t="str">
        <f>[35]MIR!$C$20</f>
        <v>Indica cantidad en porcentaje de fraccionamientos identificados por día.</v>
      </c>
      <c r="F28" s="164"/>
      <c r="G28" s="163" t="str">
        <f>[35]MIR!$D$20</f>
        <v>Porcentaje de fraccionamientos identificados=fraccionamientos identificados por día/no. De fraccionamientos existentes*100</v>
      </c>
      <c r="H28" s="164"/>
      <c r="I28" s="165" t="str">
        <f>[35]MIR!$E$20</f>
        <v>* Bitácora fotográfica de visitas de reconocimiento.      * expediente.</v>
      </c>
      <c r="J28" s="166"/>
      <c r="K28" s="43" t="str">
        <f>'[34]19.-DERECCIÓN GENERAL DE DESARR'!K33</f>
        <v>Trimestral</v>
      </c>
      <c r="L28" s="71">
        <v>2</v>
      </c>
      <c r="M28" s="92" t="s">
        <v>230</v>
      </c>
      <c r="N28" s="93" t="s">
        <v>231</v>
      </c>
      <c r="O28" s="5">
        <v>0.5</v>
      </c>
      <c r="P28" s="165" t="str">
        <f t="shared" si="1"/>
        <v>DIRECCION DE DESARROLLO URBANO</v>
      </c>
      <c r="Q28" s="166"/>
    </row>
    <row r="29" spans="1:18" ht="144" customHeight="1" x14ac:dyDescent="0.25">
      <c r="A29" s="3" t="s">
        <v>78</v>
      </c>
      <c r="B29" s="258" t="str">
        <f>[35]MIR!$B$21</f>
        <v>Entrega de notificaciones a los fraccionamientos identificados.</v>
      </c>
      <c r="C29" s="259"/>
      <c r="D29" s="260"/>
      <c r="E29" s="163" t="str">
        <f>[35]MIR!$C$21</f>
        <v>Indica el porcentaje de notificaciones entregadas.</v>
      </c>
      <c r="F29" s="164"/>
      <c r="G29" s="163" t="str">
        <f>[35]MIR!$D$21</f>
        <v>Porcentaje de 'notificaciones entregadas= fraccionamientos notificados/ total fraccionamientos identificados*100 ne=fn/fnn*100</v>
      </c>
      <c r="H29" s="164"/>
      <c r="I29" s="165" t="str">
        <f>[35]MIR!$E$21</f>
        <v>* lista de registro de notificaciones entregadas.   * bitácora fotográfica.</v>
      </c>
      <c r="J29" s="166"/>
      <c r="K29" s="43" t="str">
        <f>'[34]19.-DERECCIÓN GENERAL DE DESARR'!K34</f>
        <v>Trimestral</v>
      </c>
      <c r="L29" s="71">
        <v>2</v>
      </c>
      <c r="M29" s="92" t="s">
        <v>230</v>
      </c>
      <c r="N29" s="93" t="s">
        <v>231</v>
      </c>
      <c r="O29" s="5">
        <v>0.5</v>
      </c>
      <c r="P29" s="165" t="str">
        <f t="shared" si="1"/>
        <v>DIRECCION DE DESARROLLO URBANO</v>
      </c>
      <c r="Q29" s="166"/>
    </row>
    <row r="30" spans="1:18" ht="155.25" customHeight="1" x14ac:dyDescent="0.25">
      <c r="A30" s="3" t="s">
        <v>114</v>
      </c>
      <c r="B30" s="163" t="str">
        <f>[35]MIR!$B$22</f>
        <v>Recopilación de información para la conformación de los expedientes administrativos de los fraccionamientos existentes factibles y no factibles a proceso de regularización.</v>
      </c>
      <c r="C30" s="167"/>
      <c r="D30" s="164"/>
      <c r="E30" s="163" t="str">
        <f>[35]MIR!$C$22</f>
        <v>Indica porcentaje de avance en la conformación de expedientes administrativos.</v>
      </c>
      <c r="F30" s="164"/>
      <c r="G30" s="163" t="str">
        <f>[35]MIR!$D$22</f>
        <v>Porcentaje de expedientes administrativos= fraccionamientos que acuden a la entrega de información/ fraccionamientos notificados*100 ne=fn/fnn*100</v>
      </c>
      <c r="H30" s="164"/>
      <c r="I30" s="165" t="str">
        <f>[35]MIR!$E$22</f>
        <v>* Lista de registro de notificaciones entregadas.   * lista de registro de fraccionamientos que entregan información para la conformación de su expediente administrativo.</v>
      </c>
      <c r="J30" s="166"/>
      <c r="K30" s="43" t="str">
        <f>'[34]19.-DERECCIÓN GENERAL DE DESARR'!K35</f>
        <v>Trimestral</v>
      </c>
      <c r="L30" s="71">
        <v>2</v>
      </c>
      <c r="M30" s="92" t="s">
        <v>230</v>
      </c>
      <c r="N30" s="93" t="s">
        <v>231</v>
      </c>
      <c r="O30" s="5">
        <v>0.5</v>
      </c>
      <c r="P30" s="165" t="str">
        <f t="shared" si="1"/>
        <v>DIRECCION DE DESARROLLO URBANO</v>
      </c>
      <c r="Q30" s="166"/>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68"/>
      <c r="G37" s="168"/>
      <c r="H37" s="168"/>
      <c r="I37" s="1"/>
      <c r="J37" s="1"/>
      <c r="K37" s="1"/>
      <c r="L37" s="1"/>
      <c r="M37" s="1"/>
      <c r="N37" s="1"/>
      <c r="O37" s="1"/>
      <c r="P37" s="1"/>
      <c r="Q37" s="1"/>
    </row>
    <row r="38" spans="1:17" x14ac:dyDescent="0.25">
      <c r="A38" s="1"/>
      <c r="B38" s="1"/>
      <c r="C38" s="1"/>
      <c r="D38" s="1"/>
      <c r="E38" s="1"/>
      <c r="F38" s="1"/>
      <c r="G38" s="1"/>
      <c r="H38" s="1"/>
      <c r="I38" s="1"/>
      <c r="J38" s="1"/>
      <c r="K38" s="1"/>
      <c r="L38" s="1"/>
      <c r="M38" s="1"/>
      <c r="N38" s="1"/>
      <c r="O38" s="1"/>
      <c r="P38" s="1"/>
      <c r="Q38" s="1"/>
    </row>
    <row r="39" spans="1:17" x14ac:dyDescent="0.25">
      <c r="A39" s="1"/>
      <c r="B39" s="1"/>
      <c r="C39" s="1"/>
      <c r="D39" s="1"/>
      <c r="E39" s="1"/>
      <c r="G39" s="1"/>
      <c r="H39" s="1"/>
      <c r="I39" s="1"/>
      <c r="J39" s="1"/>
      <c r="K39" s="1"/>
      <c r="L39" s="1"/>
      <c r="M39" s="1"/>
      <c r="N39" s="1"/>
      <c r="O39" s="1"/>
      <c r="P39" s="1"/>
      <c r="Q39" s="1"/>
    </row>
    <row r="40" spans="1:17" s="1" customFormat="1" x14ac:dyDescent="0.25"/>
    <row r="41" spans="1:17" s="1" customFormat="1" x14ac:dyDescent="0.25"/>
    <row r="42" spans="1:17" s="1" customFormat="1" x14ac:dyDescent="0.25"/>
  </sheetData>
  <mergeCells count="9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A23:Q23"/>
    <mergeCell ref="B21:D21"/>
    <mergeCell ref="E21:F21"/>
    <mergeCell ref="G21:H21"/>
    <mergeCell ref="I21:J21"/>
    <mergeCell ref="P21:Q21"/>
    <mergeCell ref="B22:D22"/>
    <mergeCell ref="E22:F22"/>
    <mergeCell ref="G22:H22"/>
    <mergeCell ref="I22:J22"/>
    <mergeCell ref="P22:Q22"/>
    <mergeCell ref="B25:D25"/>
    <mergeCell ref="E25:F25"/>
    <mergeCell ref="G25:H25"/>
    <mergeCell ref="I25:J25"/>
    <mergeCell ref="P25:Q25"/>
    <mergeCell ref="B24:D24"/>
    <mergeCell ref="E24:F24"/>
    <mergeCell ref="G24:H24"/>
    <mergeCell ref="I24:J24"/>
    <mergeCell ref="P24:Q24"/>
    <mergeCell ref="B27:D27"/>
    <mergeCell ref="E27:F27"/>
    <mergeCell ref="G27:H27"/>
    <mergeCell ref="I27:J27"/>
    <mergeCell ref="P27:Q27"/>
    <mergeCell ref="B26:D26"/>
    <mergeCell ref="E26:F26"/>
    <mergeCell ref="G26:H26"/>
    <mergeCell ref="I26:J26"/>
    <mergeCell ref="P26:Q26"/>
    <mergeCell ref="P30:Q30"/>
    <mergeCell ref="B28:D28"/>
    <mergeCell ref="E28:F28"/>
    <mergeCell ref="G28:H28"/>
    <mergeCell ref="I28:J28"/>
    <mergeCell ref="P28:Q28"/>
    <mergeCell ref="B29:D29"/>
    <mergeCell ref="E29:F29"/>
    <mergeCell ref="G29:H29"/>
    <mergeCell ref="I29:J29"/>
    <mergeCell ref="P29:Q29"/>
    <mergeCell ref="F36:H37"/>
    <mergeCell ref="B30:D30"/>
    <mergeCell ref="E30:F30"/>
    <mergeCell ref="G30:H30"/>
    <mergeCell ref="I30:J30"/>
  </mergeCells>
  <pageMargins left="0.7" right="0.7" top="0.75" bottom="0.75" header="0.3" footer="0.3"/>
  <pageSetup scale="53" orientation="landscape" horizontalDpi="4294967292"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3" zoomScale="68" zoomScaleNormal="68" zoomScaleSheetLayoutView="70" workbookViewId="0">
      <selection activeCell="O26" sqref="O26"/>
    </sheetView>
  </sheetViews>
  <sheetFormatPr baseColWidth="10" defaultColWidth="10.875" defaultRowHeight="15.75" x14ac:dyDescent="0.25"/>
  <cols>
    <col min="1" max="1" width="13.75" customWidth="1"/>
    <col min="3" max="3" width="6.875" customWidth="1"/>
    <col min="4" max="4" width="25" customWidth="1"/>
    <col min="6" max="6" width="9.25" customWidth="1"/>
    <col min="8" max="8" width="12.875" customWidth="1"/>
    <col min="9" max="9" width="13.375" customWidth="1"/>
    <col min="10" max="10" width="13.5" customWidth="1"/>
    <col min="11" max="11" width="12.125" customWidth="1"/>
    <col min="12" max="12" width="10" customWidth="1"/>
    <col min="13" max="13" width="13.875" customWidth="1"/>
    <col min="14" max="14" width="12.875" customWidth="1"/>
    <col min="15" max="15" width="11" customWidth="1"/>
    <col min="17" max="17" width="8.875" customWidth="1"/>
  </cols>
  <sheetData>
    <row r="1" spans="1:17" x14ac:dyDescent="0.25">
      <c r="A1" s="1"/>
      <c r="B1" s="1"/>
      <c r="C1" s="1" t="e">
        <f>'[34]19.-DERECCIÓN GENERAL DE DESARR'!C1</f>
        <v>#REF!</v>
      </c>
      <c r="D1" s="1"/>
      <c r="E1" s="1"/>
      <c r="F1" s="1"/>
      <c r="G1" s="1"/>
      <c r="H1" s="1"/>
      <c r="I1" s="1"/>
      <c r="J1" s="1"/>
      <c r="K1" s="1"/>
      <c r="L1" s="1"/>
      <c r="M1" s="1"/>
      <c r="N1" s="1" t="e">
        <f>'[34]19.-DERECCIÓN GENERAL DE DESARR'!N1</f>
        <v>#REF!</v>
      </c>
      <c r="O1" s="1"/>
      <c r="P1" s="1"/>
      <c r="Q1" s="1"/>
    </row>
    <row r="2" spans="1:17" ht="31.5" customHeight="1" x14ac:dyDescent="0.25">
      <c r="A2" s="1"/>
      <c r="B2" s="147" t="e">
        <f>'[34]19.-DERECCIÓN GENERAL DE DESARR'!B2</f>
        <v>#REF!</v>
      </c>
      <c r="C2" s="147"/>
      <c r="D2" s="147"/>
      <c r="E2" s="147"/>
      <c r="F2" s="147"/>
      <c r="G2" s="147"/>
      <c r="H2" s="147"/>
      <c r="I2" s="147"/>
      <c r="J2" s="147"/>
      <c r="K2" s="147"/>
      <c r="L2" s="147"/>
      <c r="M2" s="147"/>
      <c r="N2" s="147"/>
      <c r="O2" s="147"/>
      <c r="P2" s="147"/>
      <c r="Q2" s="1"/>
    </row>
    <row r="3" spans="1:17" ht="45.75" customHeight="1" x14ac:dyDescent="0.25">
      <c r="A3" s="1"/>
      <c r="B3" s="147"/>
      <c r="C3" s="147"/>
      <c r="D3" s="147"/>
      <c r="E3" s="147"/>
      <c r="F3" s="147"/>
      <c r="G3" s="147"/>
      <c r="H3" s="147"/>
      <c r="I3" s="147"/>
      <c r="J3" s="147"/>
      <c r="K3" s="147"/>
      <c r="L3" s="147"/>
      <c r="M3" s="147"/>
      <c r="N3" s="147"/>
      <c r="O3" s="147"/>
      <c r="P3" s="147"/>
      <c r="Q3" s="1"/>
    </row>
    <row r="4" spans="1:17" ht="46.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223</v>
      </c>
      <c r="C5" s="148"/>
      <c r="D5" s="148"/>
      <c r="E5" s="148"/>
      <c r="F5" s="148"/>
      <c r="G5" s="148"/>
      <c r="H5" s="148"/>
      <c r="I5" s="148"/>
      <c r="J5" s="148"/>
      <c r="K5" s="148"/>
      <c r="L5" s="148"/>
      <c r="M5" s="148"/>
      <c r="N5" s="148"/>
      <c r="O5" s="148"/>
      <c r="P5" s="148"/>
      <c r="Q5" s="1"/>
    </row>
    <row r="6" spans="1:17" ht="15.75" hidden="1" customHeight="1" x14ac:dyDescent="0.25">
      <c r="A6" s="1" t="e">
        <f>'[34]19.-DERECCIÓN GENERAL DE DESARR'!A6</f>
        <v>#REF!</v>
      </c>
      <c r="B6" s="1" t="e">
        <f>'[34]19.-DERECCIÓN GENERAL DE DESARR'!B6</f>
        <v>#REF!</v>
      </c>
      <c r="C6" s="1" t="e">
        <f>'[34]19.-DERECCIÓN GENERAL DE DESARR'!C6</f>
        <v>#REF!</v>
      </c>
      <c r="D6" s="1" t="e">
        <f>'[34]19.-DERECCIÓN GENERAL DE DESARR'!D6</f>
        <v>#REF!</v>
      </c>
      <c r="E6" s="1" t="e">
        <f>'[34]19.-DERECCIÓN GENERAL DE DESARR'!E6</f>
        <v>#REF!</v>
      </c>
      <c r="F6" s="1" t="e">
        <f>'[34]19.-DERECCIÓN GENERAL DE DESARR'!F6</f>
        <v>#REF!</v>
      </c>
      <c r="G6" s="1" t="e">
        <f>'[34]19.-DERECCIÓN GENERAL DE DESARR'!G6</f>
        <v>#REF!</v>
      </c>
      <c r="H6" s="1" t="e">
        <f>'[34]19.-DERECCIÓN GENERAL DE DESARR'!H6</f>
        <v>#REF!</v>
      </c>
      <c r="I6" s="1" t="e">
        <f>'[34]19.-DERECCIÓN GENERAL DE DESARR'!I6</f>
        <v>#REF!</v>
      </c>
      <c r="J6" s="1" t="e">
        <f>'[34]19.-DERECCIÓN GENERAL DE DESARR'!J6</f>
        <v>#REF!</v>
      </c>
      <c r="K6" s="1" t="e">
        <f>'[34]19.-DERECCIÓN GENERAL DE DESARR'!K6</f>
        <v>#REF!</v>
      </c>
      <c r="L6" s="1" t="e">
        <f>'[34]19.-DERECCIÓN GENERAL DE DESARR'!L6</f>
        <v>#REF!</v>
      </c>
      <c r="M6" s="1" t="e">
        <f>'[34]19.-DERECCIÓN GENERAL DE DESARR'!M6</f>
        <v>#REF!</v>
      </c>
      <c r="N6" s="1" t="e">
        <f>'[34]19.-DERECCIÓN GENERAL DE DESARR'!N6</f>
        <v>#REF!</v>
      </c>
      <c r="O6" s="1" t="e">
        <f>'[34]19.-DERECCIÓN GENERAL DE DESARR'!O6</f>
        <v>#REF!</v>
      </c>
      <c r="P6" s="1" t="e">
        <f>'[34]19.-DERECCIÓN GENERAL DE DESARR'!P6</f>
        <v>#REF!</v>
      </c>
      <c r="Q6" s="1" t="e">
        <f>'[34]19.-DERECCIÓN GENERAL DE DESARR'!Q6</f>
        <v>#REF!</v>
      </c>
    </row>
    <row r="7" spans="1:17" x14ac:dyDescent="0.25">
      <c r="A7" s="272" t="str">
        <f>'[34]19.-DERECCIÓN GENERAL DE DESARR'!A7</f>
        <v>CLASIFICACIÓN PROGRAMÁTICA</v>
      </c>
      <c r="B7" s="296"/>
      <c r="C7" s="296"/>
      <c r="D7" s="296"/>
      <c r="E7" s="296"/>
      <c r="F7" s="296"/>
      <c r="G7" s="296"/>
      <c r="H7" s="296"/>
      <c r="I7" s="296"/>
      <c r="J7" s="296"/>
      <c r="K7" s="296"/>
      <c r="L7" s="296"/>
      <c r="M7" s="296"/>
      <c r="N7" s="296"/>
      <c r="O7" s="296"/>
      <c r="P7" s="296"/>
      <c r="Q7" s="273"/>
    </row>
    <row r="8" spans="1:17" ht="15.75" customHeight="1" x14ac:dyDescent="0.25">
      <c r="A8" s="266" t="str">
        <f>'[34]19.-DERECCIÓN GENERAL DE DESARR'!A8</f>
        <v>Programa Presupuestario:</v>
      </c>
      <c r="B8" s="281"/>
      <c r="C8" s="267"/>
      <c r="D8" s="297" t="str">
        <f>[36]POA!$AA$26</f>
        <v xml:space="preserve">E Prestacion de Servicios Publicos </v>
      </c>
      <c r="E8" s="298"/>
      <c r="F8" s="298"/>
      <c r="G8" s="298"/>
      <c r="H8" s="299"/>
      <c r="I8" s="270" t="str">
        <f>'[34]19.-DERECCIÓN GENERAL DE DESARR'!I8</f>
        <v>Unidad Responsable:</v>
      </c>
      <c r="J8" s="303" t="s">
        <v>262</v>
      </c>
      <c r="K8" s="304"/>
      <c r="L8" s="270" t="str">
        <f>'[34]19.-DERECCIÓN GENERAL DE DESARR'!L8</f>
        <v>Programa:</v>
      </c>
      <c r="M8" s="297" t="str">
        <f>[36]POA!$C$19</f>
        <v>11.- Territorio Sustentable: Crecimiento con Equilibrio.</v>
      </c>
      <c r="N8" s="299"/>
      <c r="O8" s="270" t="str">
        <f>'[34]19.-DERECCIÓN GENERAL DE DESARR'!O8</f>
        <v>Subprograma:</v>
      </c>
      <c r="P8" s="297" t="str">
        <f>'[34]19.-DERECCIÓN GENERAL DE DESARR'!P8</f>
        <v>Infraestructura Social para el Desarrollo</v>
      </c>
      <c r="Q8" s="299"/>
    </row>
    <row r="9" spans="1:17" ht="61.5" customHeight="1" x14ac:dyDescent="0.25">
      <c r="A9" s="268"/>
      <c r="B9" s="285"/>
      <c r="C9" s="269"/>
      <c r="D9" s="300"/>
      <c r="E9" s="301"/>
      <c r="F9" s="301"/>
      <c r="G9" s="301"/>
      <c r="H9" s="302"/>
      <c r="I9" s="271"/>
      <c r="J9" s="305"/>
      <c r="K9" s="306"/>
      <c r="L9" s="271"/>
      <c r="M9" s="300"/>
      <c r="N9" s="302"/>
      <c r="O9" s="271"/>
      <c r="P9" s="300"/>
      <c r="Q9" s="302"/>
    </row>
    <row r="10" spans="1:17" x14ac:dyDescent="0.25">
      <c r="A10" s="272" t="str">
        <f>'[34]19.-DERECCIÓN GENERAL DE DESARR'!A10</f>
        <v>CLASIFICACIÓN FUNCIONAL</v>
      </c>
      <c r="B10" s="296"/>
      <c r="C10" s="296"/>
      <c r="D10" s="296"/>
      <c r="E10" s="296"/>
      <c r="F10" s="296"/>
      <c r="G10" s="296"/>
      <c r="H10" s="296"/>
      <c r="I10" s="296"/>
      <c r="J10" s="296"/>
      <c r="K10" s="296"/>
      <c r="L10" s="296"/>
      <c r="M10" s="296"/>
      <c r="N10" s="296"/>
      <c r="O10" s="296"/>
      <c r="P10" s="296"/>
      <c r="Q10" s="273"/>
    </row>
    <row r="11" spans="1:17" ht="29.1" customHeight="1" x14ac:dyDescent="0.25">
      <c r="A11" s="69" t="str">
        <f>'[34]19.-DERECCIÓN GENERAL DE DESARR'!A11</f>
        <v>Finalidad:</v>
      </c>
      <c r="B11" s="154" t="str">
        <f>'[34]19.-DERECCIÓN GENERAL DE DESARR'!B11</f>
        <v>1. Gobierno</v>
      </c>
      <c r="C11" s="307"/>
      <c r="D11" s="307"/>
      <c r="E11" s="308"/>
      <c r="F11" s="69" t="str">
        <f>'[34]19.-DERECCIÓN GENERAL DE DESARR'!F11</f>
        <v>Función:</v>
      </c>
      <c r="G11" s="154" t="str">
        <f>[36]POA!$AA$24</f>
        <v xml:space="preserve">1.8. Otros Servicios Generales </v>
      </c>
      <c r="H11" s="307"/>
      <c r="I11" s="307"/>
      <c r="J11" s="307"/>
      <c r="K11" s="307"/>
      <c r="L11" s="308"/>
      <c r="M11" s="26" t="str">
        <f>'[34]19.-DERECCIÓN GENERAL DE DESARR'!M11</f>
        <v>Subfunción:</v>
      </c>
      <c r="N11" s="154" t="str">
        <f>[36]POA!$AA$25</f>
        <v xml:space="preserve">1.8. Otros </v>
      </c>
      <c r="O11" s="307"/>
      <c r="P11" s="307"/>
      <c r="Q11" s="308"/>
    </row>
    <row r="12" spans="1:17" x14ac:dyDescent="0.25">
      <c r="A12" s="272" t="str">
        <f>'[34]19.-DERECCIÓN GENERAL DE DESARR'!A12</f>
        <v>PLAN MUNICIPAL DE DESARROLLO</v>
      </c>
      <c r="B12" s="296"/>
      <c r="C12" s="296"/>
      <c r="D12" s="296"/>
      <c r="E12" s="296"/>
      <c r="F12" s="296"/>
      <c r="G12" s="296"/>
      <c r="H12" s="296"/>
      <c r="I12" s="296"/>
      <c r="J12" s="296"/>
      <c r="K12" s="296"/>
      <c r="L12" s="296"/>
      <c r="M12" s="296"/>
      <c r="N12" s="296"/>
      <c r="O12" s="296"/>
      <c r="P12" s="296"/>
      <c r="Q12" s="273"/>
    </row>
    <row r="13" spans="1:17" ht="15.75" customHeight="1" x14ac:dyDescent="0.25">
      <c r="A13" s="270" t="str">
        <f>'[34]19.-DERECCIÓN GENERAL DE DESARR'!A13</f>
        <v>Eje Rector:</v>
      </c>
      <c r="B13" s="274" t="str">
        <f>[36]POA!$C$17</f>
        <v>II. Desarrollo Competitivo y Sostenible para el Progreso</v>
      </c>
      <c r="C13" s="276"/>
      <c r="D13" s="294" t="str">
        <f>'[34]19.-DERECCIÓN GENERAL DE DESARR'!D13</f>
        <v>Objetivo:</v>
      </c>
      <c r="E13" s="274" t="str">
        <f>[36]POA!$C$18</f>
        <v>Asegurar un ordenamiento territorial sutentable mediante obras de calidad en beneficio del desarrollo integral del Municipio, Aplicando politicas de gestión y seguimiento para el desarrollo eficiente en el proceso de la construcción de las Obras públicas</v>
      </c>
      <c r="F13" s="275"/>
      <c r="G13" s="276"/>
      <c r="H13" s="294" t="str">
        <f>'[34]19.-DERECCIÓN GENERAL DE DESARR'!H13</f>
        <v>Estrategia:</v>
      </c>
      <c r="I13" s="274" t="str">
        <f>[36]POA!$C$20</f>
        <v>Vincular Mecanismo de coolaboración interistitucional para el desarrollo de infraestructura que impulsen la vocación productiva del Municipio garantizando la protección y sostenibilidad del medio ambiente.</v>
      </c>
      <c r="J13" s="275"/>
      <c r="K13" s="275"/>
      <c r="L13" s="276"/>
      <c r="M13" s="270" t="str">
        <f>'[34]19.-DERECCIÓN GENERAL DE DESARR'!M13</f>
        <v>Líneas de Acción:</v>
      </c>
      <c r="N13" s="274" t="str">
        <f>[36]POA!$C$21</f>
        <v>11.8.- Analizar los costos directos e indirectos para tener mayor control del presupuesto en cada obra pública.
11.9.- Realizar estamaciones de los costos de los materiales, seleccionando los acordes a las condiciones del mercado y la disponiblidad para el desarrollo del proyeto.
11.16.- Revisar y elaborar los contratos, especificando el presupuesto, ampliación de plazo, cronogramas, entre otros aspectos tecnicos.
11.21.- Supervisar la calidad y el cumplimiento normativo de las obras desde la gectión, de inspecciones, vigilancia, ejecución y coordinacion de el OCIN garantizando la trnasparencia.</v>
      </c>
      <c r="O13" s="275"/>
      <c r="P13" s="275"/>
      <c r="Q13" s="276"/>
    </row>
    <row r="14" spans="1:17" ht="232.5" customHeight="1" x14ac:dyDescent="0.25">
      <c r="A14" s="271"/>
      <c r="B14" s="277"/>
      <c r="C14" s="279"/>
      <c r="D14" s="295"/>
      <c r="E14" s="277"/>
      <c r="F14" s="278"/>
      <c r="G14" s="279"/>
      <c r="H14" s="295"/>
      <c r="I14" s="277"/>
      <c r="J14" s="278"/>
      <c r="K14" s="278"/>
      <c r="L14" s="279"/>
      <c r="M14" s="271"/>
      <c r="N14" s="277"/>
      <c r="O14" s="278"/>
      <c r="P14" s="278"/>
      <c r="Q14" s="279"/>
    </row>
    <row r="15" spans="1:17" x14ac:dyDescent="0.25">
      <c r="A15" s="261" t="str">
        <f>'[34]19.-DERECCIÓN GENERAL DE DESARR'!A15</f>
        <v>RESULTADOS</v>
      </c>
      <c r="B15" s="262"/>
      <c r="C15" s="262"/>
      <c r="D15" s="262"/>
      <c r="E15" s="262"/>
      <c r="F15" s="262"/>
      <c r="G15" s="262"/>
      <c r="H15" s="262"/>
      <c r="I15" s="262"/>
      <c r="J15" s="262"/>
      <c r="K15" s="262"/>
      <c r="L15" s="262"/>
      <c r="M15" s="262"/>
      <c r="N15" s="262"/>
      <c r="O15" s="262"/>
      <c r="P15" s="262"/>
      <c r="Q15" s="263"/>
    </row>
    <row r="16" spans="1:17" ht="15.75" customHeight="1" x14ac:dyDescent="0.25">
      <c r="A16" s="270" t="str">
        <f>'[34]19.-DERECCIÓN GENERAL DE DESARR'!A16</f>
        <v>Lógica Vertical</v>
      </c>
      <c r="B16" s="266" t="str">
        <f>'[34]19.-DERECCIÓN GENERAL DE DESARR'!B16</f>
        <v>Resumen Narrativo</v>
      </c>
      <c r="C16" s="281"/>
      <c r="D16" s="267"/>
      <c r="E16" s="261" t="str">
        <f>'[34]19.-DERECCIÓN GENERAL DE DESARR'!E16</f>
        <v>INDICADORES ESTRATÉGICOS</v>
      </c>
      <c r="F16" s="262"/>
      <c r="G16" s="262"/>
      <c r="H16" s="262"/>
      <c r="I16" s="262"/>
      <c r="J16" s="262"/>
      <c r="K16" s="262"/>
      <c r="L16" s="262"/>
      <c r="M16" s="263"/>
      <c r="N16" s="286" t="str">
        <f>'[34]19.-DERECCIÓN GENERAL DE DESARR'!N16</f>
        <v>AVANCE</v>
      </c>
      <c r="O16" s="287"/>
      <c r="P16" s="288" t="str">
        <f>'[34]19.-DERECCIÓN GENERAL DE DESARR'!P16</f>
        <v>Responsable del Registro del Avance</v>
      </c>
      <c r="Q16" s="289"/>
    </row>
    <row r="17" spans="1:18" ht="15.95" customHeight="1" x14ac:dyDescent="0.25">
      <c r="A17" s="280"/>
      <c r="B17" s="282"/>
      <c r="C17" s="283"/>
      <c r="D17" s="284"/>
      <c r="E17" s="266" t="str">
        <f>'[34]19.-DERECCIÓN GENERAL DE DESARR'!E17</f>
        <v>Denominación</v>
      </c>
      <c r="F17" s="267"/>
      <c r="G17" s="266" t="str">
        <f>'[34]19.-DERECCIÓN GENERAL DE DESARR'!G17</f>
        <v>Método de Cálculo</v>
      </c>
      <c r="H17" s="267"/>
      <c r="I17" s="266" t="str">
        <f>'[34]19.-DERECCIÓN GENERAL DE DESARR'!I17</f>
        <v>Unidad de Medida</v>
      </c>
      <c r="J17" s="267"/>
      <c r="K17" s="270" t="str">
        <f>'[34]19.-DERECCIÓN GENERAL DE DESARR'!K17</f>
        <v>Tipo- Dimensión - Frecuencia</v>
      </c>
      <c r="L17" s="272" t="str">
        <f>'[34]19.-DERECCIÓN GENERAL DE DESARR'!L17</f>
        <v>Meta Programada</v>
      </c>
      <c r="M17" s="273"/>
      <c r="N17" s="270" t="str">
        <f>'[34]19.-DERECCIÓN GENERAL DE DESARR'!N17</f>
        <v>Realizado al período</v>
      </c>
      <c r="O17" s="270" t="str">
        <f>'[34]19.-DERECCIÓN GENERAL DE DESARR'!O17</f>
        <v>Avance % al período</v>
      </c>
      <c r="P17" s="290"/>
      <c r="Q17" s="291"/>
    </row>
    <row r="18" spans="1:18" ht="63.75" customHeight="1" x14ac:dyDescent="0.25">
      <c r="A18" s="271"/>
      <c r="B18" s="268"/>
      <c r="C18" s="285"/>
      <c r="D18" s="269"/>
      <c r="E18" s="268"/>
      <c r="F18" s="269"/>
      <c r="G18" s="268"/>
      <c r="H18" s="269"/>
      <c r="I18" s="268"/>
      <c r="J18" s="269"/>
      <c r="K18" s="271"/>
      <c r="L18" s="70" t="str">
        <f>'[34]19.-DERECCIÓN GENERAL DE DESARR'!L18</f>
        <v>Trimestral</v>
      </c>
      <c r="M18" s="70" t="str">
        <f>'[34]19.-DERECCIÓN GENERAL DE DESARR'!M18</f>
        <v>Al Período</v>
      </c>
      <c r="N18" s="271"/>
      <c r="O18" s="271"/>
      <c r="P18" s="292"/>
      <c r="Q18" s="293"/>
    </row>
    <row r="19" spans="1:18" ht="113.25" customHeight="1" x14ac:dyDescent="0.25">
      <c r="A19" s="2" t="str">
        <f>'[34]19.-DERECCIÓN GENERAL DE DESARR'!A19</f>
        <v>FIN</v>
      </c>
      <c r="B19" s="163" t="str">
        <f>[36]MIR!$B$12</f>
        <v>Ejecucion de obra pública de calidad cumpliendo las espectativas en cuanto a calidad y confor de la poblacion con una adecuada supervisión de los trabajos.</v>
      </c>
      <c r="C19" s="167"/>
      <c r="D19" s="164"/>
      <c r="E19" s="163" t="str">
        <f>[36]MIR!$C$12</f>
        <v>Numero de Obras de calidad ejecutadas</v>
      </c>
      <c r="F19" s="164"/>
      <c r="G19" s="264" t="str">
        <f>[36]MIR!$D$12</f>
        <v>NOCE= (Numero de obras de calidad realizadas/numero de obras de calidad programadas*100) NOCR/NOCP*100</v>
      </c>
      <c r="H19" s="265"/>
      <c r="I19" s="165" t="str">
        <f>[36]MIR!$E$12</f>
        <v>Expediente tecnico de la obra, evidencia fotografica</v>
      </c>
      <c r="J19" s="166"/>
      <c r="K19" s="43" t="str">
        <f>'[34]19.-DERECCIÓN GENERAL DE DESARR'!K19</f>
        <v>Trimestral</v>
      </c>
      <c r="L19" s="71">
        <v>2</v>
      </c>
      <c r="M19" s="92" t="s">
        <v>230</v>
      </c>
      <c r="N19" s="93" t="s">
        <v>231</v>
      </c>
      <c r="O19" s="5">
        <v>0.5</v>
      </c>
      <c r="P19" s="165" t="str">
        <f t="shared" ref="P19:P22" si="0">$J$8</f>
        <v>DIRECCION DE OBRAS PUBICAS</v>
      </c>
      <c r="Q19" s="166"/>
    </row>
    <row r="20" spans="1:18" ht="114" customHeight="1" x14ac:dyDescent="0.25">
      <c r="A20" s="2" t="str">
        <f>'[34]19.-DERECCIÓN GENERAL DE DESARR'!A20</f>
        <v>Propósito</v>
      </c>
      <c r="B20" s="163" t="str">
        <f>[36]MIR!$B$13</f>
        <v>Ejecución de la Obra pública Apegada a la Normatividad Vigente</v>
      </c>
      <c r="C20" s="167"/>
      <c r="D20" s="164"/>
      <c r="E20" s="163" t="str">
        <f>[36]MIR!$C$13</f>
        <v xml:space="preserve"> Numero de obras ejecutadas a normatividad</v>
      </c>
      <c r="F20" s="164"/>
      <c r="G20" s="163" t="str">
        <f>[36]MIR!$D$13</f>
        <v>NOEN=(Número de obras ejecutadas con normatividad/ Número de obras programadas con normatividad*100), NOEN/NOPN*100</v>
      </c>
      <c r="H20" s="164"/>
      <c r="I20" s="165" t="str">
        <f>[36]MIR!$E$13</f>
        <v>Obras Ejecutadas apegadas a la Norma</v>
      </c>
      <c r="J20" s="166"/>
      <c r="K20" s="43" t="str">
        <f>'[34]19.-DERECCIÓN GENERAL DE DESARR'!K20</f>
        <v>Trimestral</v>
      </c>
      <c r="L20" s="71">
        <v>2</v>
      </c>
      <c r="M20" s="92" t="s">
        <v>230</v>
      </c>
      <c r="N20" s="93" t="s">
        <v>231</v>
      </c>
      <c r="O20" s="5">
        <v>0.5</v>
      </c>
      <c r="P20" s="165" t="str">
        <f t="shared" si="0"/>
        <v>DIRECCION DE OBRAS PUBICAS</v>
      </c>
      <c r="Q20" s="166"/>
    </row>
    <row r="21" spans="1:18" ht="116.25" customHeight="1" x14ac:dyDescent="0.25">
      <c r="A21" s="2" t="str">
        <f>'[34]19.-DERECCIÓN GENERAL DE DESARR'!A21</f>
        <v>Componente 1</v>
      </c>
      <c r="B21" s="163" t="str">
        <f>[36]MIR!$B$14</f>
        <v>Realización de una consulta ciudadana para conocer la necesidades de la población.</v>
      </c>
      <c r="C21" s="167"/>
      <c r="D21" s="164"/>
      <c r="E21" s="163" t="str">
        <f>[36]MIR!$C$14</f>
        <v xml:space="preserve">Numero Consultas Cuidadanas </v>
      </c>
      <c r="F21" s="164"/>
      <c r="G21" s="163" t="str">
        <f>[36]MIR!$D$14</f>
        <v>NCC=(Número de consultas ciudadanas realizadas/Número de consultas ciudadanas Programadas*100), NCCR/NCCP*100</v>
      </c>
      <c r="H21" s="164"/>
      <c r="I21" s="165" t="str">
        <f t="shared" ref="I21" si="1">$I$22</f>
        <v>Expedientes Unitarios de obra</v>
      </c>
      <c r="J21" s="166"/>
      <c r="K21" s="43" t="str">
        <f>'[34]19.-DERECCIÓN GENERAL DE DESARR'!K21</f>
        <v>Trimestral</v>
      </c>
      <c r="L21" s="71">
        <v>2</v>
      </c>
      <c r="M21" s="92" t="s">
        <v>230</v>
      </c>
      <c r="N21" s="93" t="s">
        <v>231</v>
      </c>
      <c r="O21" s="5">
        <v>0.5</v>
      </c>
      <c r="P21" s="165" t="str">
        <f t="shared" si="0"/>
        <v>DIRECCION DE OBRAS PUBICAS</v>
      </c>
      <c r="Q21" s="166"/>
    </row>
    <row r="22" spans="1:18" ht="93" customHeight="1" x14ac:dyDescent="0.25">
      <c r="A22" s="2" t="str">
        <f>'[34]19.-DERECCIÓN GENERAL DE DESARR'!A22</f>
        <v>Componente 2</v>
      </c>
      <c r="B22" s="163" t="str">
        <f>[36]MIR!$B$17</f>
        <v>se elaboran e integran documentos para el expédiente tecnico de obra</v>
      </c>
      <c r="C22" s="167"/>
      <c r="D22" s="164"/>
      <c r="E22" s="163" t="str">
        <f>[36]MIR!$C$17</f>
        <v>Número de contratos</v>
      </c>
      <c r="F22" s="164"/>
      <c r="G22" s="163" t="str">
        <f>[36]MIR!$D$17</f>
        <v>NC=(Número de Contratos/Numero de Contratos Programados*100), NC/NCP*100</v>
      </c>
      <c r="H22" s="164"/>
      <c r="I22" s="165" t="str">
        <f>[36]MIR!$E$17</f>
        <v>Expedientes Unitarios de obra</v>
      </c>
      <c r="J22" s="166"/>
      <c r="K22" s="43" t="str">
        <f>'[34]19.-DERECCIÓN GENERAL DE DESARR'!K22</f>
        <v>Trimestral</v>
      </c>
      <c r="L22" s="71">
        <v>2</v>
      </c>
      <c r="M22" s="92" t="s">
        <v>230</v>
      </c>
      <c r="N22" s="93" t="s">
        <v>231</v>
      </c>
      <c r="O22" s="5">
        <v>0.5</v>
      </c>
      <c r="P22" s="165" t="str">
        <f t="shared" si="0"/>
        <v>DIRECCION DE OBRAS PUBICAS</v>
      </c>
      <c r="Q22" s="166"/>
    </row>
    <row r="23" spans="1:18" x14ac:dyDescent="0.25">
      <c r="A23" s="261" t="str">
        <f>'[34]19.-DERECCIÓN GENERAL DE DESARR'!A28</f>
        <v>INDICADORES DE GESTIÓN</v>
      </c>
      <c r="B23" s="262"/>
      <c r="C23" s="262"/>
      <c r="D23" s="262"/>
      <c r="E23" s="262"/>
      <c r="F23" s="262"/>
      <c r="G23" s="262"/>
      <c r="H23" s="262"/>
      <c r="I23" s="262"/>
      <c r="J23" s="262"/>
      <c r="K23" s="262"/>
      <c r="L23" s="262"/>
      <c r="M23" s="262"/>
      <c r="N23" s="262"/>
      <c r="O23" s="262"/>
      <c r="P23" s="262"/>
      <c r="Q23" s="263"/>
    </row>
    <row r="24" spans="1:18" ht="141.75" customHeight="1" x14ac:dyDescent="0.25">
      <c r="A24" s="3" t="str">
        <f>'[34]19.-DERECCIÓN GENERAL DE DESARR'!A29</f>
        <v>Actividad 1.1</v>
      </c>
      <c r="B24" s="163" t="str">
        <f>[36]MIR!$B$15</f>
        <v>Existencia de Propuesta de obra a ejecutar</v>
      </c>
      <c r="C24" s="167"/>
      <c r="D24" s="164"/>
      <c r="E24" s="163" t="str">
        <f>[36]MIR!$C$15</f>
        <v>Número de propuestas de obras</v>
      </c>
      <c r="F24" s="164"/>
      <c r="G24" s="163" t="str">
        <f>[36]MIR!$D$15</f>
        <v>NPO=(Numero de Propuestas de obra/Numero de Propuestas de Obra Programada*100), NPO/NPOP*100</v>
      </c>
      <c r="H24" s="164"/>
      <c r="I24" s="165" t="str">
        <f>[36]MIR!$E$15</f>
        <v xml:space="preserve">Expediente de Actas de asamblea </v>
      </c>
      <c r="J24" s="166"/>
      <c r="K24" s="43" t="str">
        <f>'[34]19.-DERECCIÓN GENERAL DE DESARR'!K29</f>
        <v>Trimestral</v>
      </c>
      <c r="L24" s="71">
        <v>2</v>
      </c>
      <c r="M24" s="92" t="s">
        <v>230</v>
      </c>
      <c r="N24" s="93" t="s">
        <v>231</v>
      </c>
      <c r="O24" s="5">
        <v>0.5</v>
      </c>
      <c r="P24" s="165" t="str">
        <f t="shared" ref="P24:P27" si="2">$P$22</f>
        <v>DIRECCION DE OBRAS PUBICAS</v>
      </c>
      <c r="Q24" s="166"/>
    </row>
    <row r="25" spans="1:18" ht="87" customHeight="1" x14ac:dyDescent="0.25">
      <c r="A25" s="3" t="str">
        <f>'[34]19.-DERECCIÓN GENERAL DE DESARR'!A30</f>
        <v>Actividad 1.2</v>
      </c>
      <c r="B25" s="163" t="str">
        <f>[36]MIR!$B$16</f>
        <v>Visitas a localidades para conocoer sus propuestas de obra a ejecutar</v>
      </c>
      <c r="C25" s="167"/>
      <c r="D25" s="164"/>
      <c r="E25" s="163" t="str">
        <f>[36]MIR!$C$16</f>
        <v>Número de visitas a localidades</v>
      </c>
      <c r="F25" s="164"/>
      <c r="G25" s="163" t="str">
        <f>[36]MIR!$D$16</f>
        <v>NVL=(Número de Vistas a las Localidades/Numero de Visitas a Localidades Programadas*100), NVL/NVLP*100</v>
      </c>
      <c r="H25" s="164"/>
      <c r="I25" s="165" t="str">
        <f>[36]MIR!$E$16</f>
        <v>Bitacora de Visitas a las Localidades</v>
      </c>
      <c r="J25" s="166"/>
      <c r="K25" s="43" t="str">
        <f>'[34]19.-DERECCIÓN GENERAL DE DESARR'!K30</f>
        <v>Trimestral</v>
      </c>
      <c r="L25" s="71">
        <v>2</v>
      </c>
      <c r="M25" s="92" t="s">
        <v>230</v>
      </c>
      <c r="N25" s="93" t="s">
        <v>231</v>
      </c>
      <c r="O25" s="5">
        <v>0.5</v>
      </c>
      <c r="P25" s="165" t="str">
        <f t="shared" si="2"/>
        <v>DIRECCION DE OBRAS PUBICAS</v>
      </c>
      <c r="Q25" s="166"/>
      <c r="R25" t="s">
        <v>33</v>
      </c>
    </row>
    <row r="26" spans="1:18" ht="88.5" customHeight="1" x14ac:dyDescent="0.25">
      <c r="A26" s="3" t="str">
        <f>'[34]19.-DERECCIÓN GENERAL DE DESARR'!A31</f>
        <v>Actividad 2.1</v>
      </c>
      <c r="B26" s="163" t="str">
        <f>[36]MIR!$B$18</f>
        <v>Se cuenta con el conocimiento de la Ley y Regamento de Obras Públicas y Servicios Relacionado con las Mismas</v>
      </c>
      <c r="C26" s="167"/>
      <c r="D26" s="164"/>
      <c r="E26" s="163" t="str">
        <f>[36]MIR!$C$18</f>
        <v>Número de revisión de contratos</v>
      </c>
      <c r="F26" s="164"/>
      <c r="G26" s="163" t="str">
        <f>[36]MIR!$D$18</f>
        <v>NRC=(Número de Revisión Contratos/Numero de Revisión Contratos Programados*100), NRC/NRCP*100</v>
      </c>
      <c r="H26" s="164"/>
      <c r="I26" s="165" t="str">
        <f>[36]MIR!$E$18</f>
        <v xml:space="preserve">Listado de Contratos </v>
      </c>
      <c r="J26" s="166"/>
      <c r="K26" s="43" t="str">
        <f>'[34]19.-DERECCIÓN GENERAL DE DESARR'!K31</f>
        <v>Trimestral</v>
      </c>
      <c r="L26" s="71">
        <v>2</v>
      </c>
      <c r="M26" s="92" t="s">
        <v>230</v>
      </c>
      <c r="N26" s="93" t="s">
        <v>231</v>
      </c>
      <c r="O26" s="5">
        <v>0.5</v>
      </c>
      <c r="P26" s="165" t="str">
        <f t="shared" si="2"/>
        <v>DIRECCION DE OBRAS PUBICAS</v>
      </c>
      <c r="Q26" s="166"/>
    </row>
    <row r="27" spans="1:18" ht="92.25" customHeight="1" x14ac:dyDescent="0.25">
      <c r="A27" s="3" t="str">
        <f>'[34]19.-DERECCIÓN GENERAL DE DESARR'!A32</f>
        <v>Actividad 2.2</v>
      </c>
      <c r="B27" s="163" t="str">
        <f>[36]MIR!$B$19</f>
        <v>Elaboración e Integración de contratos y Expedientes de Obra Pública</v>
      </c>
      <c r="C27" s="167"/>
      <c r="D27" s="164"/>
      <c r="E27" s="163" t="str">
        <f>[36]MIR!$C$19</f>
        <v>Número de expedientes</v>
      </c>
      <c r="F27" s="164"/>
      <c r="G27" s="163" t="str">
        <f>[36]MIR!$D$19</f>
        <v>NRC=(Número de Expedientes/Numero de Expedientes Programados*100), NE/NEP*100</v>
      </c>
      <c r="H27" s="164"/>
      <c r="I27" s="165" t="str">
        <f>[36]MIR!$E$19</f>
        <v>Expedientes Unitarios de obra</v>
      </c>
      <c r="J27" s="166"/>
      <c r="K27" s="43" t="str">
        <f>'[34]19.-DERECCIÓN GENERAL DE DESARR'!K32</f>
        <v>Trimestral</v>
      </c>
      <c r="L27" s="71">
        <v>2</v>
      </c>
      <c r="M27" s="92" t="s">
        <v>230</v>
      </c>
      <c r="N27" s="93" t="s">
        <v>231</v>
      </c>
      <c r="O27" s="5">
        <v>0.5</v>
      </c>
      <c r="P27" s="165" t="str">
        <f t="shared" si="2"/>
        <v>DIRECCION DE OBRAS PUBICAS</v>
      </c>
      <c r="Q27" s="166"/>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53.25" customHeight="1" x14ac:dyDescent="0.25"/>
    <row r="38" spans="1:17" s="1" customFormat="1" x14ac:dyDescent="0.25"/>
    <row r="39" spans="1:17" s="1" customFormat="1" x14ac:dyDescent="0.25"/>
  </sheetData>
  <mergeCells count="7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A23:Q23"/>
    <mergeCell ref="B21:D21"/>
    <mergeCell ref="E21:F21"/>
    <mergeCell ref="G21:H21"/>
    <mergeCell ref="I21:J21"/>
    <mergeCell ref="P21:Q21"/>
    <mergeCell ref="B22:D22"/>
    <mergeCell ref="E22:F22"/>
    <mergeCell ref="G22:H22"/>
    <mergeCell ref="I22:J22"/>
    <mergeCell ref="P22:Q22"/>
    <mergeCell ref="B25:D25"/>
    <mergeCell ref="E25:F25"/>
    <mergeCell ref="G25:H25"/>
    <mergeCell ref="I25:J25"/>
    <mergeCell ref="P25:Q25"/>
    <mergeCell ref="B24:D24"/>
    <mergeCell ref="E24:F24"/>
    <mergeCell ref="G24:H24"/>
    <mergeCell ref="I24:J24"/>
    <mergeCell ref="P24:Q24"/>
    <mergeCell ref="P26:Q26"/>
    <mergeCell ref="B27:D27"/>
    <mergeCell ref="E27:F27"/>
    <mergeCell ref="G27:H27"/>
    <mergeCell ref="I27:J27"/>
    <mergeCell ref="P27:Q27"/>
    <mergeCell ref="F33:H34"/>
    <mergeCell ref="B26:D26"/>
    <mergeCell ref="E26:F26"/>
    <mergeCell ref="G26:H26"/>
    <mergeCell ref="I26:J26"/>
  </mergeCells>
  <pageMargins left="0.7" right="0.7" top="0.75" bottom="0.75" header="0.3" footer="0.3"/>
  <pageSetup scale="53" orientation="landscape" horizontalDpi="4294967292" verticalDpi="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28" zoomScale="66" zoomScaleNormal="66" zoomScaleSheetLayoutView="70" workbookViewId="0">
      <selection activeCell="K29" sqref="K29"/>
    </sheetView>
  </sheetViews>
  <sheetFormatPr baseColWidth="10" defaultColWidth="10.875" defaultRowHeight="15.75" x14ac:dyDescent="0.25"/>
  <cols>
    <col min="1" max="1" width="15.25" customWidth="1"/>
    <col min="3" max="3" width="6.875" customWidth="1"/>
    <col min="4" max="4" width="23" customWidth="1"/>
    <col min="6" max="6" width="9.875" customWidth="1"/>
    <col min="8" max="8" width="12.125" customWidth="1"/>
    <col min="9" max="9" width="13.375" customWidth="1"/>
    <col min="10" max="10" width="10" customWidth="1"/>
    <col min="11" max="11" width="15.125" customWidth="1"/>
    <col min="12" max="12" width="13.125" customWidth="1"/>
    <col min="13" max="13" width="12.625" customWidth="1"/>
    <col min="14" max="14" width="13" customWidth="1"/>
    <col min="15" max="15" width="13.125" customWidth="1"/>
    <col min="17" max="17" width="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7" customHeight="1" x14ac:dyDescent="0.25">
      <c r="A3" s="1"/>
      <c r="B3" s="147"/>
      <c r="C3" s="147"/>
      <c r="D3" s="147"/>
      <c r="E3" s="147"/>
      <c r="F3" s="147"/>
      <c r="G3" s="147"/>
      <c r="H3" s="147"/>
      <c r="I3" s="147"/>
      <c r="J3" s="147"/>
      <c r="K3" s="147"/>
      <c r="L3" s="147"/>
      <c r="M3" s="147"/>
      <c r="N3" s="147"/>
      <c r="O3" s="147"/>
      <c r="P3" s="147"/>
      <c r="Q3" s="1"/>
    </row>
    <row r="4" spans="1:17" ht="3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'[37]Pbr (2)'!$AA$26</f>
        <v>Programa : 22 Gestion Financiera Responsable</v>
      </c>
      <c r="E8" s="150"/>
      <c r="F8" s="150"/>
      <c r="G8" s="150"/>
      <c r="H8" s="150"/>
      <c r="I8" s="151" t="s">
        <v>1</v>
      </c>
      <c r="J8" s="152" t="s">
        <v>49</v>
      </c>
      <c r="K8" s="152"/>
      <c r="L8" s="151" t="s">
        <v>2</v>
      </c>
      <c r="M8" s="208" t="str">
        <f>'[37]Pbr (2)'!$C$19</f>
        <v>Programa : 22 Gestion Financiera Responsable</v>
      </c>
      <c r="N8" s="150"/>
      <c r="O8" s="151" t="s">
        <v>3</v>
      </c>
      <c r="P8" s="205" t="s">
        <v>167</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07" t="s">
        <v>81</v>
      </c>
      <c r="C11" s="155"/>
      <c r="D11" s="155"/>
      <c r="E11" s="156"/>
      <c r="F11" s="69" t="s">
        <v>5</v>
      </c>
      <c r="G11" s="207" t="str">
        <f>'[37]Pbr (2)'!$AA$24</f>
        <v xml:space="preserve">1.8. Otros Servicios Generales </v>
      </c>
      <c r="H11" s="155"/>
      <c r="I11" s="155"/>
      <c r="J11" s="155"/>
      <c r="K11" s="155"/>
      <c r="L11" s="156"/>
      <c r="M11" s="26" t="s">
        <v>6</v>
      </c>
      <c r="N11" s="314" t="s">
        <v>157</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08" t="str">
        <f>[37]POA!$A$38</f>
        <v>EJE IV: Innovacion y eficiencia en movimiento Transformar para avanzar</v>
      </c>
      <c r="C13" s="150"/>
      <c r="D13" s="146" t="s">
        <v>8</v>
      </c>
      <c r="E13" s="208" t="str">
        <f>[37]POA!$B$38</f>
        <v>Garantizar el manejo eficiente y trasparente de los recursos publicos del Municipio, asegurando la liquidez suficfiente para cubrir las obligaciones fiscales, optimizando la gestion y dando cumplimiento a las politicas publicas.</v>
      </c>
      <c r="F13" s="150"/>
      <c r="G13" s="150"/>
      <c r="H13" s="146" t="s">
        <v>9</v>
      </c>
      <c r="I13" s="208" t="str">
        <f>'[37]Pbr (2)'!$C$20</f>
        <v>Optimizar los recursos publicos cumpliendo con la normatividad fiscal y presupuestaria fomentando la trasparencia y la rfendicion de cuentas</v>
      </c>
      <c r="J13" s="150"/>
      <c r="K13" s="150"/>
      <c r="L13" s="150"/>
      <c r="M13" s="151" t="s">
        <v>10</v>
      </c>
      <c r="N13" s="208" t="str">
        <f>[37]POA!$Q$38</f>
        <v>22.27 Coordinar la distribucion de insumos, mobiliario, equipo y otros materiales para la operación diaria    papeleria, equipos de oficina y productos de limpieza.   22.28 Gestionar el inventario de los bienes materiales que se utilizan, asegurando que halla suficiente stock para el funcionamiento optimo.  22.29 Asegurar la entrega oportuna y correcta de materiales o insumos a las distintas areas o unidades administrativas.    22.31 Supervisar y coordinar la logistica interna de los eventos correspondientes, asegurando el mobiliario, lonas y otros recursos, para que esten instalados en tiempo y forma.</v>
      </c>
      <c r="O13" s="150"/>
      <c r="P13" s="150"/>
      <c r="Q13" s="150"/>
    </row>
    <row r="14" spans="1:17" ht="199.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5.25" customHeight="1" x14ac:dyDescent="0.25">
      <c r="A19" s="2" t="s">
        <v>28</v>
      </c>
      <c r="B19" s="150" t="str">
        <f>[37]MIR!$B$12</f>
        <v>Atencion pronta y expedita de las solicitudes que ingresen a esta direccion, con la finalidad de eficientar el servicio y la calidad optima en los eventos que se realizan.</v>
      </c>
      <c r="C19" s="150"/>
      <c r="D19" s="150"/>
      <c r="E19" s="150" t="str">
        <f>[37]MIR!$C$12</f>
        <v>porcentaje de solicitudes atendidas</v>
      </c>
      <c r="F19" s="150"/>
      <c r="G19" s="150" t="str">
        <f>[37]MIR!$D$12</f>
        <v xml:space="preserve">porcentaje de solicitudes atendidas  en el mes (no. De solicitudes respondidas / no. De solicitudes recibidas )*100 PSA      </v>
      </c>
      <c r="H19" s="150"/>
      <c r="I19" s="160" t="str">
        <f>[37]MIR!$E$12</f>
        <v>fotografica y registro de eventos</v>
      </c>
      <c r="J19" s="150"/>
      <c r="K19" s="51" t="s">
        <v>184</v>
      </c>
      <c r="L19" s="71">
        <v>2</v>
      </c>
      <c r="M19" s="92" t="s">
        <v>230</v>
      </c>
      <c r="N19" s="93" t="s">
        <v>231</v>
      </c>
      <c r="O19" s="5">
        <v>0.5</v>
      </c>
      <c r="P19" s="160" t="s">
        <v>49</v>
      </c>
      <c r="Q19" s="150"/>
    </row>
    <row r="20" spans="1:18" ht="116.25" customHeight="1" x14ac:dyDescent="0.25">
      <c r="A20" s="2" t="s">
        <v>29</v>
      </c>
      <c r="B20" s="150" t="str">
        <f>[37]MIR!$B$13</f>
        <v>Atencion oportuna y eficaz de los diferentes eventod que solicitan asi como entrega en tiempo y forma de insumos. A las diferentes areas que conforman el H. Ayuntamiento Municipal de Eduardo neri</v>
      </c>
      <c r="C20" s="150"/>
      <c r="D20" s="150"/>
      <c r="E20" s="150" t="str">
        <f>[37]MIR!$C$13</f>
        <v>recepcion de solicitudes e insumos para el mantenimiento de los espacios del H. ayuntamiento Municipal</v>
      </c>
      <c r="F20" s="150"/>
      <c r="G20" s="150" t="str">
        <f>[37]MIR!$D$13</f>
        <v>porcentaje de solictudes recibidas en el mes , y receocion de insumos ( numero de solictudes atendidas, numero de entrega de insumos *100 PSR</v>
      </c>
      <c r="H20" s="150"/>
      <c r="I20" s="160" t="str">
        <f>[37]MIR!$E$13</f>
        <v>cuadro de solictudes y firma de recibido de insumos recibidos</v>
      </c>
      <c r="J20" s="150"/>
      <c r="K20" s="51" t="s">
        <v>184</v>
      </c>
      <c r="L20" s="71">
        <v>2</v>
      </c>
      <c r="M20" s="92" t="s">
        <v>230</v>
      </c>
      <c r="N20" s="93" t="s">
        <v>231</v>
      </c>
      <c r="O20" s="5">
        <v>0.5</v>
      </c>
      <c r="P20" s="160" t="s">
        <v>49</v>
      </c>
      <c r="Q20" s="150"/>
    </row>
    <row r="21" spans="1:18" ht="87.75" customHeight="1" x14ac:dyDescent="0.25">
      <c r="A21" s="2" t="s">
        <v>62</v>
      </c>
      <c r="B21" s="150" t="str">
        <f>[37]MIR!$B$14</f>
        <v>Parque vehicular en optimas condiciones</v>
      </c>
      <c r="C21" s="150"/>
      <c r="D21" s="150"/>
      <c r="E21" s="150" t="str">
        <f>[37]MIR!$C$14</f>
        <v xml:space="preserve">vehiculos en optimas codiciones </v>
      </c>
      <c r="F21" s="150"/>
      <c r="G21" s="150" t="s">
        <v>142</v>
      </c>
      <c r="H21" s="150"/>
      <c r="I21" s="160" t="str">
        <f>[37]MIR!$E$14</f>
        <v>bitacora de servicios</v>
      </c>
      <c r="J21" s="150"/>
      <c r="K21" s="51" t="s">
        <v>184</v>
      </c>
      <c r="L21" s="71">
        <v>2</v>
      </c>
      <c r="M21" s="92" t="s">
        <v>230</v>
      </c>
      <c r="N21" s="93" t="s">
        <v>231</v>
      </c>
      <c r="O21" s="5">
        <v>0.5</v>
      </c>
      <c r="P21" s="160" t="s">
        <v>49</v>
      </c>
      <c r="Q21" s="150"/>
    </row>
    <row r="22" spans="1:18" ht="99" customHeight="1" x14ac:dyDescent="0.25">
      <c r="A22" s="2" t="s">
        <v>63</v>
      </c>
      <c r="B22" s="309" t="str">
        <f>[37]MIR!$B$16</f>
        <v xml:space="preserve">Planeacion en tiempo y forma  de las direcciones que solicitan atencion correcta de los eventos que programan y ejecutan </v>
      </c>
      <c r="C22" s="310"/>
      <c r="D22" s="311"/>
      <c r="E22" s="309" t="str">
        <f>[37]MIR!$C$16</f>
        <v>Planeaciones programadas y recibidas</v>
      </c>
      <c r="F22" s="311"/>
      <c r="G22" s="309" t="str">
        <f>[37]MIR!$D$16</f>
        <v>porcentaje programadas y recibidas/porcentaje de atencion a solicitudes*100 PPR PPR/PAS*100</v>
      </c>
      <c r="H22" s="311"/>
      <c r="I22" s="309" t="str">
        <f>[37]MIR!$E$16</f>
        <v>registro de solcitudes recibidas</v>
      </c>
      <c r="J22" s="311"/>
      <c r="K22" s="51" t="s">
        <v>184</v>
      </c>
      <c r="L22" s="126">
        <v>2</v>
      </c>
      <c r="M22" s="128" t="s">
        <v>230</v>
      </c>
      <c r="N22" s="93" t="s">
        <v>231</v>
      </c>
      <c r="O22" s="5">
        <v>0.5</v>
      </c>
      <c r="P22" s="160" t="s">
        <v>49</v>
      </c>
      <c r="Q22" s="150"/>
    </row>
    <row r="23" spans="1:18" ht="117.75" customHeight="1" x14ac:dyDescent="0.25">
      <c r="A23" s="2" t="s">
        <v>106</v>
      </c>
      <c r="B23" s="313" t="str">
        <f>[37]MIR!$B$18</f>
        <v>Suficiente financiamiento para la adquisiciòn de insumos para el mantenimiento</v>
      </c>
      <c r="C23" s="150"/>
      <c r="D23" s="150"/>
      <c r="E23" s="150" t="s">
        <v>141</v>
      </c>
      <c r="F23" s="150"/>
      <c r="G23" s="150" t="str">
        <f>[37]MIR!$C$18</f>
        <v>porcentaje de aquisición de insumos para mantenimiento</v>
      </c>
      <c r="H23" s="150"/>
      <c r="I23" s="160" t="str">
        <f>[37]MIR!$E$18</f>
        <v xml:space="preserve">registro de entrega de insumos </v>
      </c>
      <c r="J23" s="150"/>
      <c r="K23" s="51" t="s">
        <v>184</v>
      </c>
      <c r="L23" s="71">
        <v>2</v>
      </c>
      <c r="M23" s="92" t="s">
        <v>230</v>
      </c>
      <c r="N23" s="93" t="s">
        <v>231</v>
      </c>
      <c r="O23" s="5">
        <v>0.5</v>
      </c>
      <c r="P23" s="160" t="s">
        <v>49</v>
      </c>
      <c r="Q23" s="150"/>
    </row>
    <row r="24" spans="1:18" ht="24.75" customHeight="1" x14ac:dyDescent="0.25">
      <c r="A24" s="158" t="s">
        <v>30</v>
      </c>
      <c r="B24" s="158"/>
      <c r="C24" s="158"/>
      <c r="D24" s="158"/>
      <c r="E24" s="158"/>
      <c r="F24" s="158"/>
      <c r="G24" s="158"/>
      <c r="H24" s="158"/>
      <c r="I24" s="158"/>
      <c r="J24" s="158"/>
      <c r="K24" s="158"/>
      <c r="L24" s="158"/>
      <c r="M24" s="158"/>
      <c r="N24" s="158"/>
      <c r="O24" s="158"/>
      <c r="P24" s="158"/>
      <c r="Q24" s="158"/>
    </row>
    <row r="25" spans="1:18" ht="88.5" customHeight="1" x14ac:dyDescent="0.25">
      <c r="A25" s="3" t="s">
        <v>69</v>
      </c>
      <c r="B25" s="150" t="str">
        <f>[37]MIR!$B$15</f>
        <v>mantenimiento preventivo y correctivo de forma periodica al parque vehicular que se utilza en el area para el traslado de lo materaies y equipos solicitados.</v>
      </c>
      <c r="C25" s="150"/>
      <c r="D25" s="150"/>
      <c r="E25" s="150" t="str">
        <f>[37]MIR!$C$15</f>
        <v xml:space="preserve"> porcentaje  de servicios  realizados en el mes </v>
      </c>
      <c r="F25" s="150"/>
      <c r="G25" s="150" t="str">
        <f>[37]MIR!$D$15</f>
        <v>porcentaje de servicios programados/porcentaje de servicios realizados*100 PSP PSP/PSR*100</v>
      </c>
      <c r="H25" s="150"/>
      <c r="I25" s="160" t="str">
        <f>[37]MIR!$E$15</f>
        <v>cuadro de servicios realizados</v>
      </c>
      <c r="J25" s="150"/>
      <c r="K25" s="51" t="s">
        <v>184</v>
      </c>
      <c r="L25" s="71">
        <v>2</v>
      </c>
      <c r="M25" s="92" t="s">
        <v>230</v>
      </c>
      <c r="N25" s="93" t="s">
        <v>231</v>
      </c>
      <c r="O25" s="5">
        <v>0.5</v>
      </c>
      <c r="P25" s="160" t="s">
        <v>49</v>
      </c>
      <c r="Q25" s="150"/>
      <c r="R25" t="s">
        <v>33</v>
      </c>
    </row>
    <row r="26" spans="1:18" ht="90" customHeight="1" x14ac:dyDescent="0.25">
      <c r="A26" s="3" t="s">
        <v>68</v>
      </c>
      <c r="B26" s="150" t="str">
        <f>[37]MIR!$B$17</f>
        <v>Apoyo en los diferentes eventos civicos, culturales, deportivos y solicitudes aprobadas por el H. Ayuntamiento, con el equipo de sonido, mobiliario y recursos humanos.</v>
      </c>
      <c r="C26" s="150"/>
      <c r="D26" s="150"/>
      <c r="E26" s="150" t="str">
        <f>[37]MIR!$C$17</f>
        <v xml:space="preserve">apoyo de eventos </v>
      </c>
      <c r="F26" s="150"/>
      <c r="G26" s="150" t="str">
        <f>[37]MIR!$D$17</f>
        <v>apoyo de eventos solicitados/apoyo de eventos realizados*100 AES  AES/AER*100</v>
      </c>
      <c r="H26" s="150"/>
      <c r="I26" s="160" t="str">
        <f>[37]MIR!$E$17</f>
        <v>oficios</v>
      </c>
      <c r="J26" s="150"/>
      <c r="K26" s="51" t="s">
        <v>184</v>
      </c>
      <c r="L26" s="71">
        <v>2</v>
      </c>
      <c r="M26" s="92" t="s">
        <v>230</v>
      </c>
      <c r="N26" s="93" t="s">
        <v>231</v>
      </c>
      <c r="O26" s="5">
        <v>0.5</v>
      </c>
      <c r="P26" s="160" t="s">
        <v>49</v>
      </c>
      <c r="Q26" s="150"/>
    </row>
    <row r="27" spans="1:18" ht="92.25" customHeight="1" x14ac:dyDescent="0.25">
      <c r="A27" s="3" t="s">
        <v>107</v>
      </c>
      <c r="B27" s="312" t="str">
        <f>[37]MIR!$B$19</f>
        <v>Abastecimiento de material de limpieza a todas las areas del H Ayuntamiento</v>
      </c>
      <c r="C27" s="167"/>
      <c r="D27" s="164"/>
      <c r="E27" s="163" t="str">
        <f>[37]MIR!$C$19</f>
        <v>abastecimiento de materiales de limpieza</v>
      </c>
      <c r="F27" s="164"/>
      <c r="G27" s="163" t="str">
        <f>[37]MIR!$D$19</f>
        <v>abastecimiento de materiales de limpieza/entrega proporcional de entrega*100   AML   AML/EPE*100</v>
      </c>
      <c r="H27" s="164"/>
      <c r="I27" s="165" t="str">
        <f>[37]MIR!$E$19</f>
        <v>registro y convocatoria par recibir insumos de maqnera quincenal</v>
      </c>
      <c r="J27" s="166"/>
      <c r="K27" s="51" t="s">
        <v>184</v>
      </c>
      <c r="L27" s="71">
        <v>2</v>
      </c>
      <c r="M27" s="92" t="s">
        <v>230</v>
      </c>
      <c r="N27" s="93" t="s">
        <v>231</v>
      </c>
      <c r="O27" s="5">
        <v>0.5</v>
      </c>
      <c r="P27" s="160" t="s">
        <v>49</v>
      </c>
      <c r="Q27" s="150"/>
    </row>
    <row r="28" spans="1:18" ht="105.75" customHeight="1" x14ac:dyDescent="0.25">
      <c r="A28" s="3" t="s">
        <v>237</v>
      </c>
      <c r="B28" s="312" t="str">
        <f>[37]MIR!$B$20</f>
        <v>Dotacion de agua de garrafon para consumo humano a todas las areas del H. ayuntamiento.</v>
      </c>
      <c r="C28" s="167"/>
      <c r="D28" s="164"/>
      <c r="E28" s="163" t="str">
        <f>[37]MIR!$C$20</f>
        <v xml:space="preserve">dotacion de agua </v>
      </c>
      <c r="F28" s="164"/>
      <c r="G28" s="163" t="str">
        <f>[37]MIR!$D$20</f>
        <v>dotacion de agua programada/dotacion de agua proporcionada*100   DAP  DAP/DAP*100</v>
      </c>
      <c r="H28" s="164"/>
      <c r="I28" s="165" t="str">
        <f>[37]MIR!$E$20</f>
        <v>registro por direcciones donde se entregan los garrafones de agua</v>
      </c>
      <c r="J28" s="166"/>
      <c r="K28" s="51" t="s">
        <v>184</v>
      </c>
      <c r="L28" s="71">
        <v>2</v>
      </c>
      <c r="M28" s="92" t="s">
        <v>230</v>
      </c>
      <c r="N28" s="93" t="s">
        <v>231</v>
      </c>
      <c r="O28" s="5">
        <v>0.5</v>
      </c>
      <c r="P28" s="160" t="s">
        <v>49</v>
      </c>
      <c r="Q28" s="150"/>
    </row>
    <row r="29" spans="1:18" ht="93" customHeight="1" x14ac:dyDescent="0.25">
      <c r="A29" s="3" t="s">
        <v>240</v>
      </c>
      <c r="B29" s="313" t="str">
        <f>[37]MIR!$B$21</f>
        <v>Reparacion a instalaciones hidrosanitarias, electricas, y de herreria y/o  cerrajeria en las areas que reporten algun desperfecto (previa solicitud y aprobacion ) en las diferentes areas, asi como de forma externa principalmente a instituciones educativas.</v>
      </c>
      <c r="C29" s="150"/>
      <c r="D29" s="150"/>
      <c r="E29" s="150" t="str">
        <f>[37]MIR!$C$21</f>
        <v>reparaciones diversas</v>
      </c>
      <c r="F29" s="150"/>
      <c r="G29" s="150" t="str">
        <f>[37]MIR!$D$21</f>
        <v>reparacion diversas solicitadas/reparacion diversas realizadas*100   RDS  RDS/RDR*100</v>
      </c>
      <c r="H29" s="150"/>
      <c r="I29" s="150" t="str">
        <f>[37]MIR!$E$21</f>
        <v>registro pormenorizado de reparaciones realizadas y de que tipo</v>
      </c>
      <c r="J29" s="150"/>
      <c r="K29" s="51" t="s">
        <v>184</v>
      </c>
      <c r="L29" s="71">
        <v>2</v>
      </c>
      <c r="M29" s="92" t="s">
        <v>230</v>
      </c>
      <c r="N29" s="93" t="s">
        <v>231</v>
      </c>
      <c r="O29" s="5">
        <v>0.5</v>
      </c>
      <c r="P29" s="160" t="s">
        <v>49</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s="1" customFormat="1" x14ac:dyDescent="0.25"/>
    <row r="38" spans="1:17" s="1" customFormat="1" x14ac:dyDescent="0.25">
      <c r="F38"/>
    </row>
    <row r="39" spans="1:17" s="1" customFormat="1" ht="62.25" customHeight="1" x14ac:dyDescent="0.25"/>
    <row r="40" spans="1:17" x14ac:dyDescent="0.25">
      <c r="A40" s="1"/>
      <c r="B40" s="1"/>
      <c r="C40" s="1"/>
      <c r="D40" s="1"/>
      <c r="E40" s="1"/>
      <c r="F40" s="1"/>
      <c r="G40" s="1"/>
      <c r="H40" s="1"/>
      <c r="I40" s="1"/>
      <c r="J40" s="1"/>
      <c r="K40" s="1"/>
      <c r="L40" s="1"/>
      <c r="M40" s="1"/>
      <c r="N40" s="1"/>
      <c r="O40" s="1"/>
      <c r="P40" s="1"/>
      <c r="Q40" s="1"/>
    </row>
    <row r="41" spans="1:17" x14ac:dyDescent="0.25">
      <c r="A41" s="1"/>
      <c r="B41" s="1"/>
      <c r="C41" s="1"/>
      <c r="D41" s="1"/>
      <c r="E41" s="1"/>
      <c r="F41" s="1"/>
      <c r="G41" s="1"/>
      <c r="H41" s="1"/>
      <c r="I41" s="1"/>
      <c r="J41" s="1"/>
      <c r="K41" s="1"/>
      <c r="L41" s="1"/>
      <c r="M41" s="1"/>
      <c r="N41" s="1"/>
      <c r="O41" s="1"/>
      <c r="P41" s="1"/>
      <c r="Q41" s="1"/>
    </row>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P28:Q28"/>
    <mergeCell ref="B29:D29"/>
    <mergeCell ref="E29:F29"/>
    <mergeCell ref="G29:H29"/>
    <mergeCell ref="I29:J29"/>
    <mergeCell ref="P29:Q29"/>
    <mergeCell ref="F35:H36"/>
    <mergeCell ref="B28:D28"/>
    <mergeCell ref="E28:F28"/>
    <mergeCell ref="G28:H28"/>
    <mergeCell ref="I28:J28"/>
    <mergeCell ref="P22:Q22"/>
    <mergeCell ref="B22:D22"/>
    <mergeCell ref="E22:F22"/>
    <mergeCell ref="G22:H22"/>
    <mergeCell ref="I22:J22"/>
  </mergeCells>
  <pageMargins left="0.7" right="0.7" top="0.75" bottom="0.75" header="0.3" footer="0.3"/>
  <pageSetup scale="53" orientation="landscape" horizontalDpi="4294967292" verticalDpi="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6" zoomScale="68" zoomScaleNormal="68" zoomScaleSheetLayoutView="70" workbookViewId="0">
      <selection activeCell="I27" sqref="I27:J27"/>
    </sheetView>
  </sheetViews>
  <sheetFormatPr baseColWidth="10" defaultColWidth="10.875" defaultRowHeight="15.75" x14ac:dyDescent="0.25"/>
  <cols>
    <col min="1" max="1" width="13.75" customWidth="1"/>
    <col min="3" max="3" width="6.875" customWidth="1"/>
    <col min="4" max="4" width="23.875" customWidth="1"/>
    <col min="6" max="6" width="11.625" customWidth="1"/>
    <col min="8" max="8" width="12.875" customWidth="1"/>
    <col min="9" max="9" width="13.375" customWidth="1"/>
    <col min="10" max="10" width="10.625" customWidth="1"/>
    <col min="11" max="11" width="12.125" customWidth="1"/>
    <col min="12" max="12" width="10" customWidth="1"/>
    <col min="13" max="13" width="12.875" customWidth="1"/>
    <col min="14" max="14" width="13.125" customWidth="1"/>
    <col min="15" max="15" width="10.625" customWidth="1"/>
    <col min="17" max="17" width="7.25" customWidth="1"/>
  </cols>
  <sheetData>
    <row r="1" spans="1:17" x14ac:dyDescent="0.25">
      <c r="A1" s="1"/>
      <c r="B1" s="1"/>
      <c r="C1" s="1"/>
      <c r="D1" s="1"/>
      <c r="E1" s="1"/>
      <c r="F1" s="1"/>
      <c r="G1" s="1"/>
      <c r="H1" s="1"/>
      <c r="I1" s="1"/>
      <c r="J1" s="1"/>
      <c r="K1" s="1"/>
      <c r="L1" s="1"/>
      <c r="M1" s="1"/>
      <c r="N1" s="1"/>
      <c r="O1" s="1"/>
      <c r="P1" s="1"/>
      <c r="Q1" s="1"/>
    </row>
    <row r="2" spans="1:17" ht="31.5" customHeight="1" x14ac:dyDescent="0.25">
      <c r="A2" s="1"/>
      <c r="B2" s="147"/>
      <c r="C2" s="147"/>
      <c r="D2" s="147"/>
      <c r="E2" s="147"/>
      <c r="F2" s="147"/>
      <c r="G2" s="147"/>
      <c r="H2" s="147"/>
      <c r="I2" s="147"/>
      <c r="J2" s="147"/>
      <c r="K2" s="147"/>
      <c r="L2" s="147"/>
      <c r="M2" s="147"/>
      <c r="N2" s="147"/>
      <c r="O2" s="147"/>
      <c r="P2" s="147"/>
      <c r="Q2" s="1"/>
    </row>
    <row r="3" spans="1:17" ht="27.75" customHeight="1" x14ac:dyDescent="0.25">
      <c r="A3" s="1"/>
      <c r="B3" s="147"/>
      <c r="C3" s="147"/>
      <c r="D3" s="147"/>
      <c r="E3" s="147"/>
      <c r="F3" s="147"/>
      <c r="G3" s="147"/>
      <c r="H3" s="147"/>
      <c r="I3" s="147"/>
      <c r="J3" s="147"/>
      <c r="K3" s="147"/>
      <c r="L3" s="147"/>
      <c r="M3" s="147"/>
      <c r="N3" s="147"/>
      <c r="O3" s="147"/>
      <c r="P3" s="147"/>
      <c r="Q3" s="1"/>
    </row>
    <row r="4" spans="1:17" ht="44.2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ht="15.75" customHeight="1" x14ac:dyDescent="0.25">
      <c r="A8" s="146" t="s">
        <v>0</v>
      </c>
      <c r="B8" s="146"/>
      <c r="C8" s="146"/>
      <c r="D8" s="205" t="str">
        <f>'[38]POA (2)'!$AA$25</f>
        <v xml:space="preserve">E Prestacion de Servicios Publicos </v>
      </c>
      <c r="E8" s="150"/>
      <c r="F8" s="150"/>
      <c r="G8" s="150"/>
      <c r="H8" s="150"/>
      <c r="I8" s="151" t="s">
        <v>1</v>
      </c>
      <c r="J8" s="152" t="s">
        <v>46</v>
      </c>
      <c r="K8" s="152"/>
      <c r="L8" s="151" t="s">
        <v>2</v>
      </c>
      <c r="M8" s="208" t="str">
        <f>'[38]POA (2)'!$C$18</f>
        <v>Programa 22. Gestión Financiera Responsable Y Sostenible</v>
      </c>
      <c r="N8" s="150"/>
      <c r="O8" s="151" t="s">
        <v>3</v>
      </c>
      <c r="P8" s="205" t="s">
        <v>167</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10" t="s">
        <v>4</v>
      </c>
      <c r="B11" s="207" t="str">
        <f>'[38]POA (2)'!$AA$22</f>
        <v xml:space="preserve">1.- Gobierno </v>
      </c>
      <c r="C11" s="155"/>
      <c r="D11" s="155"/>
      <c r="E11" s="156"/>
      <c r="F11" s="10" t="s">
        <v>5</v>
      </c>
      <c r="G11" s="207" t="s">
        <v>137</v>
      </c>
      <c r="H11" s="155"/>
      <c r="I11" s="155"/>
      <c r="J11" s="155"/>
      <c r="K11" s="155"/>
      <c r="L11" s="156"/>
      <c r="M11" s="26" t="s">
        <v>6</v>
      </c>
      <c r="N11" s="315" t="str">
        <f>'[38]POA (2)'!$AA$24</f>
        <v xml:space="preserve">1.3.3. Preservacion y cuidado del patrimonio Publico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ht="15.75" customHeight="1" x14ac:dyDescent="0.25">
      <c r="A13" s="151" t="s">
        <v>7</v>
      </c>
      <c r="B13" s="316" t="str">
        <f>'[38]POA (2)'!$C$16</f>
        <v>EJE IV.Innovación y Eficiencia en Movimiento "Transformando Para Avanzar"</v>
      </c>
      <c r="C13" s="150"/>
      <c r="D13" s="146" t="s">
        <v>8</v>
      </c>
      <c r="E13" s="316" t="str">
        <f>'[38]POA (2)'!$C$17</f>
        <v>Garantizar El Manejo Eficiente De Los Recursos Públicos</v>
      </c>
      <c r="F13" s="150"/>
      <c r="G13" s="150"/>
      <c r="H13" s="146" t="s">
        <v>9</v>
      </c>
      <c r="I13" s="208" t="str">
        <f>'[38]POA (2)'!$C$19</f>
        <v xml:space="preserve">Garantizar la transversalizacion de acciones que promuevan una colaboracio efectiva y una coordinacion solida entre las dependencias federales y estatales, consolidando un gobierno honesto y al servicio de la gente </v>
      </c>
      <c r="J13" s="150"/>
      <c r="K13" s="150"/>
      <c r="L13" s="150"/>
      <c r="M13" s="151" t="s">
        <v>10</v>
      </c>
      <c r="N13" s="208" t="str">
        <f>'[38]POA (2)'!$C$20</f>
        <v xml:space="preserve">22.11. Asegurar que todos los pagos cumplan con los procedimientos y normas fiscales. 22.20. Controlar los costos asociados con el mantenimiento de los bienes asegurando que los recursos se utilicen de manera eficiente. 22.21. Formalizar la transparencia de bienes patrimoniales manteniendo el control y registro adecuado. 22.22. Actualizar los documentos relacionados con los bienes patrimoniales como inventarios, adquisiciones, recibos de compras entre otros. 22.23. Establecer Y mantener sistemas de control interno para evitar el uso inapropiado de los bienes muebles. 22.24. Garantizar que todos los bienes estén correctamente registrados, reduciendo la pérdida o el mal uso.   </v>
      </c>
      <c r="O13" s="150"/>
      <c r="P13" s="150"/>
      <c r="Q13" s="150"/>
    </row>
    <row r="14" spans="1:17" ht="229.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ht="15.75" customHeight="1"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29" t="s">
        <v>184</v>
      </c>
      <c r="M18" s="29" t="s">
        <v>18</v>
      </c>
      <c r="N18" s="151"/>
      <c r="O18" s="151"/>
      <c r="P18" s="151"/>
      <c r="Q18" s="151"/>
    </row>
    <row r="19" spans="1:18" ht="104.25" customHeight="1" x14ac:dyDescent="0.25">
      <c r="A19" s="2" t="s">
        <v>28</v>
      </c>
      <c r="B19" s="150" t="str">
        <f>[38]MIR!$B$12</f>
        <v>Atender el servicio eficiente para el buen funcionamiento de las áreas y del parque vehicular que prestan atencion al público</v>
      </c>
      <c r="C19" s="150"/>
      <c r="D19" s="150"/>
      <c r="E19" s="163" t="str">
        <f>[38]MIR!$C$12</f>
        <v>Servicio eficiente</v>
      </c>
      <c r="F19" s="164"/>
      <c r="G19" s="150" t="str">
        <f>[38]MIR!$D$12</f>
        <v>(Total de vehiculos activos / Total de vehiculos en inventario * 100) SE= TVA/TVI*100</v>
      </c>
      <c r="H19" s="150"/>
      <c r="I19" s="160" t="str">
        <f>[38]MIR!$E$12</f>
        <v xml:space="preserve">Bitacora de mantenimiento </v>
      </c>
      <c r="J19" s="150"/>
      <c r="K19" s="49" t="s">
        <v>184</v>
      </c>
      <c r="L19" s="11">
        <v>2</v>
      </c>
      <c r="M19" s="90" t="s">
        <v>230</v>
      </c>
      <c r="N19" s="91" t="s">
        <v>231</v>
      </c>
      <c r="O19" s="5">
        <v>0.5</v>
      </c>
      <c r="P19" s="160" t="s">
        <v>46</v>
      </c>
      <c r="Q19" s="150"/>
    </row>
    <row r="20" spans="1:18" ht="84" customHeight="1" x14ac:dyDescent="0.25">
      <c r="A20" s="2" t="s">
        <v>29</v>
      </c>
      <c r="B20" s="150" t="str">
        <f>[38]MIR!$B$13</f>
        <v xml:space="preserve">Efectiva coordinación y supervisión de acciones de mantenimiento y seguridad del patrimonio municipal </v>
      </c>
      <c r="C20" s="150"/>
      <c r="D20" s="150"/>
      <c r="E20" s="150" t="str">
        <f>[38]MIR!$C$13</f>
        <v xml:space="preserve">Supervición del patrimonio municipal </v>
      </c>
      <c r="F20" s="150"/>
      <c r="G20" s="150" t="str">
        <f>[38]MIR!$D$13</f>
        <v>(Numero de Superviciones realizadas / Numero de superviciones programadas * 100)              NSR/NSP*100</v>
      </c>
      <c r="H20" s="150"/>
      <c r="I20" s="160" t="str">
        <f>[38]MIR!$E$13</f>
        <v>Bitacora de supervición</v>
      </c>
      <c r="J20" s="150"/>
      <c r="K20" s="49" t="s">
        <v>184</v>
      </c>
      <c r="L20" s="65">
        <v>2</v>
      </c>
      <c r="M20" s="90" t="s">
        <v>230</v>
      </c>
      <c r="N20" s="91" t="s">
        <v>231</v>
      </c>
      <c r="O20" s="5">
        <v>0.5</v>
      </c>
      <c r="P20" s="160" t="s">
        <v>46</v>
      </c>
      <c r="Q20" s="150"/>
    </row>
    <row r="21" spans="1:18" ht="75" customHeight="1" x14ac:dyDescent="0.25">
      <c r="A21" s="2" t="s">
        <v>62</v>
      </c>
      <c r="B21" s="150" t="str">
        <f>[38]MIR!$B$14</f>
        <v xml:space="preserve">Adecuado uso del parque vehicular </v>
      </c>
      <c r="C21" s="150"/>
      <c r="D21" s="150"/>
      <c r="E21" s="150" t="str">
        <f>[38]MIR!$C$14</f>
        <v xml:space="preserve">Buen uso de vehículos </v>
      </c>
      <c r="F21" s="150"/>
      <c r="G21" s="150" t="str">
        <f>[38]MIR!$D$14</f>
        <v>(Total de vehiculos activos / Total de vehiculos en inventario * 100)     TVA/TVI*100</v>
      </c>
      <c r="H21" s="150"/>
      <c r="I21" s="160" t="str">
        <f>[38]MIR!$E$14</f>
        <v xml:space="preserve">Bitacora de entrega de isnumos </v>
      </c>
      <c r="J21" s="150"/>
      <c r="K21" s="49" t="s">
        <v>184</v>
      </c>
      <c r="L21" s="65">
        <v>2</v>
      </c>
      <c r="M21" s="90" t="s">
        <v>230</v>
      </c>
      <c r="N21" s="91" t="s">
        <v>231</v>
      </c>
      <c r="O21" s="5">
        <v>0.5</v>
      </c>
      <c r="P21" s="160" t="s">
        <v>46</v>
      </c>
      <c r="Q21" s="150"/>
    </row>
    <row r="22" spans="1:18" ht="99" customHeight="1" x14ac:dyDescent="0.25">
      <c r="A22" s="2" t="s">
        <v>63</v>
      </c>
      <c r="B22" s="150" t="str">
        <f>[38]MIR!$B$18</f>
        <v xml:space="preserve">Entrega de muebles a las diferentes áreas por la Direccion  de Control Patrimonial para su registro y control de inventarios </v>
      </c>
      <c r="C22" s="150"/>
      <c r="D22" s="150"/>
      <c r="E22" s="163" t="str">
        <f>[38]MIR!$C$18</f>
        <v xml:space="preserve">Muebles entregados </v>
      </c>
      <c r="F22" s="164"/>
      <c r="G22" s="150" t="str">
        <f>[38]MIR!$D$18</f>
        <v>(Total de Muebles Entregados / Total de Muebles Inventariados * 100) TME/TMI*100</v>
      </c>
      <c r="H22" s="150"/>
      <c r="I22" s="160" t="str">
        <f>[38]MIR!$E$18</f>
        <v xml:space="preserve">Inventarios por àreas administrativas </v>
      </c>
      <c r="J22" s="150"/>
      <c r="K22" s="49" t="s">
        <v>184</v>
      </c>
      <c r="L22" s="65">
        <v>2</v>
      </c>
      <c r="M22" s="90" t="s">
        <v>230</v>
      </c>
      <c r="N22" s="91" t="s">
        <v>231</v>
      </c>
      <c r="O22" s="5">
        <v>0.5</v>
      </c>
      <c r="P22" s="160" t="s">
        <v>46</v>
      </c>
      <c r="Q22" s="150"/>
    </row>
    <row r="23" spans="1:18" ht="15.75" customHeight="1" x14ac:dyDescent="0.25">
      <c r="A23" s="158" t="s">
        <v>30</v>
      </c>
      <c r="B23" s="158"/>
      <c r="C23" s="158"/>
      <c r="D23" s="158"/>
      <c r="E23" s="158"/>
      <c r="F23" s="158"/>
      <c r="G23" s="158"/>
      <c r="H23" s="158"/>
      <c r="I23" s="158"/>
      <c r="J23" s="158"/>
      <c r="K23" s="158"/>
      <c r="L23" s="158"/>
      <c r="M23" s="158"/>
      <c r="N23" s="158"/>
      <c r="O23" s="158"/>
      <c r="P23" s="158"/>
      <c r="Q23" s="158"/>
    </row>
    <row r="24" spans="1:18" ht="81.75" customHeight="1" x14ac:dyDescent="0.25">
      <c r="A24" s="3" t="s">
        <v>69</v>
      </c>
      <c r="B24" s="150" t="str">
        <f>[38]MIR!$B$15</f>
        <v xml:space="preserve">Disponer con un programa de orientacion  para el uso de vehiculos municipales </v>
      </c>
      <c r="C24" s="150"/>
      <c r="D24" s="150"/>
      <c r="E24" s="150" t="str">
        <f>[38]MIR!$C$15</f>
        <v>Programa de orientación</v>
      </c>
      <c r="F24" s="150"/>
      <c r="G24" s="150" t="str">
        <f>[38]MIR!$D$15</f>
        <v xml:space="preserve">(Total de programas realizados / Total de programas ejecutados * 100) TPR/TPE*100 </v>
      </c>
      <c r="H24" s="150"/>
      <c r="I24" s="160" t="str">
        <f>[38]MIR!$E$15</f>
        <v>Orientación a los conductores</v>
      </c>
      <c r="J24" s="150"/>
      <c r="K24" s="49" t="s">
        <v>184</v>
      </c>
      <c r="L24" s="57">
        <v>2</v>
      </c>
      <c r="M24" s="92" t="s">
        <v>230</v>
      </c>
      <c r="N24" s="93" t="s">
        <v>231</v>
      </c>
      <c r="O24" s="5">
        <v>0.5</v>
      </c>
      <c r="P24" s="160" t="s">
        <v>46</v>
      </c>
      <c r="Q24" s="150"/>
    </row>
    <row r="25" spans="1:18" ht="69" customHeight="1" x14ac:dyDescent="0.25">
      <c r="A25" s="3" t="s">
        <v>65</v>
      </c>
      <c r="B25" s="150" t="str">
        <f>[38]MIR!$B$16</f>
        <v xml:space="preserve">Aplicar el reglamento para el uso adecuado de los vehiculos </v>
      </c>
      <c r="C25" s="150"/>
      <c r="D25" s="150"/>
      <c r="E25" s="150" t="str">
        <f>[38]MIR!$C$16</f>
        <v>Aplicación de reglamento</v>
      </c>
      <c r="F25" s="150"/>
      <c r="G25" s="163" t="str">
        <f>[38]MIR!$D$16</f>
        <v>(Total de Conductores Activos / Total de Reglamentos Aplicados x100) TCA/TRA*100</v>
      </c>
      <c r="H25" s="164"/>
      <c r="I25" s="160" t="str">
        <f>[38]MIR!$E$16</f>
        <v>Revisión del reglamento</v>
      </c>
      <c r="J25" s="150"/>
      <c r="K25" s="49" t="s">
        <v>184</v>
      </c>
      <c r="L25" s="65">
        <v>2</v>
      </c>
      <c r="M25" s="92" t="s">
        <v>230</v>
      </c>
      <c r="N25" s="93" t="s">
        <v>231</v>
      </c>
      <c r="O25" s="5">
        <v>0.5</v>
      </c>
      <c r="P25" s="160" t="s">
        <v>46</v>
      </c>
      <c r="Q25" s="150"/>
      <c r="R25" t="s">
        <v>33</v>
      </c>
    </row>
    <row r="26" spans="1:18" ht="69" customHeight="1" x14ac:dyDescent="0.25">
      <c r="A26" s="3" t="s">
        <v>134</v>
      </c>
      <c r="B26" s="163" t="str">
        <f>[38]MIR!$B$17</f>
        <v>Liberar fondos monetarios para restablecer el parque vehicular municipal</v>
      </c>
      <c r="C26" s="167"/>
      <c r="D26" s="164"/>
      <c r="E26" s="163" t="str">
        <f>[38]MIR!$C$17</f>
        <v xml:space="preserve">Liberación de fondos </v>
      </c>
      <c r="F26" s="164"/>
      <c r="G26" s="163" t="str">
        <f>[38]MIR!$D$17</f>
        <v xml:space="preserve">(Total de fondos ejecutados / Total de fondos Solicitados * 100)        TFE/TFS*100 </v>
      </c>
      <c r="H26" s="164"/>
      <c r="I26" s="165" t="str">
        <f>[38]MIR!$E$17</f>
        <v xml:space="preserve">Revisión de gestiones </v>
      </c>
      <c r="J26" s="166"/>
      <c r="K26" s="49" t="s">
        <v>184</v>
      </c>
      <c r="L26" s="65">
        <v>2</v>
      </c>
      <c r="M26" s="92" t="s">
        <v>230</v>
      </c>
      <c r="N26" s="93" t="s">
        <v>231</v>
      </c>
      <c r="O26" s="5">
        <v>0.5</v>
      </c>
      <c r="P26" s="160" t="s">
        <v>46</v>
      </c>
      <c r="Q26" s="150"/>
    </row>
    <row r="27" spans="1:18" ht="75.75" customHeight="1" x14ac:dyDescent="0.25">
      <c r="A27" s="3" t="s">
        <v>71</v>
      </c>
      <c r="B27" s="150" t="str">
        <f>[38]MIR!$B$19</f>
        <v>Resguardos de activos fijos firmados de los responsable</v>
      </c>
      <c r="C27" s="150"/>
      <c r="D27" s="150"/>
      <c r="E27" s="150" t="str">
        <f>[38]MIR!$C$19</f>
        <v xml:space="preserve">Firma de resguardos  </v>
      </c>
      <c r="F27" s="150"/>
      <c r="G27" s="150" t="str">
        <f>[38]MIR!$D$19</f>
        <v>(Total de Muebles Entregados  /  Total de Resguardos Firmados  *  100) TME/TRF*100</v>
      </c>
      <c r="H27" s="150"/>
      <c r="I27" s="150" t="str">
        <f>[38]MIR!$E$19</f>
        <v>Resguardos firmados</v>
      </c>
      <c r="J27" s="150"/>
      <c r="K27" s="49" t="s">
        <v>184</v>
      </c>
      <c r="L27" s="65">
        <v>2</v>
      </c>
      <c r="M27" s="92" t="s">
        <v>230</v>
      </c>
      <c r="N27" s="93" t="s">
        <v>231</v>
      </c>
      <c r="O27" s="5">
        <v>0.5</v>
      </c>
      <c r="P27" s="160" t="s">
        <v>46</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s="1" customFormat="1" x14ac:dyDescent="0.25">
      <c r="F36"/>
    </row>
    <row r="37" spans="1:17" s="1" customFormat="1" x14ac:dyDescent="0.25"/>
    <row r="38" spans="1:17" s="1" customFormat="1" x14ac:dyDescent="0.25"/>
    <row r="39" spans="1:17" x14ac:dyDescent="0.25">
      <c r="A39" s="1"/>
      <c r="B39" s="1"/>
      <c r="C39" s="1"/>
      <c r="D39" s="1"/>
      <c r="E39" s="1"/>
      <c r="F39" s="1"/>
      <c r="G39" s="1"/>
      <c r="H39" s="1"/>
      <c r="I39" s="1"/>
      <c r="J39" s="1"/>
      <c r="K39" s="1"/>
      <c r="L39" s="1"/>
      <c r="M39" s="1"/>
      <c r="N39" s="1"/>
      <c r="O39" s="1"/>
      <c r="P39" s="1"/>
      <c r="Q39" s="1"/>
    </row>
  </sheetData>
  <mergeCells count="79">
    <mergeCell ref="F33:H34"/>
    <mergeCell ref="B25:D25"/>
    <mergeCell ref="E25:F25"/>
    <mergeCell ref="G25:H25"/>
    <mergeCell ref="I25:J25"/>
    <mergeCell ref="B27:D27"/>
    <mergeCell ref="E27:F27"/>
    <mergeCell ref="G27:H27"/>
    <mergeCell ref="I27:J27"/>
    <mergeCell ref="B26:D26"/>
    <mergeCell ref="E26:F26"/>
    <mergeCell ref="G26:H26"/>
    <mergeCell ref="I26:J26"/>
    <mergeCell ref="P25:Q25"/>
    <mergeCell ref="P27:Q27"/>
    <mergeCell ref="P26:Q26"/>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G19:H19"/>
    <mergeCell ref="I19:J19"/>
    <mergeCell ref="E19:F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30" zoomScale="71" zoomScaleNormal="71" zoomScaleSheetLayoutView="70" workbookViewId="0">
      <selection activeCell="G31" sqref="G31:H31"/>
    </sheetView>
  </sheetViews>
  <sheetFormatPr baseColWidth="10" defaultColWidth="10.875" defaultRowHeight="15.75" x14ac:dyDescent="0.25"/>
  <cols>
    <col min="1" max="1" width="13.75" customWidth="1"/>
    <col min="3" max="3" width="6.875" customWidth="1"/>
    <col min="4" max="4" width="19.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8.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[5]POA!$AA$26</f>
        <v xml:space="preserve">E Prestacion de Servicios Publicos </v>
      </c>
      <c r="E8" s="150"/>
      <c r="F8" s="150"/>
      <c r="G8" s="150"/>
      <c r="H8" s="150"/>
      <c r="I8" s="151" t="s">
        <v>1</v>
      </c>
      <c r="J8" s="152" t="s">
        <v>221</v>
      </c>
      <c r="K8" s="152"/>
      <c r="L8" s="151" t="s">
        <v>2</v>
      </c>
      <c r="M8" s="179" t="str">
        <f>[5]POA!$C$19</f>
        <v xml:space="preserve">Programa 6 .- Red de Bienestar y Equidad social </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tr">
        <f>[5]POA!$AA$23</f>
        <v xml:space="preserve">2. Desarrollo Economico </v>
      </c>
      <c r="C11" s="155"/>
      <c r="D11" s="155"/>
      <c r="E11" s="156"/>
      <c r="F11" s="69" t="s">
        <v>5</v>
      </c>
      <c r="G11" s="182" t="str">
        <f>[5]POA!$AA$24</f>
        <v xml:space="preserve">2.6. Proteccion Social </v>
      </c>
      <c r="H11" s="155"/>
      <c r="I11" s="155"/>
      <c r="J11" s="155"/>
      <c r="K11" s="155"/>
      <c r="L11" s="156"/>
      <c r="M11" s="26" t="s">
        <v>6</v>
      </c>
      <c r="N11" s="182" t="str">
        <f>[5]POA!$AA$25</f>
        <v xml:space="preserve">2.6.8. Otros Grupos Vulnerables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[5]POA!$C$17</f>
        <v>EJE  1:  " Inclusion y humanidad que transforman  " Unidos para avanzar "</v>
      </c>
      <c r="C13" s="150"/>
      <c r="D13" s="146" t="s">
        <v>8</v>
      </c>
      <c r="E13" s="179" t="str">
        <f>[5]POA!$C$18</f>
        <v>Contribuir en la seguridad alimentaria mejorando la nutricionde los grupos vulnerables, garantizado de manera integral el desarrollo social de la nñez juventud adultos mayores y personas con discapacidad fomentando acciones de bienestar y desarrollo.</v>
      </c>
      <c r="F13" s="181"/>
      <c r="G13" s="181"/>
      <c r="H13" s="146" t="s">
        <v>9</v>
      </c>
      <c r="I13" s="179" t="str">
        <f>[5]POA!$C$20</f>
        <v xml:space="preserve">Articular politicas publicas que creen, un entorno favorable para el desarrollo social e integral de la niñez, jovenes, adultos, adultos mayores y discapacitados, promoviendo una colaboracion entre distintos sectores para asegurar el bienestar social del municipio </v>
      </c>
      <c r="J13" s="150"/>
      <c r="K13" s="150"/>
      <c r="L13" s="150"/>
      <c r="M13" s="151" t="s">
        <v>10</v>
      </c>
      <c r="N13" s="180" t="str">
        <f>[5]POA!$C$21</f>
        <v xml:space="preserve">6.4.- Entregar despensas alimentaria a los grupos vulnerables para mejorar su nutricion a traves de una programacion de entrega y soportando la emision de un carnet municipal , 6.5.- apoyar a las mujeres en periodo de lactancia con niños de 6 a 12 meses y de 12 a 24 meses. con el programa de atencion alimentaria en los primeros 1000 dias. </v>
      </c>
      <c r="O13" s="150"/>
      <c r="P13" s="150"/>
      <c r="Q13" s="150"/>
    </row>
    <row r="14" spans="1:17" ht="120.7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81.75" customHeight="1" x14ac:dyDescent="0.25">
      <c r="A19" s="2" t="s">
        <v>28</v>
      </c>
      <c r="B19" s="150" t="str">
        <f>[5]MIR!$B$12</f>
        <v>Aumento en el impacto de los programas, con información clara sobre cómo acceder a ellos.</v>
      </c>
      <c r="C19" s="150"/>
      <c r="D19" s="150"/>
      <c r="E19" s="150" t="str">
        <f>[5]MIR!$C$12</f>
        <v>Cobertura de beneficiarios</v>
      </c>
      <c r="F19" s="150"/>
      <c r="G19" s="150" t="str">
        <f>[5]MIR!$D$12</f>
        <v>(beneficiarios atendidos / beneficiarios potenciales) * 100</v>
      </c>
      <c r="H19" s="150"/>
      <c r="I19" s="160" t="str">
        <f>[5]MIR!$E$12</f>
        <v>Registros de asistencia y encuestas de conocimiento sobre los programas</v>
      </c>
      <c r="J19" s="150"/>
      <c r="K19" s="55" t="s">
        <v>184</v>
      </c>
      <c r="L19" s="71">
        <v>2</v>
      </c>
      <c r="M19" s="94" t="s">
        <v>230</v>
      </c>
      <c r="N19" s="95" t="s">
        <v>231</v>
      </c>
      <c r="O19" s="5">
        <v>0.5</v>
      </c>
      <c r="P19" s="179" t="str">
        <f t="shared" ref="P19:P23" si="0">$J$8</f>
        <v>DIRECCIÓN DE ASISTENCIA ALIMENTARIA Y DESARROLLO COMUNITARIO</v>
      </c>
      <c r="Q19" s="150"/>
    </row>
    <row r="20" spans="1:18" ht="81" customHeight="1" x14ac:dyDescent="0.25">
      <c r="A20" s="2" t="s">
        <v>29</v>
      </c>
      <c r="B20" s="150" t="str">
        <f>[5]MIR!$B$13</f>
        <v>Planificar la logística de distribución de alimentos y programas asistenciales en el Municipio de Eduardo Neri.</v>
      </c>
      <c r="C20" s="150"/>
      <c r="D20" s="150"/>
      <c r="E20" s="150" t="str">
        <f>[5]MIR!$C$13</f>
        <v>Eficiencia en distribución</v>
      </c>
      <c r="F20" s="150"/>
      <c r="G20" s="150" t="str">
        <f>[5]MIR!$D$13</f>
        <v>(despensas entregadas / despensas programadas) * 100</v>
      </c>
      <c r="H20" s="150"/>
      <c r="I20" s="160" t="str">
        <f>[5]MIR!$E$13</f>
        <v>Informes logísticos y auditorías de distribución</v>
      </c>
      <c r="J20" s="150"/>
      <c r="K20" s="55" t="s">
        <v>184</v>
      </c>
      <c r="L20" s="71">
        <v>2</v>
      </c>
      <c r="M20" s="94" t="s">
        <v>230</v>
      </c>
      <c r="N20" s="95" t="s">
        <v>231</v>
      </c>
      <c r="O20" s="5">
        <v>0.5</v>
      </c>
      <c r="P20" s="179" t="str">
        <f t="shared" si="0"/>
        <v>DIRECCIÓN DE ASISTENCIA ALIMENTARIA Y DESARROLLO COMUNITARIO</v>
      </c>
      <c r="Q20" s="150"/>
    </row>
    <row r="21" spans="1:18" ht="83.25" customHeight="1" x14ac:dyDescent="0.25">
      <c r="A21" s="2" t="s">
        <v>62</v>
      </c>
      <c r="B21" s="150" t="str">
        <f>[5]MIR!$B$14</f>
        <v>Dar Despensas proporcionadas a grupos vulnerables</v>
      </c>
      <c r="C21" s="150"/>
      <c r="D21" s="150"/>
      <c r="E21" s="150" t="str">
        <f>[5]MIR!$C$14</f>
        <v>Porcentaje de familias beneficiadas</v>
      </c>
      <c r="F21" s="150"/>
      <c r="G21" s="150" t="str">
        <f>[5]MIR!$D$14</f>
        <v>(familias atendidas / familias identificadas en vulnerabilidad) * 100</v>
      </c>
      <c r="H21" s="150"/>
      <c r="I21" s="160" t="str">
        <f>[5]MIR!$E$14</f>
        <v>Padrón de beneficiarios y reportes de distribución</v>
      </c>
      <c r="J21" s="150"/>
      <c r="K21" s="55" t="s">
        <v>184</v>
      </c>
      <c r="L21" s="71">
        <v>2</v>
      </c>
      <c r="M21" s="94" t="s">
        <v>230</v>
      </c>
      <c r="N21" s="95" t="s">
        <v>231</v>
      </c>
      <c r="O21" s="5">
        <v>0.5</v>
      </c>
      <c r="P21" s="179" t="str">
        <f t="shared" si="0"/>
        <v>DIRECCIÓN DE ASISTENCIA ALIMENTARIA Y DESARROLLO COMUNITARIO</v>
      </c>
      <c r="Q21" s="150"/>
    </row>
    <row r="22" spans="1:18" ht="81" customHeight="1" x14ac:dyDescent="0.25">
      <c r="A22" s="2" t="s">
        <v>63</v>
      </c>
      <c r="B22" s="183" t="str">
        <f>[5]MIR!$B$17</f>
        <v>Contribuir a la mejora de la salud y el rendimiento académico de los niños.</v>
      </c>
      <c r="C22" s="184"/>
      <c r="D22" s="185"/>
      <c r="E22" s="183" t="str">
        <f>[5]MIR!$C$17</f>
        <v>Cobertura de niños beneficiados</v>
      </c>
      <c r="F22" s="185"/>
      <c r="G22" s="183" t="str">
        <f>[5]MIR!$D$17</f>
        <v>(niños atendidos / niños inscritos en escuelas públicas) * 100</v>
      </c>
      <c r="H22" s="185"/>
      <c r="I22" s="183" t="str">
        <f>[5]MIR!$E$17</f>
        <v>Registros escolares y reportes de nutrición</v>
      </c>
      <c r="J22" s="185"/>
      <c r="K22" s="55" t="s">
        <v>184</v>
      </c>
      <c r="L22" s="135">
        <v>2</v>
      </c>
      <c r="M22" s="137" t="s">
        <v>230</v>
      </c>
      <c r="N22" s="95" t="s">
        <v>231</v>
      </c>
      <c r="O22" s="5">
        <v>0.5</v>
      </c>
      <c r="P22" s="179" t="str">
        <f t="shared" si="0"/>
        <v>DIRECCIÓN DE ASISTENCIA ALIMENTARIA Y DESARROLLO COMUNITARIO</v>
      </c>
      <c r="Q22" s="150"/>
    </row>
    <row r="23" spans="1:18" ht="99.75" customHeight="1" x14ac:dyDescent="0.25">
      <c r="A23" s="2" t="s">
        <v>106</v>
      </c>
      <c r="B23" s="150" t="str">
        <f>[5]MIR!$B$19</f>
        <v>Garantizar que los grupos vulnerables tengan acceso a programas asistenciales, que mejoren su calidad de vida</v>
      </c>
      <c r="C23" s="150"/>
      <c r="D23" s="150"/>
      <c r="E23" s="150" t="str">
        <f>[5]MIR!$C$19</f>
        <v>Participación en programas asistenciales</v>
      </c>
      <c r="F23" s="150"/>
      <c r="G23" s="150" t="str">
        <f>[5]MIR!$D$19</f>
        <v>(personas inscritas en programas / población vulnerable identificada) * 100</v>
      </c>
      <c r="H23" s="150"/>
      <c r="I23" s="160" t="str">
        <f>[5]MIR!$E$19</f>
        <v>Registros de inscripción y reportes de impacto</v>
      </c>
      <c r="J23" s="150"/>
      <c r="K23" s="55" t="s">
        <v>184</v>
      </c>
      <c r="L23" s="71">
        <v>2</v>
      </c>
      <c r="M23" s="94" t="s">
        <v>230</v>
      </c>
      <c r="N23" s="95" t="s">
        <v>231</v>
      </c>
      <c r="O23" s="5">
        <v>0.5</v>
      </c>
      <c r="P23" s="179" t="str">
        <f t="shared" si="0"/>
        <v>DIRECCIÓN DE ASISTENCIA ALIMENTARIA Y DESARROLLO COMUNITARIO</v>
      </c>
      <c r="Q23" s="150"/>
    </row>
    <row r="24" spans="1:18" ht="19.5" customHeight="1" x14ac:dyDescent="0.25">
      <c r="A24" s="158" t="s">
        <v>30</v>
      </c>
      <c r="B24" s="158"/>
      <c r="C24" s="158"/>
      <c r="D24" s="158"/>
      <c r="E24" s="158"/>
      <c r="F24" s="158"/>
      <c r="G24" s="158"/>
      <c r="H24" s="158"/>
      <c r="I24" s="158"/>
      <c r="J24" s="158"/>
      <c r="K24" s="158"/>
      <c r="L24" s="158"/>
      <c r="M24" s="158"/>
      <c r="N24" s="158"/>
      <c r="O24" s="158"/>
      <c r="P24" s="158"/>
      <c r="Q24" s="158"/>
    </row>
    <row r="25" spans="1:18" ht="94.5" customHeight="1" x14ac:dyDescent="0.25">
      <c r="A25" s="3" t="s">
        <v>69</v>
      </c>
      <c r="B25" s="150" t="str">
        <f>[5]MIR!$B$15</f>
        <v>Entrega de despensas a grupos vulnerables</v>
      </c>
      <c r="C25" s="150"/>
      <c r="D25" s="150"/>
      <c r="E25" s="150" t="str">
        <f>[5]MIR!$C$15</f>
        <v>Porcentaje de familias beneficiadas</v>
      </c>
      <c r="F25" s="150"/>
      <c r="G25" s="150" t="str">
        <f>[5]MIR!$D$15</f>
        <v>(entregas realizadas a grupos vulnerables / entregas programadas) * 99</v>
      </c>
      <c r="H25" s="150"/>
      <c r="I25" s="160" t="str">
        <f>[5]MIR!$E$15</f>
        <v>Padrón de beneficiarios y reportes de distribución</v>
      </c>
      <c r="J25" s="150"/>
      <c r="K25" s="55" t="s">
        <v>184</v>
      </c>
      <c r="L25" s="71">
        <v>2</v>
      </c>
      <c r="M25" s="94" t="s">
        <v>230</v>
      </c>
      <c r="N25" s="95" t="s">
        <v>231</v>
      </c>
      <c r="O25" s="5">
        <v>0.5</v>
      </c>
      <c r="P25" s="177" t="str">
        <f t="shared" ref="P25:P31" si="1">$P$23</f>
        <v>DIRECCIÓN DE ASISTENCIA ALIMENTARIA Y DESARROLLO COMUNITARIO</v>
      </c>
      <c r="Q25" s="178"/>
      <c r="R25" t="s">
        <v>33</v>
      </c>
    </row>
    <row r="26" spans="1:18" ht="88.5" customHeight="1" x14ac:dyDescent="0.25">
      <c r="A26" s="3" t="s">
        <v>65</v>
      </c>
      <c r="B26" s="150" t="str">
        <f>[5]MIR!$B$16</f>
        <v xml:space="preserve">Entregar alimentos básicos y nutritivos en períodos regulares </v>
      </c>
      <c r="C26" s="150"/>
      <c r="D26" s="150"/>
      <c r="E26" s="150" t="str">
        <f>[5]MIR!$C$16</f>
        <v>Frecuencia de entregas cumplidas</v>
      </c>
      <c r="F26" s="150"/>
      <c r="G26" s="150" t="str">
        <f>[5]MIR!$D$16</f>
        <v>(entregas realizadas / entregas programadas) * 100</v>
      </c>
      <c r="H26" s="150"/>
      <c r="I26" s="160" t="str">
        <f>[5]MIR!$E$16</f>
        <v>Comprobantes de entrega y seguimiento a beneficiarios</v>
      </c>
      <c r="J26" s="150"/>
      <c r="K26" s="55" t="s">
        <v>184</v>
      </c>
      <c r="L26" s="71">
        <v>2</v>
      </c>
      <c r="M26" s="94" t="s">
        <v>230</v>
      </c>
      <c r="N26" s="95" t="s">
        <v>231</v>
      </c>
      <c r="O26" s="5">
        <v>0.5</v>
      </c>
      <c r="P26" s="177" t="str">
        <f t="shared" si="1"/>
        <v>DIRECCIÓN DE ASISTENCIA ALIMENTARIA Y DESARROLLO COMUNITARIO</v>
      </c>
      <c r="Q26" s="178"/>
    </row>
    <row r="27" spans="1:18" ht="101.25" customHeight="1" x14ac:dyDescent="0.25">
      <c r="A27" s="3" t="s">
        <v>68</v>
      </c>
      <c r="B27" s="163" t="str">
        <f>[5]MIR!$B$18</f>
        <v>Provisión de alimentos nutritivos y calientes a los estudiantes de escuelas del municipio</v>
      </c>
      <c r="C27" s="167"/>
      <c r="D27" s="164"/>
      <c r="E27" s="163" t="str">
        <f>[5]MIR!$C$18</f>
        <v>Distribución efectiva de desayunos</v>
      </c>
      <c r="F27" s="164"/>
      <c r="G27" s="163" t="str">
        <f>[5]MIR!$D$18</f>
        <v>(desayunos entregados / desayunos programados) * 100</v>
      </c>
      <c r="H27" s="164"/>
      <c r="I27" s="165" t="str">
        <f>[5]MIR!$E$18</f>
        <v>Registros de entrega en escuelas y encuestas de satisfacción</v>
      </c>
      <c r="J27" s="166"/>
      <c r="K27" s="55" t="s">
        <v>184</v>
      </c>
      <c r="L27" s="94">
        <v>2</v>
      </c>
      <c r="M27" s="94" t="s">
        <v>230</v>
      </c>
      <c r="N27" s="95" t="s">
        <v>231</v>
      </c>
      <c r="O27" s="5">
        <v>0.5</v>
      </c>
      <c r="P27" s="177" t="str">
        <f t="shared" si="1"/>
        <v>DIRECCIÓN DE ASISTENCIA ALIMENTARIA Y DESARROLLO COMUNITARIO</v>
      </c>
      <c r="Q27" s="178"/>
    </row>
    <row r="28" spans="1:18" ht="91.5" customHeight="1" x14ac:dyDescent="0.25">
      <c r="A28" s="3" t="s">
        <v>107</v>
      </c>
      <c r="B28" s="150" t="str">
        <f>[5]MIR!$B$20</f>
        <v>entregar de despensas bimestral a los adultos mayores</v>
      </c>
      <c r="C28" s="150"/>
      <c r="D28" s="150"/>
      <c r="E28" s="150" t="str">
        <f>[5]MIR!$C$20</f>
        <v>Porcentaje de adultos mayores beneficiados</v>
      </c>
      <c r="F28" s="150"/>
      <c r="G28" s="150" t="str">
        <f>[6]MIR!$G$22</f>
        <v>Porcentaje de personal eficiente y responsable=(No. de personal capacitado/No. de total de acciones realizadas)*100 PPER=(NPC/NTAR)*100</v>
      </c>
      <c r="H28" s="150"/>
      <c r="I28" s="150" t="str">
        <f>[6]MIR!$H$22</f>
        <v>Control de asistencia y capacitación laboral</v>
      </c>
      <c r="J28" s="150"/>
      <c r="K28" s="55" t="s">
        <v>184</v>
      </c>
      <c r="L28" s="71">
        <v>2</v>
      </c>
      <c r="M28" s="94" t="s">
        <v>230</v>
      </c>
      <c r="N28" s="95" t="s">
        <v>231</v>
      </c>
      <c r="O28" s="5">
        <v>0.5</v>
      </c>
      <c r="P28" s="177" t="str">
        <f t="shared" si="1"/>
        <v>DIRECCIÓN DE ASISTENCIA ALIMENTARIA Y DESARROLLO COMUNITARIO</v>
      </c>
      <c r="Q28" s="178"/>
    </row>
    <row r="29" spans="1:18" ht="89.25" customHeight="1" x14ac:dyDescent="0.25">
      <c r="A29" s="3" t="s">
        <v>237</v>
      </c>
      <c r="B29" s="150" t="str">
        <f>[5]MIR!$B$21</f>
        <v xml:space="preserve">Entrega del programa municipal de mejora tu vivienda </v>
      </c>
      <c r="C29" s="150"/>
      <c r="D29" s="150"/>
      <c r="E29" s="150" t="str">
        <f>[5]MIR!$C$21</f>
        <v>Ejecución de apoyos a viviendas</v>
      </c>
      <c r="F29" s="150"/>
      <c r="G29" s="150" t="str">
        <f>[5]MIR!$D$21</f>
        <v>(viviendas mejoradas / viviendas en necesidad) * 100</v>
      </c>
      <c r="H29" s="150"/>
      <c r="I29" s="150" t="str">
        <f>[5]MIR!$E$21</f>
        <v>Reportes de infraestructura y actas de entrega</v>
      </c>
      <c r="J29" s="150"/>
      <c r="K29" s="55" t="s">
        <v>184</v>
      </c>
      <c r="L29" s="135">
        <v>2</v>
      </c>
      <c r="M29" s="137" t="s">
        <v>230</v>
      </c>
      <c r="N29" s="95" t="s">
        <v>231</v>
      </c>
      <c r="O29" s="5">
        <v>0.5</v>
      </c>
      <c r="P29" s="177" t="str">
        <f t="shared" si="1"/>
        <v>DIRECCIÓN DE ASISTENCIA ALIMENTARIA Y DESARROLLO COMUNITARIO</v>
      </c>
      <c r="Q29" s="178"/>
    </row>
    <row r="30" spans="1:18" ht="90" customHeight="1" x14ac:dyDescent="0.25">
      <c r="A30" s="3" t="s">
        <v>240</v>
      </c>
      <c r="B30" s="150" t="str">
        <f>[5]MIR!$B$22</f>
        <v>Realizar programa de proyectos productivos a emprendedores</v>
      </c>
      <c r="C30" s="150"/>
      <c r="D30" s="150"/>
      <c r="E30" s="150" t="str">
        <f>[5]MIR!$C$22</f>
        <v>Tasa de emprendedores beneficiados</v>
      </c>
      <c r="F30" s="150"/>
      <c r="G30" s="150" t="str">
        <f>[5]MIR!$D$22</f>
        <v>(emprendedores apoyados / emprendedores inscritos) * 100</v>
      </c>
      <c r="H30" s="150"/>
      <c r="I30" s="150" t="str">
        <f>[5]MIR!$E$22</f>
        <v>Registros de proyectos y evaluación de impacto</v>
      </c>
      <c r="J30" s="150"/>
      <c r="K30" s="55" t="s">
        <v>184</v>
      </c>
      <c r="L30" s="135">
        <v>2</v>
      </c>
      <c r="M30" s="137" t="s">
        <v>230</v>
      </c>
      <c r="N30" s="95" t="s">
        <v>231</v>
      </c>
      <c r="O30" s="5">
        <v>0.5</v>
      </c>
      <c r="P30" s="177" t="str">
        <f t="shared" si="1"/>
        <v>DIRECCIÓN DE ASISTENCIA ALIMENTARIA Y DESARROLLO COMUNITARIO</v>
      </c>
      <c r="Q30" s="178"/>
    </row>
    <row r="31" spans="1:18" ht="103.5" customHeight="1" x14ac:dyDescent="0.25">
      <c r="A31" s="3" t="s">
        <v>242</v>
      </c>
      <c r="B31" s="150" t="str">
        <f>[5]MIR!$B$23</f>
        <v>Realizar programa de apoyo a productores agrícolas</v>
      </c>
      <c r="C31" s="150"/>
      <c r="D31" s="150"/>
      <c r="E31" s="150" t="str">
        <f>[5]MIR!$C$23</f>
        <v>Cobertura de apoyo a productores</v>
      </c>
      <c r="F31" s="150"/>
      <c r="G31" s="150" t="str">
        <f>[5]MIR!$D$23</f>
        <v>(productores apoyados / productores identificados) * 100</v>
      </c>
      <c r="H31" s="150"/>
      <c r="I31" s="150" t="str">
        <f>[5]MIR!$E$23</f>
        <v>Registros de apoyo técnico y financiero</v>
      </c>
      <c r="J31" s="150"/>
      <c r="K31" s="55" t="s">
        <v>184</v>
      </c>
      <c r="L31" s="135">
        <v>2</v>
      </c>
      <c r="M31" s="137" t="s">
        <v>230</v>
      </c>
      <c r="N31" s="95" t="s">
        <v>231</v>
      </c>
      <c r="O31" s="5">
        <v>0.5</v>
      </c>
      <c r="P31" s="177" t="str">
        <f t="shared" si="1"/>
        <v>DIRECCIÓN DE ASISTENCIA ALIMENTARIA Y DESARROLLO COMUNITARIO</v>
      </c>
      <c r="Q31" s="178"/>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s="1" customFormat="1" x14ac:dyDescent="0.25">
      <c r="F37"/>
    </row>
    <row r="38" spans="1:17" s="1" customFormat="1" ht="62.25" customHeight="1" x14ac:dyDescent="0.25"/>
    <row r="39" spans="1:17" s="1" customFormat="1" x14ac:dyDescent="0.25"/>
    <row r="40" spans="1:17" x14ac:dyDescent="0.25">
      <c r="A40" s="1"/>
      <c r="B40" s="1"/>
      <c r="C40" s="1"/>
      <c r="D40" s="1"/>
      <c r="E40" s="1"/>
      <c r="F40" s="1"/>
      <c r="G40" s="1"/>
      <c r="H40" s="1"/>
      <c r="I40" s="1"/>
      <c r="J40" s="1"/>
      <c r="K40" s="1"/>
      <c r="L40" s="1"/>
      <c r="M40" s="1"/>
      <c r="N40" s="1"/>
      <c r="O40" s="1"/>
      <c r="P40" s="1"/>
      <c r="Q40" s="1"/>
    </row>
  </sheetData>
  <mergeCells count="99">
    <mergeCell ref="B31:D31"/>
    <mergeCell ref="E31:F31"/>
    <mergeCell ref="G31:H31"/>
    <mergeCell ref="I31:J31"/>
    <mergeCell ref="P31:Q31"/>
    <mergeCell ref="B30:D30"/>
    <mergeCell ref="E30:F30"/>
    <mergeCell ref="G30:H30"/>
    <mergeCell ref="I30:J30"/>
    <mergeCell ref="P30:Q30"/>
    <mergeCell ref="B29:D29"/>
    <mergeCell ref="E29:F29"/>
    <mergeCell ref="G29:H29"/>
    <mergeCell ref="I29:J29"/>
    <mergeCell ref="P29:Q2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s>
  <pageMargins left="0.7" right="0.7" top="0.75" bottom="0.75" header="0.3" footer="0.3"/>
  <pageSetup scale="53" orientation="landscape" horizontalDpi="4294967292" verticalDpi="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topLeftCell="A25" zoomScale="68" zoomScaleNormal="68" zoomScaleSheetLayoutView="70" workbookViewId="0">
      <selection activeCell="B25" sqref="B25:D25"/>
    </sheetView>
  </sheetViews>
  <sheetFormatPr baseColWidth="10" defaultColWidth="10.875" defaultRowHeight="15.75" x14ac:dyDescent="0.25"/>
  <cols>
    <col min="1" max="1" width="13.75" customWidth="1"/>
    <col min="3" max="3" width="6.875" customWidth="1"/>
    <col min="4" max="4" width="18" customWidth="1"/>
    <col min="6" max="6" width="10.5" customWidth="1"/>
    <col min="8" max="8" width="12.875" customWidth="1"/>
    <col min="9" max="9" width="13.375" customWidth="1"/>
    <col min="10" max="10" width="10.375" customWidth="1"/>
    <col min="11" max="11" width="14.375" customWidth="1"/>
    <col min="12" max="12" width="13.25" customWidth="1"/>
    <col min="13" max="13" width="14.375" customWidth="1"/>
    <col min="14" max="14" width="14.5" customWidth="1"/>
    <col min="15" max="15" width="11" customWidth="1"/>
    <col min="17" max="17" width="5.25" customWidth="1"/>
  </cols>
  <sheetData>
    <row r="1" spans="1:17" x14ac:dyDescent="0.25">
      <c r="A1" s="1"/>
      <c r="B1" s="1"/>
      <c r="C1" s="1"/>
      <c r="D1" s="1"/>
      <c r="E1" s="1"/>
      <c r="F1" s="1"/>
      <c r="G1" s="1"/>
      <c r="H1" s="1"/>
      <c r="I1" s="1"/>
      <c r="J1" s="1"/>
      <c r="K1" s="1"/>
      <c r="L1" s="1"/>
      <c r="M1" s="1"/>
      <c r="N1" s="1"/>
      <c r="O1" s="1"/>
      <c r="P1" s="1"/>
      <c r="Q1" s="1"/>
    </row>
    <row r="2" spans="1:17" ht="48.75" customHeight="1" x14ac:dyDescent="0.25">
      <c r="A2" s="1"/>
      <c r="B2" s="147"/>
      <c r="C2" s="147"/>
      <c r="D2" s="147"/>
      <c r="E2" s="147"/>
      <c r="F2" s="147"/>
      <c r="G2" s="147"/>
      <c r="H2" s="147"/>
      <c r="I2" s="147"/>
      <c r="J2" s="147"/>
      <c r="K2" s="147"/>
      <c r="L2" s="147"/>
      <c r="M2" s="147"/>
      <c r="N2" s="147"/>
      <c r="O2" s="147"/>
      <c r="P2" s="147"/>
      <c r="Q2" s="1"/>
    </row>
    <row r="3" spans="1:17" ht="37.5" customHeight="1" x14ac:dyDescent="0.25">
      <c r="A3" s="1"/>
      <c r="B3" s="147"/>
      <c r="C3" s="147"/>
      <c r="D3" s="147"/>
      <c r="E3" s="147"/>
      <c r="F3" s="147"/>
      <c r="G3" s="147"/>
      <c r="H3" s="147"/>
      <c r="I3" s="147"/>
      <c r="J3" s="147"/>
      <c r="K3" s="147"/>
      <c r="L3" s="147"/>
      <c r="M3" s="147"/>
      <c r="N3" s="147"/>
      <c r="O3" s="147"/>
      <c r="P3" s="147"/>
      <c r="Q3" s="1"/>
    </row>
    <row r="4" spans="1:17" ht="22.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'[39]POA (2)'!$AA$26</f>
        <v>E. Prestacion de Servicios Publicos</v>
      </c>
      <c r="E8" s="150"/>
      <c r="F8" s="150"/>
      <c r="G8" s="150"/>
      <c r="H8" s="150"/>
      <c r="I8" s="151" t="s">
        <v>1</v>
      </c>
      <c r="J8" s="152" t="s">
        <v>45</v>
      </c>
      <c r="K8" s="152"/>
      <c r="L8" s="146" t="s">
        <v>2</v>
      </c>
      <c r="M8" s="208" t="str">
        <f>'[39]POA (2)'!$C$19</f>
        <v>Programa 24. Territorio Indusivo y  Cercano</v>
      </c>
      <c r="N8" s="150"/>
      <c r="O8" s="151" t="s">
        <v>3</v>
      </c>
      <c r="P8" s="149" t="s">
        <v>172</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257" t="str">
        <f>'[39]POA (2)'!$AA$23</f>
        <v xml:space="preserve">1. Gobierno </v>
      </c>
      <c r="C11" s="155"/>
      <c r="D11" s="155"/>
      <c r="E11" s="156"/>
      <c r="F11" s="10" t="s">
        <v>5</v>
      </c>
      <c r="G11" s="257" t="str">
        <f>'[39]POA (2)'!$AA$24</f>
        <v xml:space="preserve">1.8. Otros Servicios Generales </v>
      </c>
      <c r="H11" s="155"/>
      <c r="I11" s="155"/>
      <c r="J11" s="155"/>
      <c r="K11" s="155"/>
      <c r="L11" s="156"/>
      <c r="M11" s="7" t="s">
        <v>6</v>
      </c>
      <c r="N11" s="314" t="str">
        <f>'[39]POA (2)'!$AA$25</f>
        <v xml:space="preserve">1.8.1. Servicios Registrales , Administrativos y Patrimoniales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08" t="str">
        <f>'[39]POA (2)'!$C$17</f>
        <v>Innovación y Eficiencia en Movimiento: Transformando para  Avanzar</v>
      </c>
      <c r="C13" s="150"/>
      <c r="D13" s="146" t="s">
        <v>8</v>
      </c>
      <c r="E13" s="208" t="str">
        <f>'[39]POA (2)'!$C$18</f>
        <v xml:space="preserve">Proveer y mantener un registro actualizado de los bienes inmuebles en el Municipio para la planificacion urbana, la gestion del territorio y la recaudacion de impuestos </v>
      </c>
      <c r="F13" s="150"/>
      <c r="G13" s="150"/>
      <c r="H13" s="146" t="s">
        <v>9</v>
      </c>
      <c r="I13" s="208" t="str">
        <f>'[39]POA (2)'!$C$20</f>
        <v>Garantizar la transversalización de acciones que promuevan una colaboracion efectiva y una coordinación sólida entre las dependencias federales y estatales, consolidando un gobierno honesto y al servicio de la gente</v>
      </c>
      <c r="J13" s="150"/>
      <c r="K13" s="150"/>
      <c r="L13" s="150"/>
      <c r="M13" s="151" t="s">
        <v>10</v>
      </c>
      <c r="N13" s="317" t="str">
        <f>'[39]POA (2)'!$C$21</f>
        <v xml:space="preserve">24.1 Impulsar la recaudacion de los ingresos, mediante esquemas eficiente que promuevan el cumplimiento voluntario y oportuno 24.2 Fortalecer los mecanismos normativos de capacitacion y ejecicio de los recursos publicos 24.3 Elaborar, mantener y actualizar el registro castral de todas las propiedades del Municipio 24.4 Establecer el valor de las propiedades con los fines fiscales, utilizando parametros acordes a la normatividad vigente. 24.5 Realizar la inscripcion y actualizacion de los datos castrales de nuevos inmuebles 24.6 Implementar campañas informativas para la recaudacion de impuestos donde la cuidadania cumpla en tiempo y forma 24.7 Brindar atencion directa a los habitantes en relacion a sus tramites y consulta sobre el estado castral de sus propiedades 24.8 Mantener actualizado el sistema castral con los cambios normativos de uso de suelo, zonas de expansion urbana o areas protegidas 24.9 Digitalizar y automatizar los procesos castrales para un mejor manejo y regularizacion de propiedades. </v>
      </c>
      <c r="O13" s="150"/>
      <c r="P13" s="150"/>
      <c r="Q13" s="150"/>
    </row>
    <row r="14" spans="1:17" ht="302.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7"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7" ht="63.75" customHeight="1" x14ac:dyDescent="0.25">
      <c r="A18" s="151"/>
      <c r="B18" s="146"/>
      <c r="C18" s="146"/>
      <c r="D18" s="146"/>
      <c r="E18" s="146"/>
      <c r="F18" s="146"/>
      <c r="G18" s="146"/>
      <c r="H18" s="146"/>
      <c r="I18" s="146"/>
      <c r="J18" s="146"/>
      <c r="K18" s="151"/>
      <c r="L18" s="10" t="s">
        <v>184</v>
      </c>
      <c r="M18" s="10" t="s">
        <v>18</v>
      </c>
      <c r="N18" s="151"/>
      <c r="O18" s="151"/>
      <c r="P18" s="151"/>
      <c r="Q18" s="151"/>
    </row>
    <row r="19" spans="1:17" ht="110.25" customHeight="1" x14ac:dyDescent="0.25">
      <c r="A19" s="2" t="s">
        <v>28</v>
      </c>
      <c r="B19" s="150" t="str">
        <f>[39]MIR!$B$12</f>
        <v>Contribuir a tener una Hacienda Publica Municipal Fortalecida</v>
      </c>
      <c r="C19" s="150"/>
      <c r="D19" s="150"/>
      <c r="E19" s="150" t="str">
        <f>[39]MIR!$C$12</f>
        <v>porcentaje de hacienda publica municipal Fortalecida</v>
      </c>
      <c r="F19" s="150"/>
      <c r="G19" s="150" t="str">
        <f>[39]MIR!$D$12</f>
        <v>No. de acciones para fortalecer la hacienda municipal realizadas. No. de acciones para fortalecer la hacienda municipal programadas*100) PHPMF NAFHMF/NAPFP*100</v>
      </c>
      <c r="H19" s="150"/>
      <c r="I19" s="160" t="str">
        <f>[39]MIR!$E$12</f>
        <v>Registo de Catastro Urbano, Acta de revision y actualización los instrumentos de recaudacion</v>
      </c>
      <c r="J19" s="150"/>
      <c r="K19" s="43" t="s">
        <v>184</v>
      </c>
      <c r="L19" s="11">
        <v>2</v>
      </c>
      <c r="M19" s="90" t="s">
        <v>230</v>
      </c>
      <c r="N19" s="91" t="s">
        <v>231</v>
      </c>
      <c r="O19" s="5">
        <v>0.5</v>
      </c>
      <c r="P19" s="160" t="s">
        <v>45</v>
      </c>
      <c r="Q19" s="150"/>
    </row>
    <row r="20" spans="1:17" ht="119.25" customHeight="1" x14ac:dyDescent="0.25">
      <c r="A20" s="2" t="s">
        <v>29</v>
      </c>
      <c r="B20" s="150" t="str">
        <f>[39]MIR!$B$13</f>
        <v>El municipio de Eduardo Neri tiene una eficiente recaudacion de impuestos sobre la propiedad inmobiliaria</v>
      </c>
      <c r="C20" s="150"/>
      <c r="D20" s="150"/>
      <c r="E20" s="150" t="str">
        <f>[39]MIR!$C$13</f>
        <v>Porcentaje de recaudacion de impuestos</v>
      </c>
      <c r="F20" s="150"/>
      <c r="G20" s="150" t="str">
        <f>[39]MIR!$D$13</f>
        <v>Monto del presupuesto muncipal aprobado, entre el monto del presupuesto real recaudado*100).MPMA/MPRR*100</v>
      </c>
      <c r="H20" s="150"/>
      <c r="I20" s="160" t="str">
        <f>[39]MIR!$E$13</f>
        <v>Informe mensual de pagos de propietarios inmobiliarios que recibieron una carta invitacion generado y ubicado en la Direccion de Catastro Municipal</v>
      </c>
      <c r="J20" s="150"/>
      <c r="K20" s="43" t="s">
        <v>184</v>
      </c>
      <c r="L20" s="65">
        <v>2</v>
      </c>
      <c r="M20" s="90" t="s">
        <v>230</v>
      </c>
      <c r="N20" s="91" t="s">
        <v>231</v>
      </c>
      <c r="O20" s="5">
        <v>0.5</v>
      </c>
      <c r="P20" s="160" t="s">
        <v>45</v>
      </c>
      <c r="Q20" s="150"/>
    </row>
    <row r="21" spans="1:17" ht="128.25" customHeight="1" x14ac:dyDescent="0.25">
      <c r="A21" s="2" t="s">
        <v>62</v>
      </c>
      <c r="B21" s="150" t="str">
        <f>[39]MIR!$B$14</f>
        <v>Cartera vencida recuperada</v>
      </c>
      <c r="C21" s="150"/>
      <c r="D21" s="150"/>
      <c r="E21" s="150" t="str">
        <f>[39]MIR!$C$14</f>
        <v>Porcentaje de recuperación de cartera vencida</v>
      </c>
      <c r="F21" s="150"/>
      <c r="G21" s="150" t="str">
        <f>[39]MIR!$D$14</f>
        <v>No. De acciones para recuperación de cartera vencida realizadas entre el numero de acciones para recuperacion de cartera vencida programadas*100)NARCV/NARCVP100*100</v>
      </c>
      <c r="H21" s="150"/>
      <c r="I21" s="160" t="str">
        <f>[39]MIR!$E$14</f>
        <v>Informe mensual de pagos de propietarios que recibieron una carta invitacion generado y ubicado en la Direccion de Catastro Municipal</v>
      </c>
      <c r="J21" s="150"/>
      <c r="K21" s="43" t="s">
        <v>184</v>
      </c>
      <c r="L21" s="65">
        <v>2</v>
      </c>
      <c r="M21" s="90" t="s">
        <v>230</v>
      </c>
      <c r="N21" s="91" t="s">
        <v>231</v>
      </c>
      <c r="O21" s="5">
        <v>0.5</v>
      </c>
      <c r="P21" s="160" t="s">
        <v>45</v>
      </c>
      <c r="Q21" s="150"/>
    </row>
    <row r="22" spans="1:17" x14ac:dyDescent="0.25">
      <c r="A22" s="158" t="s">
        <v>30</v>
      </c>
      <c r="B22" s="158"/>
      <c r="C22" s="158"/>
      <c r="D22" s="158"/>
      <c r="E22" s="158"/>
      <c r="F22" s="158"/>
      <c r="G22" s="158"/>
      <c r="H22" s="158"/>
      <c r="I22" s="158"/>
      <c r="J22" s="158"/>
      <c r="K22" s="158"/>
      <c r="L22" s="158"/>
      <c r="M22" s="158"/>
      <c r="N22" s="158"/>
      <c r="O22" s="158"/>
      <c r="P22" s="158"/>
      <c r="Q22" s="158"/>
    </row>
    <row r="23" spans="1:17" ht="129" customHeight="1" x14ac:dyDescent="0.25">
      <c r="A23" s="3" t="s">
        <v>69</v>
      </c>
      <c r="B23" s="150" t="str">
        <f>[39]MIR!$B$15</f>
        <v xml:space="preserve">Realizar campañas de descuentos </v>
      </c>
      <c r="C23" s="150"/>
      <c r="D23" s="150"/>
      <c r="E23" s="150" t="str">
        <f>[39]MIR!$C$15</f>
        <v>Porcentaje de campañas primer trimestre por ley de ingresos</v>
      </c>
      <c r="F23" s="150"/>
      <c r="G23" s="150" t="str">
        <f>[39]MIR!$D$15</f>
        <v>No. De acciones para la realización de campañas de descuento para la recuperacion de ingresos entre monto del presupuesto real recaudado*100)NARCDRI/MPRR*100</v>
      </c>
      <c r="H23" s="150"/>
      <c r="I23" s="160" t="str">
        <f>[39]MIR!$E$15</f>
        <v>Informe mensual de pagos de propietarios que recibieron una carta invitacion generado y ubicado en la Direccion de Catastro Municipal</v>
      </c>
      <c r="J23" s="150"/>
      <c r="K23" s="56" t="s">
        <v>184</v>
      </c>
      <c r="L23" s="73">
        <v>2</v>
      </c>
      <c r="M23" s="90" t="s">
        <v>230</v>
      </c>
      <c r="N23" s="91" t="s">
        <v>231</v>
      </c>
      <c r="O23" s="5">
        <v>0.5</v>
      </c>
      <c r="P23" s="160" t="s">
        <v>45</v>
      </c>
      <c r="Q23" s="150"/>
    </row>
    <row r="24" spans="1:17" ht="109.5" customHeight="1" x14ac:dyDescent="0.25">
      <c r="A24" s="3" t="s">
        <v>65</v>
      </c>
      <c r="B24" s="163" t="str">
        <f>[40]MIR!$B$19</f>
        <v>Implementar estrategias recaudatorias</v>
      </c>
      <c r="C24" s="167"/>
      <c r="D24" s="164"/>
      <c r="E24" s="163" t="str">
        <f>[39]MIR!$C$16</f>
        <v>Porcentaje de estrategia para  recaudacion</v>
      </c>
      <c r="F24" s="164"/>
      <c r="G24" s="163" t="str">
        <f>[39]MIR!$D$16</f>
        <v>No. De acciones para la realizacion e implementación de estrategias recaudatorias entre monto real recaudado*100)NARIER/MRR*100</v>
      </c>
      <c r="H24" s="164"/>
      <c r="I24" s="165" t="str">
        <f>[39]MIR!$E$16</f>
        <v>Informe mensual de pagos de propietarios que recibieron una carta invitacion generado y ubicado en la Direccion de Catastro Municipal</v>
      </c>
      <c r="J24" s="166"/>
      <c r="K24" s="43" t="s">
        <v>183</v>
      </c>
      <c r="L24" s="65">
        <v>2</v>
      </c>
      <c r="M24" s="90" t="s">
        <v>230</v>
      </c>
      <c r="N24" s="91" t="s">
        <v>231</v>
      </c>
      <c r="O24" s="5">
        <v>0.5</v>
      </c>
      <c r="P24" s="160" t="s">
        <v>45</v>
      </c>
      <c r="Q24" s="150"/>
    </row>
    <row r="25" spans="1:17" ht="117" customHeight="1" x14ac:dyDescent="0.25">
      <c r="A25" s="3" t="s">
        <v>66</v>
      </c>
      <c r="B25" s="163" t="str">
        <f>[40]MIR!$B$20</f>
        <v>Modernizar el Sistema Catastra</v>
      </c>
      <c r="C25" s="167"/>
      <c r="D25" s="164"/>
      <c r="E25" s="163" t="str">
        <f>[39]MIR!$C$17</f>
        <v>Porcentajes de modernizacion en el sistema catastral</v>
      </c>
      <c r="F25" s="164"/>
      <c r="G25" s="163" t="str">
        <f>[39]MIR!$D$17</f>
        <v>No. De accciones para modernizar el sistema catrastral entre un sistema actualizado basado en tecnologia adecuada*100)NAMSC/SABTA*100</v>
      </c>
      <c r="H25" s="164"/>
      <c r="I25" s="165" t="str">
        <f>[39]MIR!$E$17</f>
        <v>Tarjeta infomativa de avances de actualizacion de sistemas de catastro generado y ubicado en la Direccion de Catrastro Municipal</v>
      </c>
      <c r="J25" s="166"/>
      <c r="K25" s="43" t="s">
        <v>184</v>
      </c>
      <c r="L25" s="65">
        <v>2</v>
      </c>
      <c r="M25" s="90" t="s">
        <v>230</v>
      </c>
      <c r="N25" s="91" t="s">
        <v>231</v>
      </c>
      <c r="O25" s="5">
        <v>0.5</v>
      </c>
      <c r="P25" s="160" t="s">
        <v>45</v>
      </c>
      <c r="Q25" s="150"/>
    </row>
    <row r="26" spans="1:17" x14ac:dyDescent="0.25">
      <c r="A26" s="1"/>
      <c r="B26" s="1"/>
      <c r="C26" s="1"/>
      <c r="D26" s="1"/>
      <c r="E26" s="1"/>
      <c r="F26" s="1"/>
      <c r="G26" s="1"/>
      <c r="H26" s="1"/>
      <c r="I26" s="1"/>
      <c r="J26" s="1"/>
      <c r="K26" s="1"/>
      <c r="L26" s="1"/>
      <c r="M26" s="1"/>
      <c r="N26" s="1"/>
      <c r="O26" s="1"/>
      <c r="P26" s="1"/>
      <c r="Q26" s="1"/>
    </row>
    <row r="27" spans="1:17" x14ac:dyDescent="0.25">
      <c r="A27" s="1"/>
      <c r="B27" s="1"/>
      <c r="C27" s="1"/>
      <c r="D27" s="1"/>
      <c r="E27" s="1"/>
      <c r="F27" s="1"/>
      <c r="G27" s="1"/>
      <c r="H27" s="1"/>
      <c r="I27" s="1"/>
      <c r="J27" s="1"/>
      <c r="K27" s="1"/>
      <c r="L27" s="1"/>
      <c r="M27" s="1"/>
      <c r="N27" s="1"/>
      <c r="O27" s="1"/>
      <c r="P27" s="1"/>
      <c r="Q27" s="1"/>
    </row>
    <row r="28" spans="1:17" x14ac:dyDescent="0.25">
      <c r="A28" s="1"/>
      <c r="B28" s="1"/>
      <c r="C28" s="1"/>
      <c r="D28" s="1"/>
      <c r="E28" s="1"/>
      <c r="F28" s="1"/>
      <c r="G28" s="1"/>
      <c r="H28" s="1"/>
      <c r="I28" s="1"/>
      <c r="J28" s="1"/>
      <c r="K28" s="1"/>
      <c r="L28" s="1"/>
      <c r="M28" s="1"/>
      <c r="N28" s="1"/>
      <c r="O28" s="1"/>
      <c r="P28" s="1"/>
      <c r="Q28" s="1"/>
    </row>
    <row r="29" spans="1:17" x14ac:dyDescent="0.25">
      <c r="A29" s="1"/>
      <c r="B29" s="1"/>
      <c r="C29" s="1"/>
      <c r="D29" s="1"/>
      <c r="E29" s="1"/>
      <c r="F29" s="1"/>
      <c r="G29" s="1"/>
      <c r="H29" s="1"/>
      <c r="I29" s="1"/>
      <c r="J29" s="1"/>
      <c r="K29" s="1"/>
      <c r="L29" s="1"/>
      <c r="M29" s="1"/>
      <c r="N29" s="1"/>
      <c r="O29" s="1"/>
      <c r="P29" s="1"/>
      <c r="Q29" s="1"/>
    </row>
    <row r="30" spans="1:17" x14ac:dyDescent="0.25">
      <c r="A30" s="1"/>
      <c r="B30" s="1"/>
      <c r="C30" s="1"/>
      <c r="D30" s="1"/>
      <c r="E30" s="1"/>
      <c r="F30" s="1"/>
      <c r="G30" s="1"/>
      <c r="H30" s="1"/>
      <c r="I30" s="1"/>
      <c r="J30" s="1"/>
      <c r="K30" s="1"/>
      <c r="L30" s="1"/>
      <c r="M30" s="1"/>
      <c r="N30" s="1"/>
      <c r="O30" s="1"/>
      <c r="P30" s="1"/>
      <c r="Q30" s="1"/>
    </row>
    <row r="31" spans="1:17" x14ac:dyDescent="0.25">
      <c r="A31" s="1"/>
      <c r="B31" s="1"/>
      <c r="C31" s="1"/>
      <c r="D31" s="1"/>
      <c r="E31" s="1"/>
      <c r="F31" s="168"/>
      <c r="G31" s="168"/>
      <c r="H31" s="168"/>
      <c r="I31" s="1"/>
      <c r="J31" s="1"/>
      <c r="K31" s="1"/>
      <c r="L31" s="1"/>
      <c r="M31" s="1"/>
      <c r="N31" s="1"/>
      <c r="O31" s="1"/>
      <c r="P31" s="1"/>
      <c r="Q31" s="1"/>
    </row>
    <row r="32" spans="1:17" x14ac:dyDescent="0.25">
      <c r="A32" s="1"/>
      <c r="B32" s="1"/>
      <c r="C32" s="1"/>
      <c r="D32" s="1"/>
      <c r="E32" s="1"/>
      <c r="F32" s="168"/>
      <c r="G32" s="168"/>
      <c r="H32" s="168"/>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G34" s="1"/>
      <c r="H34" s="1"/>
      <c r="I34" s="1"/>
      <c r="J34" s="1"/>
      <c r="K34" s="1"/>
      <c r="L34" s="1"/>
      <c r="M34" s="1"/>
      <c r="N34" s="1"/>
      <c r="O34" s="1"/>
      <c r="P34" s="1"/>
      <c r="Q34" s="1"/>
    </row>
    <row r="35" spans="1:17" s="1" customFormat="1" x14ac:dyDescent="0.25"/>
    <row r="36" spans="1:17" s="1" customFormat="1" x14ac:dyDescent="0.25"/>
    <row r="37" spans="1:17" s="1" customFormat="1" x14ac:dyDescent="0.25"/>
  </sheetData>
  <mergeCells count="69">
    <mergeCell ref="P24:Q24"/>
    <mergeCell ref="P25:Q25"/>
    <mergeCell ref="I24:J24"/>
    <mergeCell ref="I25:J25"/>
    <mergeCell ref="F31:H32"/>
    <mergeCell ref="G25:H25"/>
    <mergeCell ref="B24:D24"/>
    <mergeCell ref="B25:D25"/>
    <mergeCell ref="E24:F24"/>
    <mergeCell ref="E25:F25"/>
    <mergeCell ref="G24:H24"/>
    <mergeCell ref="A22:Q22"/>
    <mergeCell ref="B23:D23"/>
    <mergeCell ref="E23:F23"/>
    <mergeCell ref="G23:H23"/>
    <mergeCell ref="I23:J23"/>
    <mergeCell ref="P23:Q23"/>
    <mergeCell ref="B21:D21"/>
    <mergeCell ref="E21:F21"/>
    <mergeCell ref="G21:H21"/>
    <mergeCell ref="I21:J21"/>
    <mergeCell ref="P21:Q21"/>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0" verticalDpi="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8" zoomScale="71" zoomScaleNormal="71" zoomScaleSheetLayoutView="70" workbookViewId="0">
      <selection activeCell="M28" sqref="M28"/>
    </sheetView>
  </sheetViews>
  <sheetFormatPr baseColWidth="10" defaultColWidth="10.875" defaultRowHeight="15.75" x14ac:dyDescent="0.25"/>
  <cols>
    <col min="1" max="1" width="13.75" customWidth="1"/>
    <col min="3" max="3" width="6.875" customWidth="1"/>
    <col min="4" max="4" width="18.125" customWidth="1"/>
    <col min="6" max="6" width="11.625" customWidth="1"/>
    <col min="8" max="8" width="12.875" customWidth="1"/>
    <col min="9" max="9" width="13.375" customWidth="1"/>
    <col min="10" max="10" width="13.875" customWidth="1"/>
    <col min="11" max="11" width="14" customWidth="1"/>
    <col min="12" max="14" width="13.125" customWidth="1"/>
    <col min="15" max="15" width="11.875" customWidth="1"/>
    <col min="17" max="17" width="5.75" customWidth="1"/>
  </cols>
  <sheetData>
    <row r="1" spans="1:17" x14ac:dyDescent="0.25">
      <c r="A1" s="1"/>
      <c r="B1" s="1"/>
      <c r="C1" s="1"/>
      <c r="D1" s="1"/>
      <c r="E1" s="1"/>
      <c r="F1" s="1"/>
      <c r="G1" s="1"/>
      <c r="H1" s="1"/>
      <c r="I1" s="1"/>
      <c r="J1" s="1"/>
      <c r="K1" s="1"/>
      <c r="L1" s="1"/>
      <c r="M1" s="1"/>
      <c r="N1" s="1"/>
      <c r="O1" s="1"/>
      <c r="P1" s="1"/>
      <c r="Q1" s="1"/>
    </row>
    <row r="2" spans="1:17" ht="48.75" customHeight="1" x14ac:dyDescent="0.25">
      <c r="A2" s="1"/>
      <c r="B2" s="147"/>
      <c r="C2" s="147"/>
      <c r="D2" s="147"/>
      <c r="E2" s="147"/>
      <c r="F2" s="147"/>
      <c r="G2" s="147"/>
      <c r="H2" s="147"/>
      <c r="I2" s="147"/>
      <c r="J2" s="147"/>
      <c r="K2" s="147"/>
      <c r="L2" s="147"/>
      <c r="M2" s="147"/>
      <c r="N2" s="147"/>
      <c r="O2" s="147"/>
      <c r="P2" s="147"/>
      <c r="Q2" s="1"/>
    </row>
    <row r="3" spans="1:17" ht="47.25" customHeight="1" x14ac:dyDescent="0.25">
      <c r="A3" s="1"/>
      <c r="B3" s="147"/>
      <c r="C3" s="147"/>
      <c r="D3" s="147"/>
      <c r="E3" s="147"/>
      <c r="F3" s="147"/>
      <c r="G3" s="147"/>
      <c r="H3" s="147"/>
      <c r="I3" s="147"/>
      <c r="J3" s="147"/>
      <c r="K3" s="147"/>
      <c r="L3" s="147"/>
      <c r="M3" s="147"/>
      <c r="N3" s="147"/>
      <c r="O3" s="147"/>
      <c r="P3" s="147"/>
      <c r="Q3" s="1"/>
    </row>
    <row r="4" spans="1:17" ht="46.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tr">
        <f>'[41]POA (2)'!$AA$26</f>
        <v>E. Prestación de Servicios Públicos</v>
      </c>
      <c r="E8" s="150"/>
      <c r="F8" s="150"/>
      <c r="G8" s="150"/>
      <c r="H8" s="150"/>
      <c r="I8" s="151" t="s">
        <v>1</v>
      </c>
      <c r="J8" s="152" t="s">
        <v>44</v>
      </c>
      <c r="K8" s="152"/>
      <c r="L8" s="146" t="s">
        <v>2</v>
      </c>
      <c r="M8" s="208" t="str">
        <f>'[41]POA (2)'!$C$19</f>
        <v xml:space="preserve">22. Gestion Financiera Responsable y Sostenible </v>
      </c>
      <c r="N8" s="150"/>
      <c r="O8" s="151" t="s">
        <v>3</v>
      </c>
      <c r="P8" s="319" t="s">
        <v>180</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257" t="s">
        <v>81</v>
      </c>
      <c r="C11" s="155"/>
      <c r="D11" s="155"/>
      <c r="E11" s="156"/>
      <c r="F11" s="10" t="s">
        <v>5</v>
      </c>
      <c r="G11" s="257" t="str">
        <f>'[41]POA (2)'!$AA$24</f>
        <v>1.5 Asuntos financieros y hacendarios</v>
      </c>
      <c r="H11" s="155"/>
      <c r="I11" s="155"/>
      <c r="J11" s="155"/>
      <c r="K11" s="155"/>
      <c r="L11" s="156"/>
      <c r="M11" s="7" t="s">
        <v>6</v>
      </c>
      <c r="N11" s="257" t="str">
        <f>'[41]POA (2)'!$AA$25</f>
        <v>1.5.1 Asuntos Financieros</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08" t="str">
        <f>'[41]POA (2)'!$C$17</f>
        <v xml:space="preserve">IV. Innovacion y Eficiencia en Movimiento: Transformando para Avanzar </v>
      </c>
      <c r="C13" s="150"/>
      <c r="D13" s="146" t="s">
        <v>8</v>
      </c>
      <c r="E13" s="208" t="str">
        <f>'[41]POA (2)'!$C$18</f>
        <v>Garantizar el manejo eficiente y transparente de los recursos publicos del Municipio, asegurando la liquidez suficiene para cubrir las oblogaciones fiscales, optimizando la gestion y dando cumplimiento a las politicas publicas.</v>
      </c>
      <c r="F13" s="150"/>
      <c r="G13" s="150"/>
      <c r="H13" s="146" t="s">
        <v>9</v>
      </c>
      <c r="I13" s="208" t="str">
        <f>'[41]POA (2)'!$C$20</f>
        <v xml:space="preserve">Garantizar la transversalizacion de acciones que promuevan una colaboracion efectiva y una coordinacion solidad entre las dependencias federales y estatales, consolidando un gobierno honesto y al servicio de la gente </v>
      </c>
      <c r="J13" s="150"/>
      <c r="K13" s="150"/>
      <c r="L13" s="150"/>
      <c r="M13" s="151" t="s">
        <v>10</v>
      </c>
      <c r="N13" s="208" t="str">
        <f>'[41]POA (2)'!$C$21</f>
        <v xml:space="preserve">22.11 Asegurar que todo los pagos realizados, cumplan con los procedimientos y formas fiscales. 22.12 Elaborar informes periodicos que proporcionen informacion detallada sobre el estado de las finanzas municipales. 22.13 Supervisar los informes y las cuentas anuales, verificando la correcta ejecucion del presupuesto fiscal. 22.14 Informar sobre la gestion administrativa y financiera sobre la correcta utilizacion de los fondos publicos. 22.15 Brandar apoyo tecnico y normativo para presentar los informes de cuenta publica, asegurando que se cumplan con las disposiciones generales. </v>
      </c>
      <c r="O13" s="150"/>
      <c r="P13" s="150"/>
      <c r="Q13" s="150"/>
    </row>
    <row r="14" spans="1:17" ht="174"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45" t="s">
        <v>184</v>
      </c>
      <c r="M18" s="10" t="s">
        <v>18</v>
      </c>
      <c r="N18" s="151"/>
      <c r="O18" s="151"/>
      <c r="P18" s="151"/>
      <c r="Q18" s="151"/>
    </row>
    <row r="19" spans="1:18" ht="111" customHeight="1" x14ac:dyDescent="0.25">
      <c r="A19" s="2" t="s">
        <v>28</v>
      </c>
      <c r="B19" s="320" t="str">
        <f>[41]MIR!$B$12</f>
        <v>Gestión Legal y Viable de los Activos Municipales conforme al Marco Jurídico del H. Ayuntamiento de Eduardo Neri</v>
      </c>
      <c r="C19" s="150"/>
      <c r="D19" s="150"/>
      <c r="E19" s="150" t="str">
        <f>[41]MIR!$C$12</f>
        <v>Porcentaje de activos municipales regularizados conforme a la normatividad</v>
      </c>
      <c r="F19" s="150"/>
      <c r="G19" s="150" t="str">
        <f>[41]MIR!$D$12</f>
        <v>(Activos regularizados / Total de activos) * 100</v>
      </c>
      <c r="H19" s="150"/>
      <c r="I19" s="160" t="str">
        <f>[41]MIR!$E$12</f>
        <v>Inventario de bienes municipales, registros jurídicos</v>
      </c>
      <c r="J19" s="150"/>
      <c r="K19" s="49" t="s">
        <v>184</v>
      </c>
      <c r="L19" s="11">
        <v>2</v>
      </c>
      <c r="M19" s="88" t="s">
        <v>230</v>
      </c>
      <c r="N19" s="89" t="s">
        <v>231</v>
      </c>
      <c r="O19" s="5">
        <v>0.5</v>
      </c>
      <c r="P19" s="320" t="s">
        <v>189</v>
      </c>
      <c r="Q19" s="150"/>
    </row>
    <row r="20" spans="1:18" ht="110.25" customHeight="1" x14ac:dyDescent="0.25">
      <c r="A20" s="2" t="s">
        <v>29</v>
      </c>
      <c r="B20" s="150" t="str">
        <f>[41]MIR!$B$13</f>
        <v>Mejorar el registro y control contable del municipio de Eduardo Neri</v>
      </c>
      <c r="C20" s="150"/>
      <c r="D20" s="150"/>
      <c r="E20" s="150" t="str">
        <f>[41]MIR!$C$13</f>
        <v>Porcentaje de registros contables actualizados y auditables</v>
      </c>
      <c r="F20" s="150"/>
      <c r="G20" s="150" t="str">
        <f>[41]MIR!$D$13</f>
        <v>(Registros actualizados / Registros totales) * 100</v>
      </c>
      <c r="H20" s="150"/>
      <c r="I20" s="160" t="str">
        <f>[41]MIR!$E$13</f>
        <v>Reportes contables, auditorías internas</v>
      </c>
      <c r="J20" s="150"/>
      <c r="K20" s="49" t="s">
        <v>184</v>
      </c>
      <c r="L20" s="65">
        <v>2</v>
      </c>
      <c r="M20" s="88" t="s">
        <v>230</v>
      </c>
      <c r="N20" s="89" t="s">
        <v>231</v>
      </c>
      <c r="O20" s="5">
        <v>0.5</v>
      </c>
      <c r="P20" s="318" t="str">
        <f t="shared" ref="P20" si="0">$P$19</f>
        <v>Dirección de Contabilidad</v>
      </c>
      <c r="Q20" s="150"/>
    </row>
    <row r="21" spans="1:18" ht="90.75" customHeight="1" x14ac:dyDescent="0.25">
      <c r="A21" s="2" t="s">
        <v>62</v>
      </c>
      <c r="B21" s="150" t="str">
        <f>[41]MIR!$B$14</f>
        <v>Implementar sistemas tecnológicos eficientes para la gestión contable</v>
      </c>
      <c r="C21" s="150"/>
      <c r="D21" s="150"/>
      <c r="E21" s="150" t="str">
        <f>[41]MIR!$C$14</f>
        <v>Nivel de avance en la implementación del sistema contable</v>
      </c>
      <c r="F21" s="150"/>
      <c r="G21" s="150" t="str">
        <f>[41]MIR!$D$14</f>
        <v>(Componentes implementados / Componentes planeados) * 100</v>
      </c>
      <c r="H21" s="150"/>
      <c r="I21" s="160" t="str">
        <f>[41]MIR!$E$14</f>
        <v>Bitácoras del sistema, informes técnicos</v>
      </c>
      <c r="J21" s="150"/>
      <c r="K21" s="49" t="s">
        <v>184</v>
      </c>
      <c r="L21" s="65">
        <v>2</v>
      </c>
      <c r="M21" s="88" t="s">
        <v>230</v>
      </c>
      <c r="N21" s="89" t="s">
        <v>231</v>
      </c>
      <c r="O21" s="5">
        <v>0.5</v>
      </c>
      <c r="P21" s="318" t="str">
        <f t="shared" ref="P21:P22" si="1">$P$19</f>
        <v>Dirección de Contabilidad</v>
      </c>
      <c r="Q21" s="150"/>
    </row>
    <row r="22" spans="1:18" ht="87.75" customHeight="1" x14ac:dyDescent="0.25">
      <c r="A22" s="2" t="s">
        <v>63</v>
      </c>
      <c r="B22" s="163" t="str">
        <f>[41]MIR!$B$16</f>
        <v>Mejorar la coordinación entre áreas administrativas y financieras</v>
      </c>
      <c r="C22" s="167"/>
      <c r="D22" s="164"/>
      <c r="E22" s="163" t="str">
        <f>[41]MIR!$C$16</f>
        <v>Número de reuniones interinstitucionales realizadas</v>
      </c>
      <c r="F22" s="164"/>
      <c r="G22" s="163" t="str">
        <f>[41]MIR!$D$16</f>
        <v>(Reuniones realizadas / Reuniones programadas) * 100</v>
      </c>
      <c r="H22" s="164"/>
      <c r="I22" s="165" t="str">
        <f>[41]MIR!$E$16</f>
        <v>Minutas de reuniones, convocatorias</v>
      </c>
      <c r="J22" s="166"/>
      <c r="K22" s="128" t="s">
        <v>184</v>
      </c>
      <c r="L22" s="126">
        <v>2</v>
      </c>
      <c r="M22" s="128" t="s">
        <v>230</v>
      </c>
      <c r="N22" s="129" t="s">
        <v>231</v>
      </c>
      <c r="O22" s="5">
        <v>0.5</v>
      </c>
      <c r="P22" s="318" t="str">
        <f t="shared" si="1"/>
        <v>Dirección de Contabilidad</v>
      </c>
      <c r="Q22" s="150"/>
    </row>
    <row r="23" spans="1:18" ht="74.25" customHeight="1" x14ac:dyDescent="0.25">
      <c r="A23" s="2" t="s">
        <v>106</v>
      </c>
      <c r="B23" s="150" t="str">
        <f>[41]MIR!$B$18</f>
        <v>Optimizar y digitalizar los procesos contables para mayor eficiencia</v>
      </c>
      <c r="C23" s="150"/>
      <c r="D23" s="150"/>
      <c r="E23" s="150" t="str">
        <f>[41]MIR!$C$18</f>
        <v>Porcentaje de procesos contables digitalizados</v>
      </c>
      <c r="F23" s="150"/>
      <c r="G23" s="150" t="str">
        <f>[41]MIR!$D$18</f>
        <v>(Procesos digitalizados / Procesos totales) * 100</v>
      </c>
      <c r="H23" s="150"/>
      <c r="I23" s="160" t="str">
        <f>[41]MIR!$E$18</f>
        <v>Sistema contable, manuales de procedimientos</v>
      </c>
      <c r="J23" s="150"/>
      <c r="K23" s="49" t="s">
        <v>184</v>
      </c>
      <c r="L23" s="65">
        <v>2</v>
      </c>
      <c r="M23" s="88" t="s">
        <v>230</v>
      </c>
      <c r="N23" s="89" t="s">
        <v>231</v>
      </c>
      <c r="O23" s="5">
        <v>0.5</v>
      </c>
      <c r="P23" s="318" t="str">
        <f t="shared" ref="P23" si="2">$P$19</f>
        <v>Dirección de Contabilidad</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96.75" customHeight="1" x14ac:dyDescent="0.25">
      <c r="A25" s="3" t="s">
        <v>69</v>
      </c>
      <c r="B25" s="150" t="str">
        <f>[41]MIR!$B$15</f>
        <v>Integrar y capturar la información financiera, presupuestal y contable</v>
      </c>
      <c r="C25" s="150"/>
      <c r="D25" s="150"/>
      <c r="E25" s="150" t="str">
        <f>[41]MIR!$C$15</f>
        <v>Porcentaje de información financiera capturada</v>
      </c>
      <c r="F25" s="150"/>
      <c r="G25" s="150" t="str">
        <f>[41]MIR!$D$15</f>
        <v>(Información capturada / Información total) * 100</v>
      </c>
      <c r="H25" s="150"/>
      <c r="I25" s="160" t="str">
        <f>[41]MIR!$E$15</f>
        <v>Base de datos financiera, hojas de control</v>
      </c>
      <c r="J25" s="150"/>
      <c r="K25" s="27" t="str">
        <f>$K$21</f>
        <v>Trimestral</v>
      </c>
      <c r="L25" s="57">
        <v>2</v>
      </c>
      <c r="M25" s="88" t="s">
        <v>230</v>
      </c>
      <c r="N25" s="89" t="s">
        <v>231</v>
      </c>
      <c r="O25" s="5">
        <v>0.5</v>
      </c>
      <c r="P25" s="318" t="str">
        <f t="shared" ref="P25" si="3">$P$19</f>
        <v>Dirección de Contabilidad</v>
      </c>
      <c r="Q25" s="150"/>
    </row>
    <row r="26" spans="1:18" ht="94.5" customHeight="1" x14ac:dyDescent="0.25">
      <c r="A26" s="3" t="s">
        <v>68</v>
      </c>
      <c r="B26" s="150" t="str">
        <f>[41]MIR!$B$17</f>
        <v>Emitir los estados financieros mensualmente, para ver la situación que guarda el municipio</v>
      </c>
      <c r="C26" s="150"/>
      <c r="D26" s="150"/>
      <c r="E26" s="163" t="str">
        <f>[41]MIR!$C$17</f>
        <v>Porcentaje de estados financieros emitidos a tiempo</v>
      </c>
      <c r="F26" s="164"/>
      <c r="G26" s="150" t="str">
        <f>[41]MIR!$D$17</f>
        <v>(Estados emitidos / Estados programados) * 100</v>
      </c>
      <c r="H26" s="150"/>
      <c r="I26" s="160" t="str">
        <f>[41]MIR!$E$17</f>
        <v>Estados financieros, cronograma de entregas</v>
      </c>
      <c r="J26" s="150"/>
      <c r="K26" s="27" t="str">
        <f>$K$21</f>
        <v>Trimestral</v>
      </c>
      <c r="L26" s="65">
        <v>2</v>
      </c>
      <c r="M26" s="88" t="s">
        <v>230</v>
      </c>
      <c r="N26" s="89" t="s">
        <v>231</v>
      </c>
      <c r="O26" s="5">
        <v>0.5</v>
      </c>
      <c r="P26" s="318" t="str">
        <f t="shared" ref="P26" si="4">$P$19</f>
        <v>Dirección de Contabilidad</v>
      </c>
      <c r="Q26" s="150"/>
      <c r="R26" t="s">
        <v>33</v>
      </c>
    </row>
    <row r="27" spans="1:18" ht="90" customHeight="1" x14ac:dyDescent="0.25">
      <c r="A27" s="3" t="s">
        <v>107</v>
      </c>
      <c r="B27" s="163" t="str">
        <f>[41]MIR!$B$19</f>
        <v>Dispersa la nómina quincenal a cada uno de los trabajadores del H. Ayuntamiento</v>
      </c>
      <c r="C27" s="167"/>
      <c r="D27" s="164"/>
      <c r="E27" s="163" t="str">
        <f>[41]MIR!$C$19</f>
        <v>Porcentaje de dispersiones realizadas puntualmente</v>
      </c>
      <c r="F27" s="164"/>
      <c r="G27" s="163" t="str">
        <f>[41]MIR!$D$19</f>
        <v>(Nóminas dispersadas a tiempo / Total de nóminas) * 100</v>
      </c>
      <c r="H27" s="164"/>
      <c r="I27" s="165" t="str">
        <f>[41]MIR!$E$19</f>
        <v>Reportes de nómina, recibos firmados</v>
      </c>
      <c r="J27" s="166"/>
      <c r="K27" s="27" t="str">
        <f>$K$21</f>
        <v>Trimestral</v>
      </c>
      <c r="L27" s="65">
        <v>2</v>
      </c>
      <c r="M27" s="88" t="s">
        <v>230</v>
      </c>
      <c r="N27" s="89" t="s">
        <v>231</v>
      </c>
      <c r="O27" s="5">
        <v>0.5</v>
      </c>
      <c r="P27" s="318" t="str">
        <f t="shared" ref="P27" si="5">$P$19</f>
        <v>Dirección de Contabilidad</v>
      </c>
      <c r="Q27" s="150"/>
    </row>
    <row r="28" spans="1:18" ht="94.5" customHeight="1" x14ac:dyDescent="0.25">
      <c r="A28" s="3" t="s">
        <v>237</v>
      </c>
      <c r="B28" s="150" t="str">
        <f>[41]MIR!$B$20</f>
        <v>Elaboran declaraciones mensuales para el pago de Impuestos Federales y Estatales</v>
      </c>
      <c r="C28" s="150"/>
      <c r="D28" s="150"/>
      <c r="E28" s="150" t="str">
        <f>[41]MIR!$C$20</f>
        <v>Porcentaje de declaraciones fiscales realizadas a tiempo</v>
      </c>
      <c r="F28" s="150"/>
      <c r="G28" s="150" t="str">
        <f>[41]MIR!$D$20</f>
        <v>(Declaraciones realizadas / Declaraciones programadas) * 100</v>
      </c>
      <c r="H28" s="150"/>
      <c r="I28" s="150" t="str">
        <f>[41]MIR!$E$20</f>
        <v>Recibos electrónicos de pago, constancias del SAT</v>
      </c>
      <c r="J28" s="150"/>
      <c r="K28" s="27" t="str">
        <f>$K$21</f>
        <v>Trimestral</v>
      </c>
      <c r="L28" s="65">
        <v>2</v>
      </c>
      <c r="M28" s="88" t="s">
        <v>230</v>
      </c>
      <c r="N28" s="89" t="s">
        <v>231</v>
      </c>
      <c r="O28" s="5">
        <v>0.5</v>
      </c>
      <c r="P28" s="318" t="str">
        <f t="shared" ref="P28" si="6">$P$19</f>
        <v>Dirección de Contabilidad</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x14ac:dyDescent="0.25"/>
    <row r="39" spans="1:17" s="1" customFormat="1" x14ac:dyDescent="0.25"/>
    <row r="40" spans="1:17" s="1" customFormat="1" x14ac:dyDescent="0.25"/>
  </sheetData>
  <mergeCells count="84">
    <mergeCell ref="F34:H35"/>
    <mergeCell ref="B26:D26"/>
    <mergeCell ref="E26:F26"/>
    <mergeCell ref="G26:H26"/>
    <mergeCell ref="I26:J26"/>
    <mergeCell ref="B27:D27"/>
    <mergeCell ref="G27:H27"/>
    <mergeCell ref="I27:J27"/>
    <mergeCell ref="E27:F27"/>
    <mergeCell ref="P26:Q26"/>
    <mergeCell ref="B28:D28"/>
    <mergeCell ref="E28:F28"/>
    <mergeCell ref="G28:H28"/>
    <mergeCell ref="I28:J28"/>
    <mergeCell ref="P28:Q28"/>
    <mergeCell ref="P27:Q27"/>
    <mergeCell ref="A24:Q24"/>
    <mergeCell ref="B25:D25"/>
    <mergeCell ref="E25:F25"/>
    <mergeCell ref="G25:H25"/>
    <mergeCell ref="I25:J25"/>
    <mergeCell ref="P25:Q25"/>
    <mergeCell ref="B21:D21"/>
    <mergeCell ref="E21:F21"/>
    <mergeCell ref="G21:H21"/>
    <mergeCell ref="I21:J21"/>
    <mergeCell ref="P21:Q21"/>
    <mergeCell ref="B23:D23"/>
    <mergeCell ref="E23:F23"/>
    <mergeCell ref="G23:H23"/>
    <mergeCell ref="I23:J23"/>
    <mergeCell ref="P23:Q23"/>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B22:D22"/>
    <mergeCell ref="E22:F22"/>
    <mergeCell ref="G22:H22"/>
    <mergeCell ref="I22:J22"/>
    <mergeCell ref="P22:Q22"/>
  </mergeCells>
  <pageMargins left="0.7" right="0.7" top="0.75" bottom="0.75" header="0.3" footer="0.3"/>
  <pageSetup scale="53" orientation="landscape" horizontalDpi="4294967292"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5" zoomScale="59" zoomScaleNormal="59" zoomScaleSheetLayoutView="70" workbookViewId="0">
      <selection activeCell="G22" sqref="G22:H22"/>
    </sheetView>
  </sheetViews>
  <sheetFormatPr baseColWidth="10" defaultColWidth="10.875" defaultRowHeight="15.75" x14ac:dyDescent="0.25"/>
  <cols>
    <col min="1" max="1" width="13.75" customWidth="1"/>
    <col min="3" max="3" width="6.875" customWidth="1"/>
    <col min="4" max="4" width="21.625" customWidth="1"/>
    <col min="6" max="6" width="9.75" customWidth="1"/>
    <col min="8" max="8" width="12.875" customWidth="1"/>
    <col min="9" max="9" width="13.375" customWidth="1"/>
    <col min="10" max="10" width="13.5" customWidth="1"/>
    <col min="11" max="11" width="13.875" customWidth="1"/>
    <col min="12" max="12" width="11.875" customWidth="1"/>
    <col min="13" max="13" width="14.5" customWidth="1"/>
    <col min="14" max="14" width="14.875" customWidth="1"/>
    <col min="15" max="15" width="10.25" customWidth="1"/>
    <col min="17" max="17" width="6" customWidth="1"/>
  </cols>
  <sheetData>
    <row r="1" spans="1:17" x14ac:dyDescent="0.25">
      <c r="A1" s="1"/>
      <c r="B1" s="1"/>
      <c r="C1" s="1"/>
      <c r="D1" s="1"/>
      <c r="E1" s="1"/>
      <c r="F1" s="1"/>
      <c r="G1" s="1"/>
      <c r="H1" s="1"/>
      <c r="I1" s="1"/>
      <c r="J1" s="1"/>
      <c r="K1" s="1"/>
      <c r="L1" s="1"/>
      <c r="M1" s="1"/>
      <c r="N1" s="1"/>
      <c r="O1" s="1"/>
      <c r="P1" s="1"/>
      <c r="Q1" s="1"/>
    </row>
    <row r="2" spans="1:17" ht="46.5" customHeight="1" x14ac:dyDescent="0.25">
      <c r="A2" s="1"/>
      <c r="B2" s="147"/>
      <c r="C2" s="147"/>
      <c r="D2" s="147"/>
      <c r="E2" s="147"/>
      <c r="F2" s="147"/>
      <c r="G2" s="147"/>
      <c r="H2" s="147"/>
      <c r="I2" s="147"/>
      <c r="J2" s="147"/>
      <c r="K2" s="147"/>
      <c r="L2" s="147"/>
      <c r="M2" s="147"/>
      <c r="N2" s="147"/>
      <c r="O2" s="147"/>
      <c r="P2" s="147"/>
      <c r="Q2" s="1"/>
    </row>
    <row r="3" spans="1:17" ht="48.75" customHeight="1" x14ac:dyDescent="0.25">
      <c r="A3" s="1"/>
      <c r="B3" s="147"/>
      <c r="C3" s="147"/>
      <c r="D3" s="147"/>
      <c r="E3" s="147"/>
      <c r="F3" s="147"/>
      <c r="G3" s="147"/>
      <c r="H3" s="147"/>
      <c r="I3" s="147"/>
      <c r="J3" s="147"/>
      <c r="K3" s="147"/>
      <c r="L3" s="147"/>
      <c r="M3" s="147"/>
      <c r="N3" s="147"/>
      <c r="O3" s="147"/>
      <c r="P3" s="147"/>
      <c r="Q3" s="1"/>
    </row>
    <row r="4" spans="1:17" ht="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tr">
        <f>'[42]POA (2)'!$AA$26</f>
        <v>E. Prestación de Servicios Públicos</v>
      </c>
      <c r="E8" s="150"/>
      <c r="F8" s="150"/>
      <c r="G8" s="150"/>
      <c r="H8" s="150"/>
      <c r="I8" s="151" t="s">
        <v>1</v>
      </c>
      <c r="J8" s="152" t="s">
        <v>43</v>
      </c>
      <c r="K8" s="152"/>
      <c r="L8" s="151" t="s">
        <v>2</v>
      </c>
      <c r="M8" s="321" t="str">
        <f>'[42]POA (2)'!$C$19</f>
        <v xml:space="preserve">Programa 22 Gestión Financiera Responsable y Sostenible </v>
      </c>
      <c r="N8" s="150"/>
      <c r="O8" s="151" t="s">
        <v>3</v>
      </c>
      <c r="P8" s="319" t="s">
        <v>180</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322" t="s">
        <v>81</v>
      </c>
      <c r="C11" s="155"/>
      <c r="D11" s="155"/>
      <c r="E11" s="156"/>
      <c r="F11" s="10" t="s">
        <v>5</v>
      </c>
      <c r="G11" s="322" t="str">
        <f>'[42]POA (2)'!$AA$24</f>
        <v>1.5 Asuntos financieros y hacendarios</v>
      </c>
      <c r="H11" s="155"/>
      <c r="I11" s="155"/>
      <c r="J11" s="155"/>
      <c r="K11" s="155"/>
      <c r="L11" s="156"/>
      <c r="M11" s="7" t="s">
        <v>6</v>
      </c>
      <c r="N11" s="322" t="s">
        <v>148</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21" t="str">
        <f>'[42]POA (2)'!$C$17</f>
        <v>EJE :   IV Innovación y eficiencia en movimiento " Transformando para Avanzar "</v>
      </c>
      <c r="C13" s="150"/>
      <c r="D13" s="146" t="s">
        <v>8</v>
      </c>
      <c r="E13" s="321" t="str">
        <f>'[42]POA (2)'!$C$18</f>
        <v>Garantizar el manejo eficiente y transparente de los recursos públicos del Municipio, asegurando la liquidez suficiente para cubrir las obligaciones fiscales, optimizando la gestión y dando cumplimiento a las políticas públicas.</v>
      </c>
      <c r="F13" s="150"/>
      <c r="G13" s="150"/>
      <c r="H13" s="146" t="s">
        <v>9</v>
      </c>
      <c r="I13" s="321" t="str">
        <f>'[42]POA (2)'!$C$20</f>
        <v>Garantizar la transversalidad de acciones que promuevan una colaboración efectiva y una coordinación solida entre las dependencias federales y estatales consolidando un gobierno honesto y al servicio de la gente.</v>
      </c>
      <c r="J13" s="150"/>
      <c r="K13" s="150"/>
      <c r="L13" s="150"/>
      <c r="M13" s="151" t="s">
        <v>10</v>
      </c>
      <c r="N13" s="321" t="str">
        <f>'[42]POA (2)'!$C$21</f>
        <v xml:space="preserve">22.12.Elaborar informes periódicos que proporcionen información detallada sobre el estado de las finanzas municipales.22.13. Supervisar los informes y las cuentas anuales verificando la correcta ejecución del presupuesto fiscal. 22.14 Informar sobre gestión administrativa y financiera sobre la correcta utilización de los fondos públicos. 22.15. Brindar apoyo técnico y normativo para presentar los informes de cuenta publica asegurando que cumplan con los estándares de transparencia. 22.16. Entregar y elaborar la información financiera contable y presupuestal, cumpliendo con loas disposiciones generales.22.17. Cumplir con las obligaciones fiscales de impuestos ( ISR) nomina y cuotas sindicales . </v>
      </c>
      <c r="O13" s="150"/>
      <c r="P13" s="150"/>
      <c r="Q13" s="150"/>
    </row>
    <row r="14" spans="1:17" ht="259.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10" t="s">
        <v>184</v>
      </c>
      <c r="M18" s="10" t="s">
        <v>18</v>
      </c>
      <c r="N18" s="151"/>
      <c r="O18" s="151"/>
      <c r="P18" s="151"/>
      <c r="Q18" s="151"/>
    </row>
    <row r="19" spans="1:18" ht="110.25" customHeight="1" x14ac:dyDescent="0.25">
      <c r="A19" s="2" t="s">
        <v>28</v>
      </c>
      <c r="B19" s="150" t="str">
        <f>[42]MIR!$B$12</f>
        <v>Contribuir a la integración de la cuenta pública atreves de la aplicación de la normatividad establecida por el CONAC.</v>
      </c>
      <c r="C19" s="150"/>
      <c r="D19" s="150"/>
      <c r="E19" s="150" t="str">
        <f>[42]MIR!$C$12</f>
        <v>Porcentaje de cumplimiento de obligaciones de Armonización contable y rendición de cuentas.</v>
      </c>
      <c r="F19" s="150"/>
      <c r="G19" s="150" t="str">
        <f>[42]MIR!$D$12</f>
        <v>Porcentaje de Integración=(Documentos entregados/documentos requeridos)*100. PINT=(DOCE/DOCR)*100</v>
      </c>
      <c r="H19" s="150"/>
      <c r="I19" s="160" t="str">
        <f>[42]MIR!$E$12</f>
        <v>Informes Financieros y Cuenta Publica entregada ante la Auditoria Superior del Estado, Archivo Interno de Tesorería, Reporte del Programa Operativo Anual.</v>
      </c>
      <c r="J19" s="150"/>
      <c r="K19" s="49" t="s">
        <v>184</v>
      </c>
      <c r="L19" s="11">
        <v>2</v>
      </c>
      <c r="M19" s="88" t="s">
        <v>230</v>
      </c>
      <c r="N19" s="89" t="s">
        <v>231</v>
      </c>
      <c r="O19" s="5">
        <v>0.5</v>
      </c>
      <c r="P19" s="160" t="s">
        <v>43</v>
      </c>
      <c r="Q19" s="150"/>
    </row>
    <row r="20" spans="1:18" ht="108.75" customHeight="1" x14ac:dyDescent="0.25">
      <c r="A20" s="2" t="s">
        <v>29</v>
      </c>
      <c r="B20" s="150" t="str">
        <f>[42]MIR!$B$13</f>
        <v>Información oportuna ala ciudadanía interesada en conocer como se administran las recursos públicos.</v>
      </c>
      <c r="C20" s="150"/>
      <c r="D20" s="150"/>
      <c r="E20" s="150" t="str">
        <f>[42]MIR!$C$13</f>
        <v>Porcentaje de reportes de situación financiera publicados.</v>
      </c>
      <c r="F20" s="150"/>
      <c r="G20" s="150" t="str">
        <f>[42]MIR!$D$13</f>
        <v>Porcentaje de Integración=(Documentos entregados/documentos requeridos)*100. PINT=(DOCE/DOCR)*100</v>
      </c>
      <c r="H20" s="150"/>
      <c r="I20" s="160" t="str">
        <f>[42]MIR!$E$13</f>
        <v>Informes Financieros y Cuenta Publica entregada ante la Auditoria Superior del Estado, Archivo Interno de Tesorería, Reporte del Programa Operativo Anual.</v>
      </c>
      <c r="J20" s="150"/>
      <c r="K20" s="49" t="s">
        <v>184</v>
      </c>
      <c r="L20" s="64">
        <v>2</v>
      </c>
      <c r="M20" s="88" t="s">
        <v>230</v>
      </c>
      <c r="N20" s="89" t="s">
        <v>231</v>
      </c>
      <c r="O20" s="5">
        <v>0.5</v>
      </c>
      <c r="P20" s="160" t="s">
        <v>43</v>
      </c>
      <c r="Q20" s="150"/>
    </row>
    <row r="21" spans="1:18" ht="111" customHeight="1" x14ac:dyDescent="0.25">
      <c r="A21" s="2" t="s">
        <v>62</v>
      </c>
      <c r="B21" s="163" t="str">
        <f>[42]MIR!$B$14</f>
        <v>Integración a la Cuenta Pública de la Administración Municipal de Eduardo Neri.</v>
      </c>
      <c r="C21" s="167"/>
      <c r="D21" s="164"/>
      <c r="E21" s="163" t="str">
        <f t="shared" ref="E21" si="0">$E$22</f>
        <v>Porcentaje de información registrada.</v>
      </c>
      <c r="F21" s="164"/>
      <c r="G21" s="163" t="str">
        <f t="shared" ref="G21" si="1">$G$22</f>
        <v>Porcentaje de Integración=(Documentos entregados/documentos requeridos)*100. PINT=(DOCE/DOCR)*100</v>
      </c>
      <c r="H21" s="164"/>
      <c r="I21" s="165" t="str">
        <f t="shared" ref="I21" si="2">$I$22</f>
        <v>Informes Financieros y Cuenta Publica entregada ante la Auditoria Superior del Estado, Archivo Interno de Tesoreria, Reporte del Programa Operativo Anual.</v>
      </c>
      <c r="J21" s="166"/>
      <c r="K21" s="49" t="s">
        <v>184</v>
      </c>
      <c r="L21" s="64">
        <v>2</v>
      </c>
      <c r="M21" s="88" t="s">
        <v>230</v>
      </c>
      <c r="N21" s="89" t="s">
        <v>231</v>
      </c>
      <c r="O21" s="5">
        <v>0.5</v>
      </c>
      <c r="P21" s="160" t="s">
        <v>43</v>
      </c>
      <c r="Q21" s="150"/>
    </row>
    <row r="22" spans="1:18" ht="102" customHeight="1" x14ac:dyDescent="0.25">
      <c r="A22" s="2" t="s">
        <v>63</v>
      </c>
      <c r="B22" s="150" t="str">
        <f>[42]MIR!$B$18</f>
        <v>Actualización de portal de transparencia para rendir cuentas al publico</v>
      </c>
      <c r="C22" s="150"/>
      <c r="D22" s="150"/>
      <c r="E22" s="150" t="str">
        <f>[42]MIR!$C$18</f>
        <v>Porcentaje de información registrada.</v>
      </c>
      <c r="F22" s="150"/>
      <c r="G22" s="150" t="str">
        <f>[43]MIR!$G$21</f>
        <v>Porcentaje de Integración=(Documentos entregados/documentos requeridos)*100. PINT=(DOCE/DOCR)*100</v>
      </c>
      <c r="H22" s="150"/>
      <c r="I22" s="160" t="str">
        <f>[43]MIR!$H$21</f>
        <v>Informes Financieros y Cuenta Publica entregada ante la Auditoria Superior del Estado, Archivo Interno de Tesoreria, Reporte del Programa Operativo Anual.</v>
      </c>
      <c r="J22" s="150"/>
      <c r="K22" s="49" t="s">
        <v>184</v>
      </c>
      <c r="L22" s="64">
        <v>2</v>
      </c>
      <c r="M22" s="88" t="s">
        <v>230</v>
      </c>
      <c r="N22" s="89" t="s">
        <v>231</v>
      </c>
      <c r="O22" s="5">
        <v>0.5</v>
      </c>
      <c r="P22" s="160" t="s">
        <v>43</v>
      </c>
      <c r="Q22" s="150"/>
    </row>
    <row r="23" spans="1:18" ht="24" customHeight="1" x14ac:dyDescent="0.25">
      <c r="A23" s="158" t="s">
        <v>30</v>
      </c>
      <c r="B23" s="158"/>
      <c r="C23" s="158"/>
      <c r="D23" s="158"/>
      <c r="E23" s="158"/>
      <c r="F23" s="158"/>
      <c r="G23" s="158"/>
      <c r="H23" s="158"/>
      <c r="I23" s="158"/>
      <c r="J23" s="158"/>
      <c r="K23" s="158"/>
      <c r="L23" s="158"/>
      <c r="M23" s="158"/>
      <c r="N23" s="158"/>
      <c r="O23" s="158"/>
      <c r="P23" s="158"/>
      <c r="Q23" s="158"/>
    </row>
    <row r="24" spans="1:18" ht="111" customHeight="1" x14ac:dyDescent="0.25">
      <c r="A24" s="3" t="s">
        <v>69</v>
      </c>
      <c r="B24" s="150" t="str">
        <f>[43]MIR!$B$18</f>
        <v>Recepciòn Mensual de la informaciòn finaciera, presupuestal y contable.</v>
      </c>
      <c r="C24" s="150"/>
      <c r="D24" s="150"/>
      <c r="E24" s="150" t="str">
        <f>[43]MIR!$C$18</f>
        <v>Porcentaje de informes entregados.</v>
      </c>
      <c r="F24" s="150"/>
      <c r="G24" s="150" t="str">
        <f>[43]MIR!$G$18</f>
        <v>Porcentaje de Integración=(Documentos entregados/documentos requeridos)*100. PINT=(DOCE/DOCR)*100</v>
      </c>
      <c r="H24" s="150"/>
      <c r="I24" s="160" t="str">
        <f>[43]MIR!$H$18</f>
        <v>Informes Financieros y Cuenta Publica entregada ante la Auditoria Superior del Estado, Archivo Interno de Tesoreria, Reporte del Programa Operativo Anual.</v>
      </c>
      <c r="J24" s="150"/>
      <c r="K24" s="49" t="s">
        <v>184</v>
      </c>
      <c r="L24" s="57">
        <v>2</v>
      </c>
      <c r="M24" s="88" t="s">
        <v>230</v>
      </c>
      <c r="N24" s="89" t="s">
        <v>231</v>
      </c>
      <c r="O24" s="5">
        <v>0.5</v>
      </c>
      <c r="P24" s="160" t="s">
        <v>43</v>
      </c>
      <c r="Q24" s="150"/>
      <c r="R24" t="s">
        <v>33</v>
      </c>
    </row>
    <row r="25" spans="1:18" ht="102" customHeight="1" x14ac:dyDescent="0.25">
      <c r="A25" s="3" t="s">
        <v>65</v>
      </c>
      <c r="B25" s="150" t="str">
        <f>[43]MIR!$B$19</f>
        <v>Integraciòn Mensual de la informaciòn financiera, presupuestal y contable.</v>
      </c>
      <c r="C25" s="150"/>
      <c r="D25" s="150"/>
      <c r="E25" s="150" t="str">
        <f>[43]MIR!$C$19</f>
        <v xml:space="preserve">Porcentaje de avance </v>
      </c>
      <c r="F25" s="150"/>
      <c r="G25" s="150" t="str">
        <f>[43]MIR!$G$19</f>
        <v>Porcentaje de Integración=(Documentos entregados/documentos requeridos)*100. PINT=(DOCE/DOCR)*100</v>
      </c>
      <c r="H25" s="150"/>
      <c r="I25" s="160" t="str">
        <f>[43]MIR!$H$19</f>
        <v>Informes Financieros y Cuenta Publica entregada ante la Auditoria Superior del Estado, Archivo Interno de Tesoreria, Reporte del Programa Operativo Anual.</v>
      </c>
      <c r="J25" s="150"/>
      <c r="K25" s="49" t="s">
        <v>184</v>
      </c>
      <c r="L25" s="64">
        <v>2</v>
      </c>
      <c r="M25" s="88" t="s">
        <v>230</v>
      </c>
      <c r="N25" s="89" t="s">
        <v>231</v>
      </c>
      <c r="O25" s="5">
        <v>0.5</v>
      </c>
      <c r="P25" s="160" t="s">
        <v>43</v>
      </c>
      <c r="Q25" s="150"/>
    </row>
    <row r="26" spans="1:18" ht="103.5" customHeight="1" x14ac:dyDescent="0.25">
      <c r="A26" s="3" t="s">
        <v>66</v>
      </c>
      <c r="B26" s="163" t="str">
        <f>[43]MIR!$B$20</f>
        <v>Registro Mensual de la informaciòn contable y presupuestal.</v>
      </c>
      <c r="C26" s="167"/>
      <c r="D26" s="164"/>
      <c r="E26" s="163" t="str">
        <f>[43]MIR!$C$20</f>
        <v>Porcentaje de informaciòn registrada.</v>
      </c>
      <c r="F26" s="164"/>
      <c r="G26" s="163" t="str">
        <f>[43]MIR!$G$20</f>
        <v>Porcentaje de Integración=(Documentos entregados/documentos requeridos)*100. PINT=(DOCE/DOCR)*100</v>
      </c>
      <c r="H26" s="164"/>
      <c r="I26" s="165" t="str">
        <f>[43]MIR!$H$20</f>
        <v>Informes Financieros y Cuenta Publica entregada ante la Auditoria Superior del Estado, Archivo Interno de Tesoreria, Reporte del Programa Operativo Anual.</v>
      </c>
      <c r="J26" s="166"/>
      <c r="K26" s="49" t="s">
        <v>184</v>
      </c>
      <c r="L26" s="64">
        <v>2</v>
      </c>
      <c r="M26" s="88" t="s">
        <v>230</v>
      </c>
      <c r="N26" s="89" t="s">
        <v>231</v>
      </c>
      <c r="O26" s="5">
        <v>0.5</v>
      </c>
      <c r="P26" s="160" t="s">
        <v>43</v>
      </c>
      <c r="Q26" s="150"/>
    </row>
    <row r="27" spans="1:18" ht="105" customHeight="1" x14ac:dyDescent="0.25">
      <c r="A27" s="3" t="s">
        <v>194</v>
      </c>
      <c r="B27" s="150" t="str">
        <f>[43]MIR!$B$22</f>
        <v>Apoyo de recursos economicos para contratacion de personal.</v>
      </c>
      <c r="C27" s="150"/>
      <c r="D27" s="150"/>
      <c r="E27" s="150" t="str">
        <f>[43]MIR!$C$22</f>
        <v xml:space="preserve">Porcentaje de integracion del personal </v>
      </c>
      <c r="F27" s="150"/>
      <c r="G27" s="150" t="str">
        <f>[43]MIR!$G$22</f>
        <v>Porcentaje de Integración=(Documentos entregados/documentos requeridos)*100. PINT=(DOCE/DOCR)*100</v>
      </c>
      <c r="H27" s="150"/>
      <c r="I27" s="150" t="str">
        <f>[43]MIR!$H$22</f>
        <v>Informes Financieros y Cuenta Publica entregada ante la Auditoria Superior del Estado, Archivo Interno de Tesoreria, Reporte del Programa Operativo Anual.</v>
      </c>
      <c r="J27" s="150"/>
      <c r="K27" s="49" t="s">
        <v>184</v>
      </c>
      <c r="L27" s="64">
        <v>2</v>
      </c>
      <c r="M27" s="88" t="s">
        <v>230</v>
      </c>
      <c r="N27" s="89" t="s">
        <v>231</v>
      </c>
      <c r="O27" s="5">
        <v>0.5</v>
      </c>
      <c r="P27" s="160" t="s">
        <v>43</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s="1" customFormat="1" x14ac:dyDescent="0.25">
      <c r="F36"/>
    </row>
    <row r="37" spans="1:17" s="1" customFormat="1" x14ac:dyDescent="0.25"/>
    <row r="38" spans="1:17" s="1" customFormat="1" x14ac:dyDescent="0.25"/>
    <row r="39" spans="1:17" x14ac:dyDescent="0.25">
      <c r="A39" s="1"/>
      <c r="B39" s="1"/>
      <c r="C39" s="1"/>
      <c r="D39" s="1"/>
      <c r="E39" s="1"/>
      <c r="F39" s="1"/>
      <c r="G39" s="1"/>
      <c r="H39" s="1"/>
      <c r="I39" s="1"/>
      <c r="J39" s="1"/>
      <c r="K39" s="1"/>
      <c r="L39" s="1"/>
      <c r="M39" s="1"/>
      <c r="N39" s="1"/>
      <c r="O39" s="1"/>
      <c r="P39" s="1"/>
      <c r="Q39" s="1"/>
    </row>
  </sheetData>
  <mergeCells count="79">
    <mergeCell ref="F33:H3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A23:Q23"/>
    <mergeCell ref="B24:D24"/>
    <mergeCell ref="E24:F24"/>
    <mergeCell ref="G24:H24"/>
    <mergeCell ref="I24:J24"/>
    <mergeCell ref="P24:Q24"/>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B21:D21"/>
    <mergeCell ref="E21:F21"/>
    <mergeCell ref="G21:H21"/>
    <mergeCell ref="I21:J21"/>
    <mergeCell ref="P21:Q21"/>
  </mergeCells>
  <pageMargins left="0.7" right="0.7" top="0.75" bottom="0.75" header="0.3" footer="0.3"/>
  <pageSetup scale="53" orientation="landscape" horizontalDpi="0" verticalDpi="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6" zoomScale="69" zoomScaleNormal="69" zoomScaleSheetLayoutView="70" workbookViewId="0">
      <selection activeCell="I27" sqref="I27:J27"/>
    </sheetView>
  </sheetViews>
  <sheetFormatPr baseColWidth="10" defaultColWidth="10.875" defaultRowHeight="15.75" x14ac:dyDescent="0.25"/>
  <cols>
    <col min="1" max="1" width="13.75" customWidth="1"/>
    <col min="3" max="3" width="6.875" customWidth="1"/>
    <col min="4" max="4" width="17.5" customWidth="1"/>
    <col min="6" max="6" width="9.375" customWidth="1"/>
    <col min="8" max="8" width="12.875" customWidth="1"/>
    <col min="9" max="9" width="13.375" customWidth="1"/>
    <col min="10" max="10" width="8.125" customWidth="1"/>
    <col min="11" max="11" width="14.875" customWidth="1"/>
    <col min="12" max="12" width="14.625" customWidth="1"/>
    <col min="13" max="13" width="14.5" customWidth="1"/>
    <col min="14" max="14" width="13.875" customWidth="1"/>
    <col min="15" max="15" width="12.25" customWidth="1"/>
    <col min="17" max="17" width="5.125" customWidth="1"/>
  </cols>
  <sheetData>
    <row r="1" spans="1:17" x14ac:dyDescent="0.25">
      <c r="A1" s="1"/>
      <c r="B1" s="1"/>
      <c r="C1" s="1"/>
      <c r="D1" s="1"/>
      <c r="E1" s="1"/>
      <c r="F1" s="1"/>
      <c r="G1" s="1"/>
      <c r="H1" s="1"/>
      <c r="I1" s="1"/>
      <c r="J1" s="1"/>
      <c r="K1" s="1"/>
      <c r="L1" s="1"/>
      <c r="M1" s="1"/>
      <c r="N1" s="1"/>
      <c r="O1" s="1"/>
      <c r="P1" s="1"/>
      <c r="Q1" s="1"/>
    </row>
    <row r="2" spans="1:17" ht="39.75" customHeight="1" x14ac:dyDescent="0.25">
      <c r="A2" s="1"/>
      <c r="B2" s="147"/>
      <c r="C2" s="147"/>
      <c r="D2" s="147"/>
      <c r="E2" s="147"/>
      <c r="F2" s="147"/>
      <c r="G2" s="147"/>
      <c r="H2" s="147"/>
      <c r="I2" s="147"/>
      <c r="J2" s="147"/>
      <c r="K2" s="147"/>
      <c r="L2" s="147"/>
      <c r="M2" s="147"/>
      <c r="N2" s="147"/>
      <c r="O2" s="147"/>
      <c r="P2" s="147"/>
      <c r="Q2" s="1"/>
    </row>
    <row r="3" spans="1:17" ht="35.25" customHeight="1" x14ac:dyDescent="0.25">
      <c r="A3" s="1"/>
      <c r="B3" s="147"/>
      <c r="C3" s="147"/>
      <c r="D3" s="147"/>
      <c r="E3" s="147"/>
      <c r="F3" s="147"/>
      <c r="G3" s="147"/>
      <c r="H3" s="147"/>
      <c r="I3" s="147"/>
      <c r="J3" s="147"/>
      <c r="K3" s="147"/>
      <c r="L3" s="147"/>
      <c r="M3" s="147"/>
      <c r="N3" s="147"/>
      <c r="O3" s="147"/>
      <c r="P3" s="147"/>
      <c r="Q3" s="1"/>
    </row>
    <row r="4" spans="1:17"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'[44]POA (2)'!$AA$26</f>
        <v>E Prestaciones de Servicios Publicos</v>
      </c>
      <c r="E8" s="150"/>
      <c r="F8" s="150"/>
      <c r="G8" s="150"/>
      <c r="H8" s="150"/>
      <c r="I8" s="151" t="s">
        <v>1</v>
      </c>
      <c r="J8" s="152" t="s">
        <v>42</v>
      </c>
      <c r="K8" s="152"/>
      <c r="L8" s="146" t="s">
        <v>2</v>
      </c>
      <c r="M8" s="321" t="str">
        <f>'[44]POA (2)'!$C$19</f>
        <v xml:space="preserve">23. talento humano al servicio del municipio. </v>
      </c>
      <c r="N8" s="150"/>
      <c r="O8" s="151" t="s">
        <v>3</v>
      </c>
      <c r="P8" s="205" t="s">
        <v>166</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323" t="str">
        <f>'[44]POA (2)'!$AA$23</f>
        <v xml:space="preserve">1. Gobierno </v>
      </c>
      <c r="C11" s="155"/>
      <c r="D11" s="155"/>
      <c r="E11" s="156"/>
      <c r="F11" s="10" t="s">
        <v>5</v>
      </c>
      <c r="G11" s="324" t="str">
        <f>'[44]POA (2)'!$AA$24</f>
        <v xml:space="preserve">1.8. Otros Servicios Generales </v>
      </c>
      <c r="H11" s="167"/>
      <c r="I11" s="167"/>
      <c r="J11" s="167"/>
      <c r="K11" s="167"/>
      <c r="L11" s="164"/>
      <c r="M11" s="7" t="s">
        <v>6</v>
      </c>
      <c r="N11" s="323" t="s">
        <v>153</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ht="15.75" customHeight="1" x14ac:dyDescent="0.25">
      <c r="A13" s="151" t="s">
        <v>7</v>
      </c>
      <c r="B13" s="326" t="str">
        <f>'[44]POA (2)'!$C$17</f>
        <v xml:space="preserve"> Eje IV-Innovación y eficiencia en movimiento: Transformando para avanzar</v>
      </c>
      <c r="C13" s="150"/>
      <c r="D13" s="146" t="s">
        <v>8</v>
      </c>
      <c r="E13" s="326" t="str">
        <f>'[44]POA (2)'!$C$18</f>
        <v xml:space="preserve">Gestionar de manera eficiente el recurso humano en la administración pública municipal, asegurando que el personal esté capacitado, motivado y comprometido con el cumplimiento de sus objetivos. </v>
      </c>
      <c r="F13" s="150"/>
      <c r="G13" s="150"/>
      <c r="H13" s="146" t="s">
        <v>9</v>
      </c>
      <c r="I13" s="327" t="str">
        <f>'[44]POA (2)'!$C$20</f>
        <v>Garantizar la transversalizacion de acciones que promuevan una colaboracion efectiva y una coordinacion solida entre las dependencias federales y estatales, consolidando un gobierno honesto y al servico de la gente</v>
      </c>
      <c r="J13" s="328"/>
      <c r="K13" s="328"/>
      <c r="L13" s="329"/>
      <c r="M13" s="151" t="s">
        <v>10</v>
      </c>
      <c r="N13" s="325" t="str">
        <f>'[44]POA (2)'!$C$21</f>
        <v>23.1 Evaluar y proponer las necesidades de personal en las distintas áreas de la administración, en función a los requerimientos operativos y los proyectos municipales. 23.2 Coordinar con el área financiera el pago correspondiente de la nómina de manera puntual y correcta. 23.3 Diseñar y coordinar programas de capacitación y desarrollo profesional a los empleados, con el fin de mejorar sus competencias y habilidades. 23.4 Realizar diagnósticos sobre las áreas que necesiten formación adicional, para mejorar su desempeño y adaptarse a las nuevas demandas del entorno. 23.5 Fomentar una cultura de aprendizaje y mejora continua dentro del Ayuntamiento, ofreciendo oportunidades a los empleados mediante talleres o pláticas. 23.6 Mantener actualizado los registros de personal incluyendo sus datos personales, contratos o capacitaciones recibidas. 23.7 Asegurar la confidencialidad de la información relacionada con los empleados, cumpliendo con las leyes de protección de datos personales. 23.8 Supervisar el control de horarios de trabajo, entradas  y salidas del personal, gestionando los registros de asistencia. 23.9 Brindar asesoría a los empleados sobres susderechos laborales y otros beneficios relacionados.</v>
      </c>
      <c r="O13" s="173"/>
      <c r="P13" s="173"/>
      <c r="Q13" s="173"/>
    </row>
    <row r="14" spans="1:17" ht="331.5" customHeight="1" x14ac:dyDescent="0.25">
      <c r="A14" s="151"/>
      <c r="B14" s="150"/>
      <c r="C14" s="150"/>
      <c r="D14" s="146"/>
      <c r="E14" s="150"/>
      <c r="F14" s="150"/>
      <c r="G14" s="150"/>
      <c r="H14" s="146"/>
      <c r="I14" s="330"/>
      <c r="J14" s="331"/>
      <c r="K14" s="331"/>
      <c r="L14" s="332"/>
      <c r="M14" s="151"/>
      <c r="N14" s="173"/>
      <c r="O14" s="173"/>
      <c r="P14" s="173"/>
      <c r="Q14" s="173"/>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22" t="s">
        <v>184</v>
      </c>
      <c r="M18" s="22" t="s">
        <v>18</v>
      </c>
      <c r="N18" s="151"/>
      <c r="O18" s="151"/>
      <c r="P18" s="151"/>
      <c r="Q18" s="151"/>
    </row>
    <row r="19" spans="1:18" ht="123.75" customHeight="1" x14ac:dyDescent="0.25">
      <c r="A19" s="2" t="s">
        <v>28</v>
      </c>
      <c r="B19" s="150" t="str">
        <f>[44]MIR!$B$12</f>
        <v xml:space="preserve">Mejorar la calidad de atencion a la ciudadania, tener buenos comentarios y aceptacion, basado en la buena atencion y mejor desempeño laboral de los servidores publicos en la actual administracion. </v>
      </c>
      <c r="C19" s="150"/>
      <c r="D19" s="150"/>
      <c r="E19" s="163" t="str">
        <f>[44]MIR!$C$12</f>
        <v>Índice de satisfacción ciudadana</v>
      </c>
      <c r="F19" s="164"/>
      <c r="G19" s="150" t="str">
        <f>[44]MIR!$D$12</f>
        <v>Índice de satisfacción ciudadana= (Número de comentarios positivos / Total de comentarios) * 100</v>
      </c>
      <c r="H19" s="150"/>
      <c r="I19" s="188" t="str">
        <f>[44]MIR!$E$12</f>
        <v>Encuestas de satisfacción ciudadana</v>
      </c>
      <c r="J19" s="333"/>
      <c r="K19" s="49" t="s">
        <v>184</v>
      </c>
      <c r="L19" s="11">
        <v>2</v>
      </c>
      <c r="M19" s="88" t="s">
        <v>230</v>
      </c>
      <c r="N19" s="89" t="s">
        <v>231</v>
      </c>
      <c r="O19" s="5">
        <v>0.5</v>
      </c>
      <c r="P19" s="186" t="s">
        <v>108</v>
      </c>
      <c r="Q19" s="150"/>
    </row>
    <row r="20" spans="1:18" ht="104.25" customHeight="1" x14ac:dyDescent="0.25">
      <c r="A20" s="2" t="s">
        <v>29</v>
      </c>
      <c r="B20" s="150" t="str">
        <f>[44]MIR!$B$13</f>
        <v xml:space="preserve">Disposicion y una muy buena atencion a la ciudadania del muicipio de Eduardo Neri por parte de los servidores Publicos. </v>
      </c>
      <c r="C20" s="150"/>
      <c r="D20" s="150"/>
      <c r="E20" s="163" t="str">
        <f>[44]MIR!$C$13</f>
        <v>Índice de atención efectiva</v>
      </c>
      <c r="F20" s="164"/>
      <c r="G20" s="150" t="str">
        <f>[44]MIR!$D$13</f>
        <v>Índice de atención efectiva=(Número de ciudadanos atendidos satisfactoriamente / Total de ciudadanos atendidos) * 100</v>
      </c>
      <c r="H20" s="150"/>
      <c r="I20" s="160" t="str">
        <f>[44]MIR!$E$13</f>
        <v>Reportes de atención al ciudadano</v>
      </c>
      <c r="J20" s="150"/>
      <c r="K20" s="49" t="s">
        <v>184</v>
      </c>
      <c r="L20" s="58">
        <v>2</v>
      </c>
      <c r="M20" s="88" t="s">
        <v>230</v>
      </c>
      <c r="N20" s="89" t="s">
        <v>231</v>
      </c>
      <c r="O20" s="5">
        <v>0.5</v>
      </c>
      <c r="P20" s="186" t="s">
        <v>108</v>
      </c>
      <c r="Q20" s="150"/>
    </row>
    <row r="21" spans="1:18" ht="87" customHeight="1" x14ac:dyDescent="0.25">
      <c r="A21" s="2" t="s">
        <v>62</v>
      </c>
      <c r="B21" s="150" t="str">
        <f>[44]MIR!$B$14</f>
        <v>Contar con personal cualificado para realizar las actividades propias de las areas administrativas</v>
      </c>
      <c r="C21" s="150"/>
      <c r="D21" s="150"/>
      <c r="E21" s="150" t="str">
        <f>[44]MIR!$C$14</f>
        <v>Porcentaje de personal capacitado</v>
      </c>
      <c r="F21" s="150"/>
      <c r="G21" s="150" t="str">
        <f>[44]MIR!$D$14</f>
        <v>Porcentaje de personal capacitado=(Número de empleados capacitados / Total de empleados) * 100</v>
      </c>
      <c r="H21" s="150"/>
      <c r="I21" s="160" t="str">
        <f>[44]MIR!$E$14</f>
        <v>Registros de capacitación</v>
      </c>
      <c r="J21" s="150"/>
      <c r="K21" s="49" t="s">
        <v>184</v>
      </c>
      <c r="L21" s="64">
        <v>2</v>
      </c>
      <c r="M21" s="88" t="s">
        <v>230</v>
      </c>
      <c r="N21" s="89" t="s">
        <v>231</v>
      </c>
      <c r="O21" s="5">
        <v>0.5</v>
      </c>
      <c r="P21" s="186" t="s">
        <v>108</v>
      </c>
      <c r="Q21" s="150"/>
    </row>
    <row r="22" spans="1:18" ht="118.5" customHeight="1" x14ac:dyDescent="0.25">
      <c r="A22" s="2" t="s">
        <v>63</v>
      </c>
      <c r="B22" s="150" t="str">
        <f>[44]MIR!$B$17</f>
        <v>Realizar una correcta una gestion administrativa del personal que labora en el H. Ayuntamiento de Eduardo Neri</v>
      </c>
      <c r="C22" s="150"/>
      <c r="D22" s="150"/>
      <c r="E22" s="150" t="str">
        <f>[44]MIR!$C$17</f>
        <v>Índice de eficiencia en gestión administrativa</v>
      </c>
      <c r="F22" s="150"/>
      <c r="G22" s="150" t="str">
        <f>[44]MIR!$D$17</f>
        <v>Índice de eficiencia en gestión administrativa=(Número de procesos administrativos realizados correctamente / Total de procesos administrativos) * 100</v>
      </c>
      <c r="H22" s="150"/>
      <c r="I22" s="160" t="str">
        <f>[44]MIR!$E$17</f>
        <v>Auditorías internas y reportes administrativos</v>
      </c>
      <c r="J22" s="150"/>
      <c r="K22" s="49" t="s">
        <v>184</v>
      </c>
      <c r="L22" s="64">
        <v>2</v>
      </c>
      <c r="M22" s="88" t="s">
        <v>230</v>
      </c>
      <c r="N22" s="89" t="s">
        <v>231</v>
      </c>
      <c r="O22" s="5">
        <v>0.5</v>
      </c>
      <c r="P22" s="186" t="s">
        <v>108</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93.75" customHeight="1" x14ac:dyDescent="0.25">
      <c r="A24" s="3" t="s">
        <v>69</v>
      </c>
      <c r="B24" s="150" t="str">
        <f>[44]MIR!$B$15</f>
        <v xml:space="preserve">Otorgar el reconocimiento al servidor publico del mes, mensualmente,  incentivando a un mejor desempeño laboral </v>
      </c>
      <c r="C24" s="150"/>
      <c r="D24" s="150"/>
      <c r="E24" s="150" t="str">
        <f>[44]MIR!$C$15</f>
        <v>Índice de reconocimientos otorgados</v>
      </c>
      <c r="F24" s="150"/>
      <c r="G24" s="150" t="str">
        <f>[44]MIR!$D$15</f>
        <v>Índice de reconocimientos otorgados=(Número de reconocimientos entregados / Número total de meses) * 100</v>
      </c>
      <c r="H24" s="150"/>
      <c r="I24" s="160" t="str">
        <f>[44]MIR!$E$15</f>
        <v>Actas de entrega de reconocimiento</v>
      </c>
      <c r="J24" s="150"/>
      <c r="K24" s="49" t="s">
        <v>184</v>
      </c>
      <c r="L24" s="57">
        <v>2</v>
      </c>
      <c r="M24" s="88" t="s">
        <v>230</v>
      </c>
      <c r="N24" s="89" t="s">
        <v>231</v>
      </c>
      <c r="O24" s="5">
        <v>0.5</v>
      </c>
      <c r="P24" s="186" t="s">
        <v>108</v>
      </c>
      <c r="Q24" s="150"/>
    </row>
    <row r="25" spans="1:18" ht="113.25" customHeight="1" x14ac:dyDescent="0.25">
      <c r="A25" s="3" t="s">
        <v>65</v>
      </c>
      <c r="B25" s="150" t="str">
        <f>[44]MIR!$B$16</f>
        <v xml:space="preserve">Capacitar al personal administrativo para que pueda desarrollar mejor sus actividades labolares, esto con la finalidad de generar un mejor desempeño y atencion a la ciudadania. </v>
      </c>
      <c r="C25" s="150"/>
      <c r="D25" s="150"/>
      <c r="E25" s="150" t="str">
        <f>[44]MIR!$C$16</f>
        <v>Porcentaje de personal capacitado en el mes</v>
      </c>
      <c r="F25" s="150"/>
      <c r="G25" s="150" t="str">
        <f>[44]MIR!$D$16</f>
        <v>Porcentaje de personal capacitado en el mes=(Número de empleados capacitados en el mes / Total de empleados administrativos) * 100</v>
      </c>
      <c r="H25" s="150"/>
      <c r="I25" s="160" t="str">
        <f>[44]MIR!$E$16</f>
        <v>Reportes de asistencia a capacitaciones</v>
      </c>
      <c r="J25" s="150"/>
      <c r="K25" s="49" t="s">
        <v>184</v>
      </c>
      <c r="L25" s="64">
        <v>2</v>
      </c>
      <c r="M25" s="88" t="s">
        <v>230</v>
      </c>
      <c r="N25" s="89" t="s">
        <v>231</v>
      </c>
      <c r="O25" s="5">
        <v>0.5</v>
      </c>
      <c r="P25" s="186" t="s">
        <v>108</v>
      </c>
      <c r="Q25" s="150"/>
      <c r="R25" t="s">
        <v>33</v>
      </c>
    </row>
    <row r="26" spans="1:18" ht="87" customHeight="1" x14ac:dyDescent="0.25">
      <c r="A26" s="3" t="s">
        <v>68</v>
      </c>
      <c r="B26" s="163" t="str">
        <f>[44]MIR!$B$18</f>
        <v xml:space="preserve">Integrar la nomina y entregarla al area correspondiente, esto para que los trabajadores tengan en tiempo y forma el pago quincenal como servidor publico que brinda atencion a la ciudadania. </v>
      </c>
      <c r="C26" s="167"/>
      <c r="D26" s="164"/>
      <c r="E26" s="163" t="str">
        <f>[44]MIR!$C$18</f>
        <v>Índice de puntualidad en pago de nómina</v>
      </c>
      <c r="F26" s="164"/>
      <c r="G26" s="163" t="str">
        <f>[44]MIR!$D$18</f>
        <v>Índice de puntualidad en pago de nómina=(Número de pagos realizados a tiempo / Total de pagos programados) * 100</v>
      </c>
      <c r="H26" s="164"/>
      <c r="I26" s="165" t="str">
        <f>[44]MIR!$E$18</f>
        <v>Reportes de tesorería y comprobantes de pago</v>
      </c>
      <c r="J26" s="166"/>
      <c r="K26" s="49" t="s">
        <v>184</v>
      </c>
      <c r="L26" s="64">
        <v>2</v>
      </c>
      <c r="M26" s="88" t="s">
        <v>230</v>
      </c>
      <c r="N26" s="89" t="s">
        <v>231</v>
      </c>
      <c r="O26" s="5">
        <v>0.5</v>
      </c>
      <c r="P26" s="188" t="s">
        <v>108</v>
      </c>
      <c r="Q26" s="166"/>
    </row>
    <row r="27" spans="1:18" ht="123.75" customHeight="1" x14ac:dyDescent="0.25">
      <c r="A27" s="3" t="s">
        <v>78</v>
      </c>
      <c r="B27" s="150" t="str">
        <f>[44]MIR!$B$19</f>
        <v>Realizar selección de personal con base en sus perfiles academicos</v>
      </c>
      <c r="C27" s="150"/>
      <c r="D27" s="150"/>
      <c r="E27" s="150" t="str">
        <f>[44]MIR!$C$19</f>
        <v>Porcentaje de personal seleccionado con base en perfil académico</v>
      </c>
      <c r="F27" s="150"/>
      <c r="G27" s="150" t="str">
        <f>[44]MIR!$D$19</f>
        <v>Porcentaje de personal seleccionado con base en perfil académico=(Número de empleados seleccionados según su perfil académico / Total de empleados contratados) * 100</v>
      </c>
      <c r="H27" s="150"/>
      <c r="I27" s="150" t="str">
        <f>[44]MIR!$E$19</f>
        <v>Expedientes de contratación</v>
      </c>
      <c r="J27" s="150"/>
      <c r="K27" s="49" t="s">
        <v>184</v>
      </c>
      <c r="L27" s="64">
        <v>2</v>
      </c>
      <c r="M27" s="88" t="s">
        <v>230</v>
      </c>
      <c r="N27" s="89" t="s">
        <v>231</v>
      </c>
      <c r="O27" s="5">
        <v>0.5</v>
      </c>
      <c r="P27" s="186" t="s">
        <v>108</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64.5" customHeight="1" x14ac:dyDescent="0.25"/>
    <row r="38" spans="1:17" s="1" customFormat="1" x14ac:dyDescent="0.25"/>
    <row r="39" spans="1:17" s="1" customFormat="1" x14ac:dyDescent="0.25"/>
  </sheetData>
  <mergeCells count="79">
    <mergeCell ref="F33:H34"/>
    <mergeCell ref="B25:D25"/>
    <mergeCell ref="E25:F25"/>
    <mergeCell ref="G25:H25"/>
    <mergeCell ref="I25:J25"/>
    <mergeCell ref="B26:D26"/>
    <mergeCell ref="E26:F26"/>
    <mergeCell ref="G26:H26"/>
    <mergeCell ref="I26:J26"/>
    <mergeCell ref="P25:Q25"/>
    <mergeCell ref="B27:D27"/>
    <mergeCell ref="E27:F27"/>
    <mergeCell ref="G27:H27"/>
    <mergeCell ref="I27:J27"/>
    <mergeCell ref="P27:Q27"/>
    <mergeCell ref="P26:Q26"/>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verticalDpi="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12" zoomScale="71" zoomScaleNormal="71" zoomScaleSheetLayoutView="70" workbookViewId="0">
      <selection activeCell="A29" sqref="A29"/>
    </sheetView>
  </sheetViews>
  <sheetFormatPr baseColWidth="10" defaultColWidth="10.875" defaultRowHeight="15.75" x14ac:dyDescent="0.25"/>
  <cols>
    <col min="1" max="1" width="13.75" customWidth="1"/>
    <col min="3" max="3" width="6.875" customWidth="1"/>
    <col min="4" max="4" width="13.875" customWidth="1"/>
    <col min="6" max="6" width="9.875" customWidth="1"/>
    <col min="8" max="8" width="12.875" customWidth="1"/>
    <col min="9" max="9" width="13.375" customWidth="1"/>
    <col min="10" max="10" width="8.625" customWidth="1"/>
    <col min="11" max="11" width="14.875" customWidth="1"/>
    <col min="12" max="12" width="13.375" customWidth="1"/>
    <col min="13" max="13" width="12.875" customWidth="1"/>
    <col min="14" max="14" width="13.375" customWidth="1"/>
    <col min="15" max="15" width="12" customWidth="1"/>
    <col min="17" max="17" width="5.3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0.5" customHeight="1" x14ac:dyDescent="0.25">
      <c r="A4" s="1"/>
      <c r="B4" s="147"/>
      <c r="C4" s="147"/>
      <c r="D4" s="147"/>
      <c r="E4" s="147"/>
      <c r="F4" s="147"/>
      <c r="G4" s="147"/>
      <c r="H4" s="147"/>
      <c r="I4" s="147"/>
      <c r="J4" s="147"/>
      <c r="K4" s="147"/>
      <c r="L4" s="147"/>
      <c r="M4" s="147"/>
      <c r="N4" s="147"/>
      <c r="O4" s="147"/>
      <c r="P4" s="147"/>
      <c r="Q4" s="1"/>
    </row>
    <row r="5" spans="1:17" ht="23.25" customHeight="1" x14ac:dyDescent="0.25">
      <c r="A5" s="1"/>
      <c r="B5" s="148" t="s">
        <v>218</v>
      </c>
      <c r="C5" s="148"/>
      <c r="D5" s="148"/>
      <c r="E5" s="148"/>
      <c r="F5" s="148"/>
      <c r="G5" s="148"/>
      <c r="H5" s="148"/>
      <c r="I5" s="148"/>
      <c r="J5" s="148"/>
      <c r="K5" s="148"/>
      <c r="L5" s="148"/>
      <c r="M5" s="148"/>
      <c r="N5" s="148"/>
      <c r="O5" s="148"/>
      <c r="P5" s="148"/>
      <c r="Q5" s="1"/>
    </row>
    <row r="6" spans="1:17" ht="9.7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'[45]POA (2)'!$AA$26</f>
        <v xml:space="preserve">I Gasto Federalizado </v>
      </c>
      <c r="E8" s="150"/>
      <c r="F8" s="150"/>
      <c r="G8" s="150"/>
      <c r="H8" s="150"/>
      <c r="I8" s="151" t="s">
        <v>1</v>
      </c>
      <c r="J8" s="152" t="s">
        <v>211</v>
      </c>
      <c r="K8" s="152"/>
      <c r="L8" s="151" t="s">
        <v>2</v>
      </c>
      <c r="M8" s="179" t="str">
        <f>'[45]POA (2)'!$C$19</f>
        <v>Programa21. Movilidad Eficiente: Conexión para todos</v>
      </c>
      <c r="N8" s="150"/>
      <c r="O8" s="151" t="s">
        <v>3</v>
      </c>
      <c r="P8" s="179" t="s">
        <v>191</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182" t="str">
        <f>'[45]POA (2)'!$AA$23</f>
        <v xml:space="preserve">1. Gobierno </v>
      </c>
      <c r="C11" s="155"/>
      <c r="D11" s="155"/>
      <c r="E11" s="156"/>
      <c r="F11" s="69" t="s">
        <v>5</v>
      </c>
      <c r="G11" s="182" t="str">
        <f>'[45]POA (2)'!$AA$24</f>
        <v xml:space="preserve">1.7. Asuntos de orden publico y de seguridad interior </v>
      </c>
      <c r="H11" s="155"/>
      <c r="I11" s="155"/>
      <c r="J11" s="155"/>
      <c r="K11" s="155"/>
      <c r="L11" s="156"/>
      <c r="M11" s="26" t="s">
        <v>6</v>
      </c>
      <c r="N11" s="182" t="str">
        <f>'[45]POA (2)'!$AA$25</f>
        <v xml:space="preserve">1.7.3. Otros asuntos de orden publico y  seguridad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79" t="str">
        <f>'[45]POA (2)'!$C$17</f>
        <v>III: Seguridad y Justicia: El Compromiso para un Futuro Mejor</v>
      </c>
      <c r="C13" s="150"/>
      <c r="D13" s="146" t="s">
        <v>8</v>
      </c>
      <c r="E13" s="179" t="str">
        <f>'[45]POA (2)'!$C$18</f>
        <v>Garantizar la fluidez del trafico, la seguridad vial, la sostenibilidad regulando acciones de movilidad en el transporte del Municipio promoviendo un entorno mas ordenado y eficiente</v>
      </c>
      <c r="F13" s="181"/>
      <c r="G13" s="181"/>
      <c r="H13" s="146" t="s">
        <v>9</v>
      </c>
      <c r="I13" s="179" t="str">
        <f>'[45]POA (2)'!$C$20</f>
        <v>Fomentar una coordinacion con los tres ordenes de Gobierno para la contruccion de la paz, mediante acciones eficaces de proteccion y prevencion para la disuasion y seguimiento al delito, generando espacios seguros a la vanguardia de la cuidadania .</v>
      </c>
      <c r="J13" s="150"/>
      <c r="K13" s="150"/>
      <c r="L13" s="150"/>
      <c r="M13" s="151" t="s">
        <v>10</v>
      </c>
      <c r="N13" s="180" t="str">
        <f>'[45]POA (2)'!$C$21</f>
        <v xml:space="preserve">21.1 Elaborar planes de movilidad urbana, integrando los diferentes modos de transporte publico, privado o no motorizado, fomentando la eficiencia del sistema. 21.2 Optimizar rutas, frecuencias, horarios y accesabilidad mediante el desarrollo de planes de trabajo en el transporte publico 21.3 Establecer normas y regulaciones de trafico: limites de velocidad, señales de transito, restricciones vehiculares, garantizando la seguridad vial y la fluidez del trafico en coordonacion con el area de Transito Municipal. 21.4 Realizar capañas de sensibilizacion sobre el respeto a las normas de trafico, el uso del cinturon de seguridad, el respeto a las señales y el uso del casco o el cinturon de seguridad 21.5 Implementar medidas de prevencion para la preteccion de los peatones como la creacion o rehabilitacion de los cruces peatones o señales especificas para la seguridad de las personas que caminan. </v>
      </c>
      <c r="O13" s="150"/>
      <c r="P13" s="150"/>
      <c r="Q13" s="150"/>
    </row>
    <row r="14" spans="1:17" ht="294.7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19.25" customHeight="1" x14ac:dyDescent="0.25">
      <c r="A19" s="2" t="s">
        <v>28</v>
      </c>
      <c r="B19" s="150" t="str">
        <f>[45]MIR!$B$12</f>
        <v>Garantizar un sistema de movilidad eficiente, seguro y sustentable en el municipio de Eduardo Neri, mejorando la infraestructura vial, regulando el transporte y promoviendo la educación vial en la ciudadania.</v>
      </c>
      <c r="C19" s="150"/>
      <c r="D19" s="150"/>
      <c r="E19" s="150" t="str">
        <f>[45]MIR!$C$12</f>
        <v>Movilidad urbana mejorada</v>
      </c>
      <c r="F19" s="150"/>
      <c r="G19" s="150" t="str">
        <f>[45]MIR!$D$12</f>
        <v>Movilidad urbana mejorada= (No. De Avance del Proyecto de Movilidad Urbana Mejorada/Proyecto de Movilidad Urbana)*100  MUM=(NAPMUM/PMU)*100</v>
      </c>
      <c r="H19" s="150"/>
      <c r="I19" s="160" t="str">
        <f>[45]MIR!$E$12</f>
        <v>Mantenimiento</v>
      </c>
      <c r="J19" s="150"/>
      <c r="K19" s="55" t="s">
        <v>184</v>
      </c>
      <c r="L19" s="71">
        <v>2</v>
      </c>
      <c r="M19" s="88" t="s">
        <v>230</v>
      </c>
      <c r="N19" s="89" t="s">
        <v>231</v>
      </c>
      <c r="O19" s="5">
        <v>0.5</v>
      </c>
      <c r="P19" s="179" t="str">
        <f t="shared" ref="P19:P23" si="0">$J$8</f>
        <v>DIRECCIÓN DE MOVILIDAD.</v>
      </c>
      <c r="Q19" s="150"/>
    </row>
    <row r="20" spans="1:18" ht="103.5" customHeight="1" x14ac:dyDescent="0.25">
      <c r="A20" s="2" t="s">
        <v>29</v>
      </c>
      <c r="B20" s="150" t="str">
        <f>[45]MIR!$B$13</f>
        <v>Optimizar la movilidad urbana mediante la rehabilitación de la infraestructura, la regulación del transporte público y privado.</v>
      </c>
      <c r="C20" s="150"/>
      <c r="D20" s="150"/>
      <c r="E20" s="150" t="str">
        <f>[45]MIR!$C$13</f>
        <v>Infraestructura vial optimizada</v>
      </c>
      <c r="F20" s="150"/>
      <c r="G20" s="150" t="str">
        <f>[45]MIR!$D$13</f>
        <v>Infraestructura vial optimizada=(No. de Calles con Mejoramiento Vial/No. Total de Calles en la Cabecera Municipal)*100  IVO=(NCMV/NTCCM)*100</v>
      </c>
      <c r="H20" s="150"/>
      <c r="I20" s="160" t="str">
        <f>[45]MIR!$E$13</f>
        <v>Reportes de mantenimiento y señalización</v>
      </c>
      <c r="J20" s="150"/>
      <c r="K20" s="55" t="s">
        <v>184</v>
      </c>
      <c r="L20" s="71">
        <v>2</v>
      </c>
      <c r="M20" s="88" t="s">
        <v>230</v>
      </c>
      <c r="N20" s="89" t="s">
        <v>231</v>
      </c>
      <c r="O20" s="5">
        <v>0.5</v>
      </c>
      <c r="P20" s="179" t="str">
        <f t="shared" si="0"/>
        <v>DIRECCIÓN DE MOVILIDAD.</v>
      </c>
      <c r="Q20" s="150"/>
    </row>
    <row r="21" spans="1:18" ht="109.5" customHeight="1" x14ac:dyDescent="0.25">
      <c r="A21" s="2" t="s">
        <v>62</v>
      </c>
      <c r="B21" s="150" t="str">
        <f>[45]MIR!$B$14</f>
        <v>Mejora de la infraestructura vial y señalización.</v>
      </c>
      <c r="C21" s="150"/>
      <c r="D21" s="150"/>
      <c r="E21" s="150" t="str">
        <f>[45]MIR!$C$14</f>
        <v>Vialidades rehabilitadas</v>
      </c>
      <c r="F21" s="150"/>
      <c r="G21" s="150" t="str">
        <f>[45]MIR!$D$14</f>
        <v>Vialidades Rehabilitadas=(No. De Calles con Buena Infraestructura/No. De Calles en Mal Estado) *100  VR=(NCBI/NCME)*100</v>
      </c>
      <c r="H21" s="150"/>
      <c r="I21" s="160" t="str">
        <f>[45]MIR!$E$14</f>
        <v>Calles con buena señalización</v>
      </c>
      <c r="J21" s="150"/>
      <c r="K21" s="55" t="s">
        <v>184</v>
      </c>
      <c r="L21" s="71">
        <v>2</v>
      </c>
      <c r="M21" s="88" t="s">
        <v>230</v>
      </c>
      <c r="N21" s="89" t="s">
        <v>231</v>
      </c>
      <c r="O21" s="5">
        <v>0.5</v>
      </c>
      <c r="P21" s="179" t="str">
        <f t="shared" si="0"/>
        <v>DIRECCIÓN DE MOVILIDAD.</v>
      </c>
      <c r="Q21" s="150"/>
    </row>
    <row r="22" spans="1:18" ht="142.5" customHeight="1" x14ac:dyDescent="0.25">
      <c r="A22" s="2" t="s">
        <v>63</v>
      </c>
      <c r="B22" s="163" t="str">
        <f>[45]MIR!$B$18</f>
        <v>Concientización vial a la ciudadania.</v>
      </c>
      <c r="C22" s="167"/>
      <c r="D22" s="164"/>
      <c r="E22" s="163" t="str">
        <f>[45]MIR!$C$18</f>
        <v>Disminucion de accidentes viales</v>
      </c>
      <c r="F22" s="164"/>
      <c r="G22" s="163" t="str">
        <f>[45]MIR!$D$18</f>
        <v>Disminucion de Accidentes Viales= (No. De Ciudadanos que Usan Responsablemente el Transporte Particular/No. Total de Ciudadanos que Utilizan Transporte Particular)*100  DAV= (NCURTP/NTCUTP)*100</v>
      </c>
      <c r="H22" s="164"/>
      <c r="I22" s="165" t="str">
        <f>[45]MIR!$E$18</f>
        <v>Registro de accidentes viales al año.</v>
      </c>
      <c r="J22" s="166"/>
      <c r="K22" s="128" t="s">
        <v>184</v>
      </c>
      <c r="L22" s="126">
        <v>2</v>
      </c>
      <c r="M22" s="128" t="s">
        <v>230</v>
      </c>
      <c r="N22" s="129" t="s">
        <v>231</v>
      </c>
      <c r="O22" s="5">
        <v>0.5</v>
      </c>
      <c r="P22" s="179" t="str">
        <f t="shared" si="0"/>
        <v>DIRECCIÓN DE MOVILIDAD.</v>
      </c>
      <c r="Q22" s="150"/>
    </row>
    <row r="23" spans="1:18" ht="124.5" customHeight="1" x14ac:dyDescent="0.25">
      <c r="A23" s="2" t="s">
        <v>106</v>
      </c>
      <c r="B23" s="150" t="str">
        <f>[45]MIR!$B$20</f>
        <v>Vinculacion con los transportistas municipales</v>
      </c>
      <c r="C23" s="150"/>
      <c r="D23" s="150"/>
      <c r="E23" s="150" t="str">
        <f>[45]MIR!$C$20</f>
        <v>Motivacion al Transportista</v>
      </c>
      <c r="F23" s="150"/>
      <c r="G23" s="150" t="str">
        <f>[45]MIR!$D$20</f>
        <v>Motivacion al Transportiste= (No. De Transportistas Publicos de la Cabecera Municipal/No. De Transportistas Certificados)*100      MT=(NTPCM/NTC)*100</v>
      </c>
      <c r="H23" s="150"/>
      <c r="I23" s="160" t="str">
        <f>[45]MIR!$E$19</f>
        <v>Fotografias y video</v>
      </c>
      <c r="J23" s="150"/>
      <c r="K23" s="55" t="s">
        <v>184</v>
      </c>
      <c r="L23" s="71">
        <v>2</v>
      </c>
      <c r="M23" s="88" t="s">
        <v>230</v>
      </c>
      <c r="N23" s="89" t="s">
        <v>231</v>
      </c>
      <c r="O23" s="5">
        <v>0.5</v>
      </c>
      <c r="P23" s="179" t="str">
        <f t="shared" si="0"/>
        <v>DIRECCIÓN DE MOVILIDAD.</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08.75" customHeight="1" x14ac:dyDescent="0.25">
      <c r="A25" s="3" t="s">
        <v>69</v>
      </c>
      <c r="B25" s="150" t="str">
        <f>[45]MIR!$B$15</f>
        <v>Instalacion de señalización vial adecuada.</v>
      </c>
      <c r="C25" s="150"/>
      <c r="D25" s="150"/>
      <c r="E25" s="150" t="str">
        <f>[45]MIR!$C$14</f>
        <v>Vialidades rehabilitadas</v>
      </c>
      <c r="F25" s="150"/>
      <c r="G25" s="150" t="str">
        <f>[45]MIR!$D$14</f>
        <v>Vialidades Rehabilitadas=(No. De Calles con Buena Infraestructura/No. De Calles en Mal Estado) *100  VR=(NCBI/NCME)*100</v>
      </c>
      <c r="H25" s="150"/>
      <c r="I25" s="160" t="str">
        <f>[45]MIR!$E$14</f>
        <v>Calles con buena señalización</v>
      </c>
      <c r="J25" s="150"/>
      <c r="K25" s="55" t="s">
        <v>184</v>
      </c>
      <c r="L25" s="71">
        <v>2</v>
      </c>
      <c r="M25" s="88" t="s">
        <v>230</v>
      </c>
      <c r="N25" s="89" t="s">
        <v>231</v>
      </c>
      <c r="O25" s="5">
        <v>0.5</v>
      </c>
      <c r="P25" s="160" t="str">
        <f t="shared" ref="P25:P29" si="1">$P$23</f>
        <v>DIRECCIÓN DE MOVILIDAD.</v>
      </c>
      <c r="Q25" s="150"/>
    </row>
    <row r="26" spans="1:18" ht="106.5" customHeight="1" x14ac:dyDescent="0.25">
      <c r="A26" s="3" t="s">
        <v>65</v>
      </c>
      <c r="B26" s="150" t="str">
        <f>[45]MIR!$B$16</f>
        <v>Regulación y supervisión del transporte público y privado.</v>
      </c>
      <c r="C26" s="150"/>
      <c r="D26" s="150"/>
      <c r="E26" s="150" t="str">
        <f>[45]MIR!$C$16</f>
        <v>Supervisión del transporte</v>
      </c>
      <c r="F26" s="150"/>
      <c r="G26" s="150" t="str">
        <f>[45]MIR!$D$16</f>
        <v>Supervision del Transporte= (No. De Operativos Realizados/No. Total de Transporte en la Cabecera Municipal)*100   ST=(NOR/NTTCM)*100</v>
      </c>
      <c r="H26" s="150"/>
      <c r="I26" s="160" t="str">
        <f>[45]MIR!$E$16</f>
        <v>Reportes de operativos y estadisticas de cumplimiento</v>
      </c>
      <c r="J26" s="150"/>
      <c r="K26" s="55" t="s">
        <v>184</v>
      </c>
      <c r="L26" s="71">
        <v>2</v>
      </c>
      <c r="M26" s="88" t="s">
        <v>230</v>
      </c>
      <c r="N26" s="89" t="s">
        <v>231</v>
      </c>
      <c r="O26" s="5">
        <v>0.5</v>
      </c>
      <c r="P26" s="160" t="str">
        <f t="shared" si="1"/>
        <v>DIRECCIÓN DE MOVILIDAD.</v>
      </c>
      <c r="Q26" s="150"/>
      <c r="R26" t="s">
        <v>33</v>
      </c>
    </row>
    <row r="27" spans="1:18" ht="114" customHeight="1" x14ac:dyDescent="0.25">
      <c r="A27" s="3" t="s">
        <v>66</v>
      </c>
      <c r="B27" s="163" t="str">
        <f>[45]MIR!$B$17</f>
        <v>Asignacion de espacios de estacionamiento para transporte ligero.</v>
      </c>
      <c r="C27" s="167"/>
      <c r="D27" s="164"/>
      <c r="E27" s="163" t="str">
        <f>[45]MIR!$C$17</f>
        <v>Regulacion del tránsito vehicular</v>
      </c>
      <c r="F27" s="164"/>
      <c r="G27" s="163" t="str">
        <f>[45]MIR!$D$17</f>
        <v>Regulación del Tránsito Vehicular= (No. De Espacios Libres/No. Total de Vehiculos Ligeros en la Cabecera Municipal)*100   RTV=(NEL/NTVLCM)*100</v>
      </c>
      <c r="H27" s="164"/>
      <c r="I27" s="165" t="str">
        <f>[45]MIR!$E$17</f>
        <v>Espacios disponibles para estacionamiento</v>
      </c>
      <c r="J27" s="166"/>
      <c r="K27" s="55" t="s">
        <v>184</v>
      </c>
      <c r="L27" s="71">
        <v>2</v>
      </c>
      <c r="M27" s="88" t="s">
        <v>230</v>
      </c>
      <c r="N27" s="89" t="s">
        <v>231</v>
      </c>
      <c r="O27" s="5">
        <v>0.5</v>
      </c>
      <c r="P27" s="160" t="str">
        <f t="shared" si="1"/>
        <v>DIRECCIÓN DE MOVILIDAD.</v>
      </c>
      <c r="Q27" s="150"/>
    </row>
    <row r="28" spans="1:18" ht="147.75" customHeight="1" x14ac:dyDescent="0.25">
      <c r="A28" s="3" t="s">
        <v>68</v>
      </c>
      <c r="B28" s="150" t="str">
        <f>[45]MIR!$B$19</f>
        <v>Impartir platicas sobre educación vial a padres y alumnos, en escuelas de los 3 niveles educativos.</v>
      </c>
      <c r="C28" s="150"/>
      <c r="D28" s="150"/>
      <c r="E28" s="150" t="str">
        <f>[45]MIR!$C$19</f>
        <v>Indice de cumplimiento de platicas de educacion vial</v>
      </c>
      <c r="F28" s="150"/>
      <c r="G28" s="150" t="str">
        <f>[45]MIR!$D$19</f>
        <v>Indice de Cumplimiento de Platicas de Educacion Vial= (No. De Platicas de Educacion Vial Realizadas/No. De Platicas de Educacion Vial Programadas)*100  ICPEV=(NPEVR/NPEVP)*100</v>
      </c>
      <c r="H28" s="150"/>
      <c r="I28" s="150" t="str">
        <f>[45]MIR!$E$19</f>
        <v>Fotografias y video</v>
      </c>
      <c r="J28" s="150"/>
      <c r="K28" s="55" t="s">
        <v>184</v>
      </c>
      <c r="L28" s="71">
        <v>2</v>
      </c>
      <c r="M28" s="88" t="s">
        <v>230</v>
      </c>
      <c r="N28" s="89" t="s">
        <v>231</v>
      </c>
      <c r="O28" s="5">
        <v>0.5</v>
      </c>
      <c r="P28" s="177" t="str">
        <f t="shared" si="1"/>
        <v>DIRECCIÓN DE MOVILIDAD.</v>
      </c>
      <c r="Q28" s="178"/>
    </row>
    <row r="29" spans="1:18" ht="132.75" customHeight="1" x14ac:dyDescent="0.25">
      <c r="A29" s="3" t="s">
        <v>107</v>
      </c>
      <c r="B29" s="150" t="str">
        <f>[45]MIR!$B$21</f>
        <v>Convivencia por el dia del transportista</v>
      </c>
      <c r="C29" s="150"/>
      <c r="D29" s="150"/>
      <c r="E29" s="150" t="str">
        <f>[45]MIR!$C$21</f>
        <v>Celebracion en elDia del Transportista</v>
      </c>
      <c r="F29" s="150"/>
      <c r="G29" s="150" t="str">
        <f>[45]MIR!$D$21</f>
        <v>Celebracion en el Dia del Transportista=(No. Total de Transportistas de la Cabecera Municipal/No. De Transportistas Asistentes)*100    CDT=(NTTCM/NTA)*100</v>
      </c>
      <c r="H29" s="150"/>
      <c r="I29" s="150" t="str">
        <f>[45]MIR!$E$21</f>
        <v>Evento</v>
      </c>
      <c r="J29" s="150"/>
      <c r="K29" s="55" t="s">
        <v>184</v>
      </c>
      <c r="L29" s="126">
        <v>2</v>
      </c>
      <c r="M29" s="141" t="s">
        <v>230</v>
      </c>
      <c r="N29" s="89" t="s">
        <v>231</v>
      </c>
      <c r="O29" s="5">
        <v>0.5</v>
      </c>
      <c r="P29" s="177" t="str">
        <f t="shared" si="1"/>
        <v>DIRECCIÓN DE MOVILIDAD.</v>
      </c>
      <c r="Q29" s="178"/>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ht="65.25" customHeight="1" x14ac:dyDescent="0.25"/>
    <row r="39" spans="1:17" s="1" customFormat="1" x14ac:dyDescent="0.25"/>
    <row r="40" spans="1:17" s="1" customFormat="1" x14ac:dyDescent="0.25"/>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B29:D29"/>
    <mergeCell ref="E29:F29"/>
    <mergeCell ref="G29:H29"/>
    <mergeCell ref="I29:J29"/>
    <mergeCell ref="P29:Q29"/>
    <mergeCell ref="B22:D22"/>
    <mergeCell ref="E22:F22"/>
    <mergeCell ref="G22:H22"/>
    <mergeCell ref="I22:J22"/>
    <mergeCell ref="P22:Q22"/>
  </mergeCells>
  <pageMargins left="0.7" right="0.7" top="0.75" bottom="0.75" header="0.3" footer="0.3"/>
  <pageSetup scale="53" orientation="landscape" horizontalDpi="4294967292" verticalDpi="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1" zoomScaleNormal="71" zoomScaleSheetLayoutView="70" workbookViewId="0">
      <selection activeCell="E27" sqref="E27:F27"/>
    </sheetView>
  </sheetViews>
  <sheetFormatPr baseColWidth="10" defaultColWidth="10.875" defaultRowHeight="15.75" x14ac:dyDescent="0.25"/>
  <cols>
    <col min="1" max="1" width="13.75" customWidth="1"/>
    <col min="3" max="3" width="6.875" customWidth="1"/>
    <col min="4" max="4" width="20.5" customWidth="1"/>
    <col min="6" max="6" width="11.625" customWidth="1"/>
    <col min="8" max="8" width="11" customWidth="1"/>
    <col min="9" max="9" width="13.375" customWidth="1"/>
    <col min="10" max="10" width="9.375" customWidth="1"/>
    <col min="11" max="11" width="13.125" customWidth="1"/>
    <col min="12" max="12" width="13.375" customWidth="1"/>
    <col min="13" max="13" width="14.625" customWidth="1"/>
    <col min="14" max="14" width="14.375" customWidth="1"/>
    <col min="15" max="15" width="11.75" customWidth="1"/>
    <col min="17" max="17" width="7.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0.25" customHeight="1" x14ac:dyDescent="0.25">
      <c r="A3" s="1"/>
      <c r="B3" s="147"/>
      <c r="C3" s="147"/>
      <c r="D3" s="147"/>
      <c r="E3" s="147"/>
      <c r="F3" s="147"/>
      <c r="G3" s="147"/>
      <c r="H3" s="147"/>
      <c r="I3" s="147"/>
      <c r="J3" s="147"/>
      <c r="K3" s="147"/>
      <c r="L3" s="147"/>
      <c r="M3" s="147"/>
      <c r="N3" s="147"/>
      <c r="O3" s="147"/>
      <c r="P3" s="147"/>
      <c r="Q3" s="1"/>
    </row>
    <row r="4" spans="1:17" ht="41.25" customHeight="1" x14ac:dyDescent="0.25">
      <c r="A4" s="1"/>
      <c r="B4" s="147"/>
      <c r="C4" s="147"/>
      <c r="D4" s="147"/>
      <c r="E4" s="147"/>
      <c r="F4" s="147"/>
      <c r="G4" s="147"/>
      <c r="H4" s="147"/>
      <c r="I4" s="147"/>
      <c r="J4" s="147"/>
      <c r="K4" s="147"/>
      <c r="L4" s="147"/>
      <c r="M4" s="147"/>
      <c r="N4" s="147"/>
      <c r="O4" s="147"/>
      <c r="P4" s="147"/>
      <c r="Q4" s="1"/>
    </row>
    <row r="5" spans="1:17" ht="20.25"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27"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'[46]POA (2)'!$AA$26</f>
        <v>I Gasto Federalizado</v>
      </c>
      <c r="E8" s="150"/>
      <c r="F8" s="150"/>
      <c r="G8" s="150"/>
      <c r="H8" s="150"/>
      <c r="I8" s="151" t="s">
        <v>1</v>
      </c>
      <c r="J8" s="152" t="s">
        <v>58</v>
      </c>
      <c r="K8" s="152"/>
      <c r="L8" s="151" t="s">
        <v>2</v>
      </c>
      <c r="M8" s="181" t="str">
        <f>'[46]POA (2)'!$C$19</f>
        <v>Programa 20. Alianza ciudadana por la prevención</v>
      </c>
      <c r="N8" s="150"/>
      <c r="O8" s="151" t="s">
        <v>3</v>
      </c>
      <c r="P8" s="149" t="s">
        <v>179</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18" t="str">
        <f>'[46]POA (2)'!$AA$23</f>
        <v xml:space="preserve">1. Gobierno </v>
      </c>
      <c r="C11" s="155"/>
      <c r="D11" s="155"/>
      <c r="E11" s="156"/>
      <c r="F11" s="69" t="s">
        <v>5</v>
      </c>
      <c r="G11" s="218" t="str">
        <f>'[46]POA (2)'!$AA$24</f>
        <v xml:space="preserve">1.7.Asuntos de Orden Publico y de Seguridad Interior </v>
      </c>
      <c r="H11" s="155"/>
      <c r="I11" s="155"/>
      <c r="J11" s="155"/>
      <c r="K11" s="155"/>
      <c r="L11" s="156"/>
      <c r="M11" s="26" t="s">
        <v>6</v>
      </c>
      <c r="N11" s="258" t="str">
        <f>'[46]POA (2)'!$AA$25</f>
        <v xml:space="preserve">1.7.3. Otros Asuntos de Orden Publico y de Seguridad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16" t="str">
        <f>'[46]POA (2)'!$C$17</f>
        <v>EJE III. Seguridad y Justicia "el comprromiso para un futuro mejor"</v>
      </c>
      <c r="C13" s="150"/>
      <c r="D13" s="146" t="s">
        <v>8</v>
      </c>
      <c r="E13" s="216" t="str">
        <f>'[46]POA (2)'!$C$18</f>
        <v>Coordinar estrategias en procesos integrales de seguridad publica para prevenir el delito cumpliendo con la normatividad local y el respaldo jurídico ademas de la colaboración comunitaria logrando un impacto positivo en el bienestar y tranquilidad de la sociedad.</v>
      </c>
      <c r="F13" s="150"/>
      <c r="G13" s="150"/>
      <c r="H13" s="146" t="s">
        <v>9</v>
      </c>
      <c r="I13" s="216" t="str">
        <f>'[46]POA (2)'!$C$20</f>
        <v>Fomertar una coordinación con los tres odenes de gobierno para la construción de la paz, mediante acciones eficaces de proteción y prevención parta la disuasión y seguimiento al delito, generando espacios seguros a la vanguardia de la ciudadanía.</v>
      </c>
      <c r="J13" s="150"/>
      <c r="K13" s="150"/>
      <c r="L13" s="150"/>
      <c r="M13" s="151" t="s">
        <v>10</v>
      </c>
      <c r="N13" s="216" t="str">
        <f>'[46]POA (2)'!$C$21</f>
        <v>16.6 brindar atención juridica sonre la interpretación y aplicación de la ley sobre la validez y efectos de aactos administrativos.16.7. Asegurar la expedicción de documentos emitidos por el Gobierno Municipal, esten legalmente fundamentados y valñidados para la resolución de acuerdos o convenios. 16.10. promover la solución de conflictos entre los cuidadanos o entre el municipio, a traves de mecanismos alyternativos de resolución como la conciliación o la mediación. 16.11. Supervisar y organizar reuniones periodicas de trabajo en apoyo a los comisarios y a los delegados en el ejercicio de us funciones para dortalecer sun desempeño.16.15. Promover la participación en asambleas o consultas populares, asegurando que las desiciones sean democraticamente acorde a las necesidades de opiniones de comunidades.</v>
      </c>
      <c r="O13" s="150"/>
      <c r="P13" s="150"/>
      <c r="Q13" s="150"/>
    </row>
    <row r="14" spans="1:17" ht="235.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0.75" customHeight="1" x14ac:dyDescent="0.25">
      <c r="A19" s="2" t="s">
        <v>28</v>
      </c>
      <c r="B19" s="150" t="str">
        <f>[46]MIR!$B$12</f>
        <v>Colaboracion de la Poblacion para la Construccion de un Ambiente de Paz y Seguridad</v>
      </c>
      <c r="C19" s="150"/>
      <c r="D19" s="150"/>
      <c r="E19" s="150" t="str">
        <f>[46]MIR!$C$12</f>
        <v>Porcentaje de Poblacion Concientizada</v>
      </c>
      <c r="F19" s="150"/>
      <c r="G19" s="150" t="str">
        <f>[46]MIR!$D$12</f>
        <v>Porcentaje de Poblacion Concientizada= (Número de personas concientizadas / Total de población objetivo) * 100 PPC=NPC/TPO*100</v>
      </c>
      <c r="H19" s="150"/>
      <c r="I19" s="160" t="str">
        <f>[46]MIR!$E$12</f>
        <v>Listas de asistencia, encuestas de percepción, reportes de actividades</v>
      </c>
      <c r="J19" s="150"/>
      <c r="K19" s="55" t="s">
        <v>184</v>
      </c>
      <c r="L19" s="71">
        <v>2</v>
      </c>
      <c r="M19" s="88" t="s">
        <v>230</v>
      </c>
      <c r="N19" s="89" t="s">
        <v>231</v>
      </c>
      <c r="O19" s="5">
        <v>0.5</v>
      </c>
      <c r="P19" s="160" t="s">
        <v>58</v>
      </c>
      <c r="Q19" s="150"/>
    </row>
    <row r="20" spans="1:18" ht="135" customHeight="1" x14ac:dyDescent="0.25">
      <c r="A20" s="2" t="s">
        <v>29</v>
      </c>
      <c r="B20" s="150" t="str">
        <f>[46]MIR!$B$13</f>
        <v>Lograr Mayor atencion en la Salud Emocional y en Adicciones para Disminuir el Indice de Violencia y Desercion Escolar Mediante Temas Afines para la Prevencion del Delito en el Municipio de Eduardo Neri</v>
      </c>
      <c r="C20" s="150"/>
      <c r="D20" s="150"/>
      <c r="E20" s="150" t="str">
        <f>[46]MIR!$C$13</f>
        <v>Porcentaje de Ciudadania Atendida</v>
      </c>
      <c r="F20" s="150"/>
      <c r="G20" s="150" t="str">
        <f>[46]MIR!$D$13</f>
        <v>Porcentaje de Ciudadania Atendida=(Número de ciudadanos atendidos / Total de población programados por atender) * 100 PCA=NCA/TPPA*100</v>
      </c>
      <c r="H20" s="150"/>
      <c r="I20" s="160" t="str">
        <f>[46]MIR!$E$13</f>
        <v>Registros de atención, reportes de asistencia, expedientes clínicos</v>
      </c>
      <c r="J20" s="150"/>
      <c r="K20" s="55" t="s">
        <v>184</v>
      </c>
      <c r="L20" s="71">
        <v>2</v>
      </c>
      <c r="M20" s="88" t="s">
        <v>230</v>
      </c>
      <c r="N20" s="89" t="s">
        <v>231</v>
      </c>
      <c r="O20" s="5">
        <v>0.5</v>
      </c>
      <c r="P20" s="160" t="s">
        <v>58</v>
      </c>
      <c r="Q20" s="150"/>
    </row>
    <row r="21" spans="1:18" ht="79.5" customHeight="1" x14ac:dyDescent="0.25">
      <c r="A21" s="34" t="s">
        <v>62</v>
      </c>
      <c r="B21" s="150" t="str">
        <f>[46]MIR!$B$14</f>
        <v>Fortalecer la Sana Convivencia tanto en el Nucleo familiar como el Escolar</v>
      </c>
      <c r="C21" s="150"/>
      <c r="D21" s="150"/>
      <c r="E21" s="150" t="str">
        <f>[46]MIR!$C$14</f>
        <v>Porcentaje de Familias Participantes</v>
      </c>
      <c r="F21" s="150"/>
      <c r="G21" s="150" t="str">
        <f>[46]MIR!$D$14</f>
        <v>Porcentaje de Familias Participantes = (Número de familias participantes / Total de familias objetivo) * 100 PFP=NFP/TFO*100</v>
      </c>
      <c r="H21" s="150"/>
      <c r="I21" s="160" t="str">
        <f>[46]MIR!$E$14</f>
        <v>Registros de participación, encuestas de satisfacción, evidencias fotográficas</v>
      </c>
      <c r="J21" s="150"/>
      <c r="K21" s="55" t="s">
        <v>184</v>
      </c>
      <c r="L21" s="71">
        <v>2</v>
      </c>
      <c r="M21" s="88" t="s">
        <v>230</v>
      </c>
      <c r="N21" s="89" t="s">
        <v>231</v>
      </c>
      <c r="O21" s="5">
        <v>0.5</v>
      </c>
      <c r="P21" s="160" t="s">
        <v>58</v>
      </c>
      <c r="Q21" s="150"/>
    </row>
    <row r="22" spans="1:18" ht="88.5" customHeight="1" x14ac:dyDescent="0.25">
      <c r="A22" s="34" t="s">
        <v>63</v>
      </c>
      <c r="B22" s="150" t="str">
        <f>[46]MIR!$B$18</f>
        <v xml:space="preserve">Lograr una coordinacion eficaz con los tres niveles de gobierno para obtener un resultado positivo en la poblacion </v>
      </c>
      <c r="C22" s="150"/>
      <c r="D22" s="150"/>
      <c r="E22" s="150" t="str">
        <f>[46]MIR!$C$18</f>
        <v>Porcentaje de coordinación</v>
      </c>
      <c r="F22" s="150"/>
      <c r="G22" s="150" t="str">
        <f>[46]MIR!$D$18</f>
        <v>Porcentaje de coordinación=(Número de acciones coordinadas / Total de acciones programadas) * 100 PC=(NAC/TAP)*100</v>
      </c>
      <c r="H22" s="150"/>
      <c r="I22" s="160" t="str">
        <f>[46]MIR!$E$18</f>
        <v>Minutas de reuniones, convenios interinstitucionales, reportes de gestión</v>
      </c>
      <c r="J22" s="150"/>
      <c r="K22" s="55" t="s">
        <v>184</v>
      </c>
      <c r="L22" s="71">
        <v>2</v>
      </c>
      <c r="M22" s="88" t="s">
        <v>230</v>
      </c>
      <c r="N22" s="89" t="s">
        <v>231</v>
      </c>
      <c r="O22" s="5">
        <v>0.5</v>
      </c>
      <c r="P22" s="160" t="s">
        <v>58</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94.5" customHeight="1" x14ac:dyDescent="0.25">
      <c r="A24" s="3" t="s">
        <v>64</v>
      </c>
      <c r="B24" s="150" t="str">
        <f>[46]MIR!$B$15</f>
        <v>Instalacion de Modulos Informativos sobre Temas de Prevencion de Delitos y Adicciones</v>
      </c>
      <c r="C24" s="150"/>
      <c r="D24" s="150"/>
      <c r="E24" s="150" t="str">
        <f>[46]MIR!$C$15</f>
        <v xml:space="preserve">Porcentaje de Ciudadanos Atendidos </v>
      </c>
      <c r="F24" s="150"/>
      <c r="G24" s="150" t="str">
        <f>[46]MIR!$D$15</f>
        <v>Porcentaje de Ciudadanos Atendidos = (Número de ciudadanos atendidos / Total de ciudadanos objetivo) * 100 PCA=NCA/TCA*100</v>
      </c>
      <c r="H24" s="150"/>
      <c r="I24" s="160" t="str">
        <f>[46]MIR!$E$15</f>
        <v>Reportes de atención, registros de asistencia, material distribuido</v>
      </c>
      <c r="J24" s="150"/>
      <c r="K24" s="55" t="s">
        <v>184</v>
      </c>
      <c r="L24" s="71">
        <v>2</v>
      </c>
      <c r="M24" s="88" t="s">
        <v>230</v>
      </c>
      <c r="N24" s="89" t="s">
        <v>231</v>
      </c>
      <c r="O24" s="5">
        <v>0.5</v>
      </c>
      <c r="P24" s="160" t="s">
        <v>58</v>
      </c>
      <c r="Q24" s="150"/>
    </row>
    <row r="25" spans="1:18" ht="99" customHeight="1" x14ac:dyDescent="0.25">
      <c r="A25" s="3" t="s">
        <v>65</v>
      </c>
      <c r="B25" s="150" t="str">
        <f>[46]MIR!$B$16</f>
        <v>Proximidad Social y Atencion Prioritaria a la Comunidad Estudiantil</v>
      </c>
      <c r="C25" s="150"/>
      <c r="D25" s="150"/>
      <c r="E25" s="150" t="str">
        <f>[46]MIR!$C$16</f>
        <v>Porcentaje de Poblacion e Instituciones Atendidas</v>
      </c>
      <c r="F25" s="150"/>
      <c r="G25" s="150" t="str">
        <f>[46]MIR!$D$16</f>
        <v>Porcentaje de Poblacion e Instituciones Atendidas = (Número de personas e instituciones atendidas / Total de población e instituciones objetivo) * 100 PPIA=NPIA/TPIA*100</v>
      </c>
      <c r="H25" s="150"/>
      <c r="I25" s="160" t="str">
        <f>[46]MIR!$E$16</f>
        <v>Listas de asistencia, reportes de intervención, acuerdos firmados con instituciones</v>
      </c>
      <c r="J25" s="150"/>
      <c r="K25" s="41" t="s">
        <v>187</v>
      </c>
      <c r="L25" s="71">
        <v>12</v>
      </c>
      <c r="M25" s="88" t="s">
        <v>230</v>
      </c>
      <c r="N25" s="89" t="s">
        <v>231</v>
      </c>
      <c r="O25" s="5">
        <v>0.5</v>
      </c>
      <c r="P25" s="160" t="s">
        <v>58</v>
      </c>
      <c r="Q25" s="150"/>
      <c r="R25" t="s">
        <v>33</v>
      </c>
    </row>
    <row r="26" spans="1:18" ht="144" customHeight="1" x14ac:dyDescent="0.25">
      <c r="A26" s="3" t="s">
        <v>66</v>
      </c>
      <c r="B26" s="163" t="str">
        <f>[46]MIR!$B$17</f>
        <v xml:space="preserve">Imparticion de Talleres, Conferencias y Capacitaciones Referente a Temas para Prevenir la Delincuencia y la Adiccion </v>
      </c>
      <c r="C26" s="167"/>
      <c r="D26" s="164"/>
      <c r="E26" s="163" t="str">
        <f>[46]MIR!$C$17</f>
        <v>Porcentaje de Talleres, Conferencias y Capacitaciones Realizadas</v>
      </c>
      <c r="F26" s="164"/>
      <c r="G26" s="163" t="str">
        <f>[46]MIR!$D$17</f>
        <v xml:space="preserve">Porcentaje de Talleres, Conferencias y Capacitaciones Realizadas = (Número de talleres, conferencias y capacitaciones realizadas / Total de actividades programadas) * 100 PTCCR=NTCC/TAP*100 </v>
      </c>
      <c r="H26" s="164"/>
      <c r="I26" s="165" t="str">
        <f>[46]MIR!$E$17</f>
        <v>Registros de eventos, listas de asistencia, material didáctico utilizado</v>
      </c>
      <c r="J26" s="166"/>
      <c r="K26" s="41" t="s">
        <v>187</v>
      </c>
      <c r="L26" s="71">
        <v>12</v>
      </c>
      <c r="M26" s="88" t="s">
        <v>230</v>
      </c>
      <c r="N26" s="89" t="s">
        <v>231</v>
      </c>
      <c r="O26" s="5">
        <v>0.5</v>
      </c>
      <c r="P26" s="160" t="s">
        <v>58</v>
      </c>
      <c r="Q26" s="150"/>
    </row>
    <row r="27" spans="1:18" ht="111" customHeight="1" x14ac:dyDescent="0.25">
      <c r="A27" s="3" t="s">
        <v>68</v>
      </c>
      <c r="B27" s="163" t="str">
        <f>[46]MIR!$B$19</f>
        <v>Ferias Institucionales de asaeguridad Publica y Actividades Recreativas para la Construccion de la Paz</v>
      </c>
      <c r="C27" s="167"/>
      <c r="D27" s="164"/>
      <c r="E27" s="163" t="str">
        <f>[46]MIR!$C$19</f>
        <v>Porcentaje de Material Didactico Distribuido</v>
      </c>
      <c r="F27" s="164"/>
      <c r="G27" s="163" t="str">
        <f>[46]MIR!$D$19</f>
        <v>Porcentaje de Material Didactico Distribuido= (Número de materiales didácticos distribuidos / Total de materiales programados) * 100 PMDD=(DMDD/TMP)*100</v>
      </c>
      <c r="H27" s="164"/>
      <c r="I27" s="165" t="str">
        <f>[46]MIR!$E$19</f>
        <v>Reportes de distribución, registros de eventos, evidencia fotográfica</v>
      </c>
      <c r="J27" s="166"/>
      <c r="K27" s="41" t="s">
        <v>183</v>
      </c>
      <c r="L27" s="71">
        <v>2</v>
      </c>
      <c r="M27" s="88" t="s">
        <v>230</v>
      </c>
      <c r="N27" s="89" t="s">
        <v>231</v>
      </c>
      <c r="O27" s="5">
        <v>0.5</v>
      </c>
      <c r="P27" s="160" t="s">
        <v>58</v>
      </c>
      <c r="Q27" s="150"/>
    </row>
    <row r="28" spans="1:18" ht="101.25" customHeight="1" x14ac:dyDescent="0.25">
      <c r="A28" s="3" t="s">
        <v>78</v>
      </c>
      <c r="B28" s="163" t="str">
        <f>[46]MIR!$B$20</f>
        <v>Atencion Psicologica y Canalizacion con Redes de apoyo</v>
      </c>
      <c r="C28" s="167"/>
      <c r="D28" s="164"/>
      <c r="E28" s="163" t="str">
        <f>[46]MIR!$C$20</f>
        <v>Porcentaje de Poblacion Atendida y Canalizada</v>
      </c>
      <c r="F28" s="164"/>
      <c r="G28" s="163" t="str">
        <f>[46]MIR!$D$20</f>
        <v>Porcentaje de Poblacion Atendida y Canalizada= (Número de personas atendidas y canalizadas / Total de personas que solicitaron atención) * 100 PPAC=NPAC/TPSA*100</v>
      </c>
      <c r="H28" s="164"/>
      <c r="I28" s="165" t="str">
        <f>[46]MIR!$E$20</f>
        <v>Expedientes clínicos, registros de atención, reportes de canalización</v>
      </c>
      <c r="J28" s="166"/>
      <c r="K28" s="41" t="s">
        <v>183</v>
      </c>
      <c r="L28" s="126">
        <v>2</v>
      </c>
      <c r="M28" s="128" t="s">
        <v>230</v>
      </c>
      <c r="N28" s="89" t="s">
        <v>231</v>
      </c>
      <c r="O28" s="5">
        <v>0.5</v>
      </c>
      <c r="P28" s="160" t="s">
        <v>58</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124.5" customHeight="1" x14ac:dyDescent="0.25"/>
    <row r="38" spans="1:17" s="1" customFormat="1" x14ac:dyDescent="0.25"/>
    <row r="39" spans="1:17" s="1" customFormat="1" x14ac:dyDescent="0.25"/>
  </sheetData>
  <mergeCells count="8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 ref="B28:D28"/>
    <mergeCell ref="E28:F28"/>
    <mergeCell ref="G28:H28"/>
    <mergeCell ref="I28:J28"/>
    <mergeCell ref="P28:Q28"/>
  </mergeCells>
  <pageMargins left="0.7" right="0.7" top="0.75" bottom="0.75" header="0.3" footer="0.3"/>
  <pageSetup scale="53" orientation="landscape" horizontalDpi="4294967292" verticalDpi="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27" zoomScale="62" zoomScaleNormal="62" zoomScaleSheetLayoutView="70" workbookViewId="0">
      <selection activeCell="I28" sqref="I28:J28"/>
    </sheetView>
  </sheetViews>
  <sheetFormatPr baseColWidth="10" defaultColWidth="10.875" defaultRowHeight="15.75" x14ac:dyDescent="0.25"/>
  <cols>
    <col min="1" max="1" width="14.75" customWidth="1"/>
    <col min="3" max="3" width="6.875" customWidth="1"/>
    <col min="4" max="4" width="15.75" customWidth="1"/>
    <col min="6" max="6" width="10.75" customWidth="1"/>
    <col min="8" max="8" width="12.875" customWidth="1"/>
    <col min="9" max="9" width="13.375" customWidth="1"/>
    <col min="10" max="10" width="10.875" customWidth="1"/>
    <col min="11" max="11" width="14.625" customWidth="1"/>
    <col min="12" max="12" width="13.25" customWidth="1"/>
    <col min="13" max="13" width="14.875" customWidth="1"/>
    <col min="14" max="14" width="14.625" customWidth="1"/>
    <col min="15" max="15" width="14.125" customWidth="1"/>
    <col min="17" max="17" width="8.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87" customHeight="1" x14ac:dyDescent="0.25">
      <c r="A4" s="1"/>
      <c r="B4" s="147"/>
      <c r="C4" s="147"/>
      <c r="D4" s="147"/>
      <c r="E4" s="147"/>
      <c r="F4" s="147"/>
      <c r="G4" s="147"/>
      <c r="H4" s="147"/>
      <c r="I4" s="147"/>
      <c r="J4" s="147"/>
      <c r="K4" s="147"/>
      <c r="L4" s="147"/>
      <c r="M4" s="147"/>
      <c r="N4" s="147"/>
      <c r="O4" s="147"/>
      <c r="P4" s="147"/>
      <c r="Q4" s="1"/>
    </row>
    <row r="5" spans="1:17" ht="21.75" customHeight="1" x14ac:dyDescent="0.25">
      <c r="A5" s="1"/>
      <c r="B5" s="148" t="s">
        <v>218</v>
      </c>
      <c r="C5" s="148"/>
      <c r="D5" s="148"/>
      <c r="E5" s="148"/>
      <c r="F5" s="148"/>
      <c r="G5" s="148"/>
      <c r="H5" s="148"/>
      <c r="I5" s="148"/>
      <c r="J5" s="148"/>
      <c r="K5" s="148"/>
      <c r="L5" s="148"/>
      <c r="M5" s="148"/>
      <c r="N5" s="148"/>
      <c r="O5" s="148"/>
      <c r="P5" s="148"/>
      <c r="Q5" s="1"/>
    </row>
    <row r="6" spans="1:17" ht="6"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'[47]POA (2)'!$AA$26</f>
        <v>I Gasto Federalizado</v>
      </c>
      <c r="E8" s="150"/>
      <c r="F8" s="150"/>
      <c r="G8" s="150"/>
      <c r="H8" s="150"/>
      <c r="I8" s="151" t="s">
        <v>1</v>
      </c>
      <c r="J8" s="152" t="s">
        <v>59</v>
      </c>
      <c r="K8" s="152"/>
      <c r="L8" s="151" t="s">
        <v>2</v>
      </c>
      <c r="M8" s="181" t="str">
        <f>'[47]POA (2)'!$C$19</f>
        <v>16. Seguridad y Progreso Integral.</v>
      </c>
      <c r="N8" s="150"/>
      <c r="O8" s="151" t="s">
        <v>3</v>
      </c>
      <c r="P8" s="149" t="s">
        <v>178</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340" t="s">
        <v>81</v>
      </c>
      <c r="C11" s="155"/>
      <c r="D11" s="155"/>
      <c r="E11" s="156"/>
      <c r="F11" s="69" t="s">
        <v>5</v>
      </c>
      <c r="G11" s="340" t="str">
        <f>'[47]POA (2)'!$AA$24</f>
        <v>1.3 Coordinación de la Política de Gobierno</v>
      </c>
      <c r="H11" s="155"/>
      <c r="I11" s="155"/>
      <c r="J11" s="155"/>
      <c r="K11" s="155"/>
      <c r="L11" s="156"/>
      <c r="M11" s="26" t="s">
        <v>6</v>
      </c>
      <c r="N11" s="340" t="s">
        <v>116</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81" t="str">
        <f>'[47]POA (2)'!$C$17</f>
        <v>Seguridad y Justicia: El Compromiso para un Futuro Mejor.</v>
      </c>
      <c r="C13" s="150"/>
      <c r="D13" s="146" t="s">
        <v>8</v>
      </c>
      <c r="E13" s="334" t="str">
        <f>'[47]POA (2)'!$C$18</f>
        <v xml:space="preserve">Coordinar estrategias  en procesis integrales de seguridad publica para prevenir el delito cumpliendo con la normatividad local y el respaldo juridico ademas de la colaboracion comunitaria logrando un impacto positivo en el binestar y la tranquilidad de la sociedad </v>
      </c>
      <c r="F13" s="150"/>
      <c r="G13" s="150"/>
      <c r="H13" s="146" t="s">
        <v>9</v>
      </c>
      <c r="I13" s="334" t="str">
        <f>'[47]POA (2)'!$C$20</f>
        <v>Fomentar una coordinación con los tres órdenes de Gobierno para la construcción de la paz, mediante acciones eficaces de protección y prevención para la disuasión y seguimiento al delito, generando espacios seguros a la vanguardia de la ciudadanía.</v>
      </c>
      <c r="J13" s="150"/>
      <c r="K13" s="150"/>
      <c r="L13" s="150"/>
      <c r="M13" s="151" t="s">
        <v>10</v>
      </c>
      <c r="N13" s="334" t="str">
        <f>'[47]POA (2)'!$C$21</f>
        <v>16.6 Brindar orientación jurídica sobre la interpretación y aplicación de la Ley sobre la validez y efectos de actos administrativos. 16.7 Asegurar que la expedición de documentos emitidos por el Gobierno Municipal, estén legalmente fundamentados y validados para la resolución de acuerdos o convenios. 16.8 Defender los intereses del Municipio ante procesos judiciales o administrativos en tribunales como juicios de amparo, demandas o controversias con terceros. 16.9 Asesorar sobre la legalidad de permisos o licencias municipales.</v>
      </c>
      <c r="O13" s="150"/>
      <c r="P13" s="150"/>
      <c r="Q13" s="150"/>
    </row>
    <row r="14" spans="1:17" ht="151.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51" t="s">
        <v>13</v>
      </c>
      <c r="F17" s="151"/>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51"/>
      <c r="F18" s="151"/>
      <c r="G18" s="146"/>
      <c r="H18" s="146"/>
      <c r="I18" s="146"/>
      <c r="J18" s="146"/>
      <c r="K18" s="151"/>
      <c r="L18" s="70" t="s">
        <v>184</v>
      </c>
      <c r="M18" s="69" t="s">
        <v>18</v>
      </c>
      <c r="N18" s="151"/>
      <c r="O18" s="151"/>
      <c r="P18" s="151"/>
      <c r="Q18" s="151"/>
    </row>
    <row r="19" spans="1:18" ht="114.75" customHeight="1" x14ac:dyDescent="0.25">
      <c r="A19" s="2" t="s">
        <v>28</v>
      </c>
      <c r="B19" s="150" t="str">
        <f>[47]MIR!$B$12</f>
        <v>Realizar en la Dirección Jurídica un adecuado seguimiento legal en los Procesos Jurídicos.</v>
      </c>
      <c r="C19" s="150"/>
      <c r="D19" s="150"/>
      <c r="E19" s="150" t="s">
        <v>117</v>
      </c>
      <c r="F19" s="150"/>
      <c r="G19" s="150" t="s">
        <v>119</v>
      </c>
      <c r="H19" s="150"/>
      <c r="I19" s="160" t="s">
        <v>121</v>
      </c>
      <c r="J19" s="150"/>
      <c r="K19" s="41" t="s">
        <v>184</v>
      </c>
      <c r="L19" s="71">
        <v>2</v>
      </c>
      <c r="M19" s="86" t="s">
        <v>230</v>
      </c>
      <c r="N19" s="87" t="s">
        <v>231</v>
      </c>
      <c r="O19" s="5">
        <v>0.5</v>
      </c>
      <c r="P19" s="334" t="str">
        <f t="shared" ref="P19:P29" si="0">$J$8</f>
        <v>DIRECCIÓN DE ASUNTOS JURIDICOS.</v>
      </c>
      <c r="Q19" s="150"/>
    </row>
    <row r="20" spans="1:18" ht="114.75" customHeight="1" x14ac:dyDescent="0.25">
      <c r="A20" s="2" t="s">
        <v>29</v>
      </c>
      <c r="B20" s="150" t="str">
        <f>[47]MIR!$B$13</f>
        <v>Lograr eficiencia en los juicios laborales, asesoría jurídica y  la aplicabilidad apegada a la legalidad.</v>
      </c>
      <c r="C20" s="150"/>
      <c r="D20" s="150"/>
      <c r="E20" s="150" t="s">
        <v>118</v>
      </c>
      <c r="F20" s="150"/>
      <c r="G20" s="173" t="s">
        <v>120</v>
      </c>
      <c r="H20" s="173"/>
      <c r="I20" s="160" t="s">
        <v>121</v>
      </c>
      <c r="J20" s="150"/>
      <c r="K20" s="41" t="s">
        <v>186</v>
      </c>
      <c r="L20" s="71">
        <v>2</v>
      </c>
      <c r="M20" s="86" t="s">
        <v>230</v>
      </c>
      <c r="N20" s="87" t="s">
        <v>231</v>
      </c>
      <c r="O20" s="5">
        <v>0.5</v>
      </c>
      <c r="P20" s="334" t="str">
        <f t="shared" si="0"/>
        <v>DIRECCIÓN DE ASUNTOS JURIDICOS.</v>
      </c>
      <c r="Q20" s="150"/>
    </row>
    <row r="21" spans="1:18" ht="72.75" customHeight="1" x14ac:dyDescent="0.25">
      <c r="A21" s="2" t="s">
        <v>62</v>
      </c>
      <c r="B21" s="150" t="str">
        <f>[47]MIR!$B$14</f>
        <v>Se tiene conocimiento del marco jurídico y los reglamentos de las direcciones municipales</v>
      </c>
      <c r="C21" s="150"/>
      <c r="D21" s="150"/>
      <c r="E21" s="150" t="str">
        <f>[47]MIR!$C$14</f>
        <v>porcentaje de conocimiento jurídico y reglamentos</v>
      </c>
      <c r="F21" s="150"/>
      <c r="G21" s="173" t="str">
        <f>[47]MIR!$D$14</f>
        <v>No. De personas con conocimiento juridico programados/ no de personas con conocimiento jurídico realizados*100 (NPJP/NPJR*100)</v>
      </c>
      <c r="H21" s="173"/>
      <c r="I21" s="160" t="str">
        <f>[47]MIR!$E$14</f>
        <v>encuesta</v>
      </c>
      <c r="J21" s="150"/>
      <c r="K21" s="41" t="s">
        <v>184</v>
      </c>
      <c r="L21" s="71">
        <v>2</v>
      </c>
      <c r="M21" s="86" t="s">
        <v>230</v>
      </c>
      <c r="N21" s="87" t="s">
        <v>231</v>
      </c>
      <c r="O21" s="5">
        <v>0.5</v>
      </c>
      <c r="P21" s="334" t="str">
        <f t="shared" si="0"/>
        <v>DIRECCIÓN DE ASUNTOS JURIDICOS.</v>
      </c>
      <c r="Q21" s="150"/>
    </row>
    <row r="22" spans="1:18" ht="72.75" customHeight="1" x14ac:dyDescent="0.25">
      <c r="A22" s="2" t="s">
        <v>63</v>
      </c>
      <c r="B22" s="163" t="str">
        <f>[47]MIR!$B$17</f>
        <v>Buena percepción de las funciones que realiza el área jurídica</v>
      </c>
      <c r="C22" s="167"/>
      <c r="D22" s="164"/>
      <c r="E22" s="163" t="str">
        <f>[47]MIR!$C$17</f>
        <v>porcentaje de funciones juridicas realizadas</v>
      </c>
      <c r="F22" s="164"/>
      <c r="G22" s="335" t="str">
        <f>[47]MIR!$D$17</f>
        <v>No. De funciones jurídicas  programados/No de funciones jurídicas  realizados*100 (NFJP/NFJR*100)</v>
      </c>
      <c r="H22" s="336"/>
      <c r="I22" s="165" t="str">
        <f>[47]MIR!$E$17</f>
        <v>funciones</v>
      </c>
      <c r="J22" s="166"/>
      <c r="K22" s="41" t="s">
        <v>184</v>
      </c>
      <c r="L22" s="121">
        <v>2</v>
      </c>
      <c r="M22" s="127" t="s">
        <v>230</v>
      </c>
      <c r="N22" s="114" t="s">
        <v>231</v>
      </c>
      <c r="O22" s="5">
        <v>0.5</v>
      </c>
      <c r="P22" s="334" t="str">
        <f t="shared" si="0"/>
        <v>DIRECCIÓN DE ASUNTOS JURIDICOS.</v>
      </c>
      <c r="Q22" s="150"/>
    </row>
    <row r="23" spans="1:18" ht="94.5" customHeight="1" x14ac:dyDescent="0.25">
      <c r="A23" s="2" t="s">
        <v>106</v>
      </c>
      <c r="B23" s="150" t="str">
        <f>[47]MIR!$B$20</f>
        <v>Se realiza una asesoria y apoyo juridico a las diversas áreas que conforman el h. ayuntamiento</v>
      </c>
      <c r="C23" s="150"/>
      <c r="D23" s="150"/>
      <c r="E23" s="150" t="str">
        <f>[47]MIR!$C$20</f>
        <v>porcentaje de apoyo jurídicos a las áreas</v>
      </c>
      <c r="F23" s="150"/>
      <c r="G23" s="150" t="str">
        <f>[47]MIR!$D$20</f>
        <v>No. De apoyos jurídicos  programados/No de apoyos jurídicos realizados*100 (NIJP/NIJR*100)</v>
      </c>
      <c r="H23" s="150"/>
      <c r="I23" s="160" t="str">
        <f>[47]MIR!$E$20</f>
        <v>asesoría jurídica</v>
      </c>
      <c r="J23" s="150"/>
      <c r="K23" s="41" t="s">
        <v>184</v>
      </c>
      <c r="L23" s="71">
        <v>2</v>
      </c>
      <c r="M23" s="86" t="s">
        <v>230</v>
      </c>
      <c r="N23" s="87" t="s">
        <v>231</v>
      </c>
      <c r="O23" s="5">
        <v>0.5</v>
      </c>
      <c r="P23" s="334" t="str">
        <f t="shared" si="0"/>
        <v>DIRECCIÓN DE ASUNTOS JURIDICOS.</v>
      </c>
      <c r="Q23" s="150"/>
    </row>
    <row r="24" spans="1:18" ht="22.5" customHeight="1" x14ac:dyDescent="0.25">
      <c r="A24" s="261" t="s">
        <v>30</v>
      </c>
      <c r="B24" s="262"/>
      <c r="C24" s="262"/>
      <c r="D24" s="262"/>
      <c r="E24" s="262"/>
      <c r="F24" s="262"/>
      <c r="G24" s="262"/>
      <c r="H24" s="262"/>
      <c r="I24" s="262"/>
      <c r="J24" s="262"/>
      <c r="K24" s="262"/>
      <c r="L24" s="262"/>
      <c r="M24" s="262"/>
      <c r="N24" s="262"/>
      <c r="O24" s="262"/>
      <c r="P24" s="262"/>
      <c r="Q24" s="263"/>
    </row>
    <row r="25" spans="1:18" ht="96" customHeight="1" x14ac:dyDescent="0.25">
      <c r="A25" s="3" t="s">
        <v>69</v>
      </c>
      <c r="B25" s="150" t="str">
        <f>[47]MIR!$B$15</f>
        <v>Brindar una buena  orientacion en el tema jurídico a los directores del h. ayuntamiento</v>
      </c>
      <c r="C25" s="150"/>
      <c r="D25" s="150"/>
      <c r="E25" s="150" t="str">
        <f>[47]MIR!$C$15</f>
        <v>porcentaje de orientación jurídica a los directores</v>
      </c>
      <c r="F25" s="150"/>
      <c r="G25" s="173" t="str">
        <f>[47]MIR!$D$15</f>
        <v>No. De orientación jurídica directores programados/No de orientación jurídica realizados*100 (NOJP/NOJR*100)</v>
      </c>
      <c r="H25" s="173"/>
      <c r="I25" s="160" t="str">
        <f>[47]MIR!$E$15</f>
        <v>orientación jurídica</v>
      </c>
      <c r="J25" s="150"/>
      <c r="K25" s="55" t="s">
        <v>184</v>
      </c>
      <c r="L25" s="71">
        <v>2</v>
      </c>
      <c r="M25" s="86" t="s">
        <v>230</v>
      </c>
      <c r="N25" s="87" t="s">
        <v>231</v>
      </c>
      <c r="O25" s="5">
        <v>0.5</v>
      </c>
      <c r="P25" s="334" t="str">
        <f t="shared" si="0"/>
        <v>DIRECCIÓN DE ASUNTOS JURIDICOS.</v>
      </c>
      <c r="Q25" s="150"/>
    </row>
    <row r="26" spans="1:18" ht="99" customHeight="1" x14ac:dyDescent="0.25">
      <c r="A26" s="3" t="s">
        <v>65</v>
      </c>
      <c r="B26" s="150" t="str">
        <f>[47]MIR!$B$16</f>
        <v>Lograr una adecuada formación y actualización jurídica continua</v>
      </c>
      <c r="C26" s="150"/>
      <c r="D26" s="150"/>
      <c r="E26" s="150" t="str">
        <f>[47]MIR!$C$16</f>
        <v>porcentaje  de actualización jurídica</v>
      </c>
      <c r="F26" s="150"/>
      <c r="G26" s="163" t="str">
        <f>[47]MIR!$D$16</f>
        <v>No. De actualizaciones  jurídicas  programados/No de actualizaciones  juridicas realizados*100 (NAJP/NAJR*100)</v>
      </c>
      <c r="H26" s="164"/>
      <c r="I26" s="160" t="str">
        <f>[47]MIR!$E$16</f>
        <v>medios de verificación</v>
      </c>
      <c r="J26" s="150"/>
      <c r="K26" s="55" t="s">
        <v>184</v>
      </c>
      <c r="L26" s="71">
        <v>2</v>
      </c>
      <c r="M26" s="86" t="s">
        <v>230</v>
      </c>
      <c r="N26" s="87" t="s">
        <v>231</v>
      </c>
      <c r="O26" s="5">
        <v>0.5</v>
      </c>
      <c r="P26" s="334" t="str">
        <f t="shared" si="0"/>
        <v>DIRECCIÓN DE ASUNTOS JURIDICOS.</v>
      </c>
      <c r="Q26" s="150"/>
      <c r="R26" t="s">
        <v>33</v>
      </c>
    </row>
    <row r="27" spans="1:18" ht="118.5" customHeight="1" x14ac:dyDescent="0.25">
      <c r="A27" s="3" t="s">
        <v>68</v>
      </c>
      <c r="B27" s="337" t="str">
        <f>[47]MIR!$B$18</f>
        <v>Asegurar el seguimiento legal en tiempo y forma de los juicios laborales, administrativos y amparos.</v>
      </c>
      <c r="C27" s="338"/>
      <c r="D27" s="339"/>
      <c r="E27" s="163" t="str">
        <f>[47]MIR!$C$18</f>
        <v>porcentaje de juicios laborales y administrativos</v>
      </c>
      <c r="F27" s="164"/>
      <c r="G27" s="163" t="str">
        <f>[47]MIR!$D$18</f>
        <v>No. De juicios laborales y administrativos programados/No de juicios laborales y administrativoss realizados*100 (NJLP/NJLR*100)</v>
      </c>
      <c r="H27" s="164"/>
      <c r="I27" s="165" t="str">
        <f>[47]MIR!$E$18</f>
        <v>archivos</v>
      </c>
      <c r="J27" s="166"/>
      <c r="K27" s="55" t="s">
        <v>184</v>
      </c>
      <c r="L27" s="71">
        <v>2</v>
      </c>
      <c r="M27" s="86" t="s">
        <v>230</v>
      </c>
      <c r="N27" s="87" t="s">
        <v>231</v>
      </c>
      <c r="O27" s="5">
        <v>0.5</v>
      </c>
      <c r="P27" s="334" t="str">
        <f t="shared" si="0"/>
        <v>DIRECCIÓN DE ASUNTOS JURIDICOS.</v>
      </c>
      <c r="Q27" s="150"/>
    </row>
    <row r="28" spans="1:18" ht="103.5" customHeight="1" x14ac:dyDescent="0.25">
      <c r="A28" s="3" t="s">
        <v>78</v>
      </c>
      <c r="B28" s="163" t="str">
        <f>[47]MIR!$B$19</f>
        <v>Realizar contestaciones de informes en tiempo y forma ante los organos jurisdiccionales y judiciales</v>
      </c>
      <c r="C28" s="167"/>
      <c r="D28" s="164"/>
      <c r="E28" s="163" t="str">
        <f>[47]MIR!$C$19</f>
        <v>porcentaje de informes jurisdiccionales y judiciales</v>
      </c>
      <c r="F28" s="164"/>
      <c r="G28" s="163" t="str">
        <f>[47]MIR!$D$19</f>
        <v>No. De informes jurisdiccionales  programados/No de informes jurisdiccionales realizados*100 (NIJP/NIJR*100)</v>
      </c>
      <c r="H28" s="164"/>
      <c r="I28" s="165" t="str">
        <f>[47]MIR!$E$19</f>
        <v>informes</v>
      </c>
      <c r="J28" s="166"/>
      <c r="K28" s="55" t="s">
        <v>184</v>
      </c>
      <c r="L28" s="71">
        <v>2</v>
      </c>
      <c r="M28" s="86" t="s">
        <v>230</v>
      </c>
      <c r="N28" s="87" t="s">
        <v>231</v>
      </c>
      <c r="O28" s="5">
        <v>0.5</v>
      </c>
      <c r="P28" s="334" t="str">
        <f t="shared" si="0"/>
        <v>DIRECCIÓN DE ASUNTOS JURIDICOS.</v>
      </c>
      <c r="Q28" s="150"/>
    </row>
    <row r="29" spans="1:18" ht="94.5" customHeight="1" x14ac:dyDescent="0.25">
      <c r="A29" s="3" t="s">
        <v>107</v>
      </c>
      <c r="B29" s="163" t="str">
        <f>[47]MIR!$B$21</f>
        <v xml:space="preserve">Brindar apoyo en la revsión   y  técnico jurídico sobre convenios que celebra el H. Ayuntamiento </v>
      </c>
      <c r="C29" s="167"/>
      <c r="D29" s="164"/>
      <c r="E29" s="163" t="str">
        <f>[47]MIR!$C$21</f>
        <v>porcentaje revisión de convenios</v>
      </c>
      <c r="F29" s="164"/>
      <c r="G29" s="335" t="str">
        <f>[47]MIR!$D$21</f>
        <v>No. De revisión de convenios programados/No de revisión de convenios realizados*100 (NRCP/NRCR*100)</v>
      </c>
      <c r="H29" s="336"/>
      <c r="I29" s="165" t="str">
        <f>[47]MIR!$E$21</f>
        <v>apoyo técnico jurídico</v>
      </c>
      <c r="J29" s="166"/>
      <c r="K29" s="55" t="s">
        <v>184</v>
      </c>
      <c r="L29" s="71">
        <v>2</v>
      </c>
      <c r="M29" s="86" t="s">
        <v>230</v>
      </c>
      <c r="N29" s="87" t="s">
        <v>231</v>
      </c>
      <c r="O29" s="5">
        <v>0.5</v>
      </c>
      <c r="P29" s="334" t="str">
        <f t="shared" si="0"/>
        <v>DIRECCIÓN DE ASUNTOS JURIDICOS.</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
      <c r="G37" s="1"/>
      <c r="H37" s="1"/>
      <c r="I37" s="1"/>
      <c r="J37" s="1"/>
      <c r="K37" s="1"/>
      <c r="L37" s="1"/>
      <c r="M37" s="1"/>
      <c r="N37" s="1"/>
      <c r="O37" s="1"/>
      <c r="P37" s="1"/>
      <c r="Q37" s="1"/>
    </row>
    <row r="38" spans="1:17" x14ac:dyDescent="0.25">
      <c r="A38" s="1"/>
      <c r="B38" s="1"/>
      <c r="C38" s="1"/>
      <c r="D38" s="1"/>
      <c r="E38" s="1"/>
      <c r="G38" s="1"/>
      <c r="H38" s="1"/>
      <c r="I38" s="1"/>
      <c r="J38" s="1"/>
      <c r="K38" s="1"/>
      <c r="L38" s="1"/>
      <c r="M38" s="1"/>
      <c r="N38" s="1"/>
      <c r="O38" s="1"/>
      <c r="P38" s="1"/>
      <c r="Q38" s="1"/>
    </row>
    <row r="39" spans="1:17" s="1" customFormat="1" x14ac:dyDescent="0.25"/>
    <row r="40" spans="1:17" s="1" customFormat="1" x14ac:dyDescent="0.25"/>
    <row r="41" spans="1:17" s="1" customFormat="1" x14ac:dyDescent="0.25"/>
  </sheetData>
  <mergeCells count="8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P28:Q28"/>
    <mergeCell ref="B29:D29"/>
    <mergeCell ref="E29:F29"/>
    <mergeCell ref="G29:H29"/>
    <mergeCell ref="I29:J29"/>
    <mergeCell ref="P29:Q29"/>
    <mergeCell ref="F35:H36"/>
    <mergeCell ref="B28:D28"/>
    <mergeCell ref="E28:F28"/>
    <mergeCell ref="G28:H28"/>
    <mergeCell ref="I28:J28"/>
  </mergeCells>
  <pageMargins left="0.7" right="0.7" top="0.75" bottom="0.75" header="0.3" footer="0.3"/>
  <pageSetup scale="53" orientation="landscape" horizontalDpi="0" verticalDpi="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4"/>
  <sheetViews>
    <sheetView zoomScale="75" zoomScaleNormal="75" zoomScaleSheetLayoutView="70" workbookViewId="0">
      <selection activeCell="P16" sqref="P16:Q18"/>
    </sheetView>
  </sheetViews>
  <sheetFormatPr baseColWidth="10" defaultColWidth="10.875" defaultRowHeight="15.75" x14ac:dyDescent="0.25"/>
  <cols>
    <col min="1" max="1" width="14.875" customWidth="1"/>
    <col min="3" max="3" width="6.875" customWidth="1"/>
    <col min="4" max="4" width="16.375" customWidth="1"/>
    <col min="6" max="6" width="11.625" customWidth="1"/>
    <col min="8" max="8" width="12.875" customWidth="1"/>
    <col min="9" max="9" width="13.375" customWidth="1"/>
    <col min="10" max="10" width="9.625" customWidth="1"/>
    <col min="11" max="11" width="13.875" customWidth="1"/>
    <col min="12" max="12" width="14.5" customWidth="1"/>
    <col min="13" max="13" width="15.5" customWidth="1"/>
    <col min="14" max="15" width="14.125" customWidth="1"/>
    <col min="17" max="17" width="3"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86.25" customHeight="1" x14ac:dyDescent="0.25">
      <c r="A4" s="1"/>
      <c r="B4" s="147"/>
      <c r="C4" s="147"/>
      <c r="D4" s="147"/>
      <c r="E4" s="147"/>
      <c r="F4" s="147"/>
      <c r="G4" s="147"/>
      <c r="H4" s="147"/>
      <c r="I4" s="147"/>
      <c r="J4" s="147"/>
      <c r="K4" s="147"/>
      <c r="L4" s="147"/>
      <c r="M4" s="147"/>
      <c r="N4" s="147"/>
      <c r="O4" s="147"/>
      <c r="P4" s="147"/>
      <c r="Q4" s="1"/>
    </row>
    <row r="5" spans="1:17" ht="24" customHeight="1" x14ac:dyDescent="0.25">
      <c r="A5" s="1"/>
      <c r="B5" s="148" t="s">
        <v>218</v>
      </c>
      <c r="C5" s="148"/>
      <c r="D5" s="148"/>
      <c r="E5" s="148"/>
      <c r="F5" s="148"/>
      <c r="G5" s="148"/>
      <c r="H5" s="148"/>
      <c r="I5" s="148"/>
      <c r="J5" s="148"/>
      <c r="K5" s="148"/>
      <c r="L5" s="148"/>
      <c r="M5" s="148"/>
      <c r="N5" s="148"/>
      <c r="O5" s="148"/>
      <c r="P5" s="148"/>
      <c r="Q5" s="1"/>
    </row>
    <row r="6" spans="1:17" ht="12" hidden="1"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'[48]POA (2)'!$AA$26</f>
        <v xml:space="preserve">I Gasto Federalizado </v>
      </c>
      <c r="E8" s="150"/>
      <c r="F8" s="150"/>
      <c r="G8" s="150"/>
      <c r="H8" s="150"/>
      <c r="I8" s="151" t="s">
        <v>1</v>
      </c>
      <c r="J8" s="152" t="s">
        <v>60</v>
      </c>
      <c r="K8" s="152"/>
      <c r="L8" s="151" t="s">
        <v>2</v>
      </c>
      <c r="M8" s="181" t="str">
        <f>'[48]POA (2)'!$C$19</f>
        <v>19. Red de Prevención y Protección Comunitaria</v>
      </c>
      <c r="N8" s="150"/>
      <c r="O8" s="151" t="s">
        <v>3</v>
      </c>
      <c r="P8" s="149" t="s">
        <v>177</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322" t="s">
        <v>81</v>
      </c>
      <c r="C11" s="155"/>
      <c r="D11" s="155"/>
      <c r="E11" s="156"/>
      <c r="F11" s="69" t="s">
        <v>5</v>
      </c>
      <c r="G11" s="322" t="str">
        <f>'[48]POA (2)'!$AA$24</f>
        <v xml:space="preserve">1.7. Asuntos </v>
      </c>
      <c r="H11" s="155"/>
      <c r="I11" s="155"/>
      <c r="J11" s="155"/>
      <c r="K11" s="155"/>
      <c r="L11" s="156"/>
      <c r="M11" s="70" t="s">
        <v>6</v>
      </c>
      <c r="N11" s="322" t="str">
        <f>'[48]POA (2)'!$AA$25</f>
        <v xml:space="preserve">1.7.2. Proteccion Civil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42" t="str">
        <f>'[48]POA (2)'!$C$17</f>
        <v>EJE III
Seguridad y Justicia: El Compromiso para un Futuro Mejor</v>
      </c>
      <c r="C13" s="150"/>
      <c r="D13" s="146" t="s">
        <v>8</v>
      </c>
      <c r="E13" s="342" t="str">
        <f>'[48]POA (2)'!$C$18</f>
        <v xml:space="preserve">Dar pronta atención ante situaciones de emergencias ya sean naturales o causadas por el hombre, protegiendo la vida, la integridad física y los bienes de la ciudadanía. </v>
      </c>
      <c r="F13" s="150"/>
      <c r="G13" s="150"/>
      <c r="H13" s="146" t="s">
        <v>9</v>
      </c>
      <c r="I13" s="342" t="str">
        <f>'[48]POA (2)'!$C$20</f>
        <v xml:space="preserve">Fomentar una coordinación con los tres órdenes de Gobierno para la construcción de la paz, mediante acciones eficaces de protección y prevención para la disuasión y seguimiento al delito, generando espacios seguros a la vanguardia de la ciudadanía. </v>
      </c>
      <c r="J13" s="150"/>
      <c r="K13" s="150"/>
      <c r="L13" s="150"/>
      <c r="M13" s="151" t="s">
        <v>10</v>
      </c>
      <c r="N13" s="181" t="str">
        <f>'[48]POA (2)'!$C$21</f>
        <v xml:space="preserve">19.1 Establecer medidas preventivas para reducir la vulnerabilidad frente a desastres naturales.  19.2 Mejorar los sistemas de alerta temprana y la promoción de prácticas seguras.  19.3 Implementar campañas de sensibilización y educación, considerando la prevención de riesgos, medidas de seguridad ante posibles desastres y primeros auxilios.  19.4 Fomentar la participación ciudadana en la prevención y mitigación de riesgos, con la participación activa en simulacros, programas de formación en primeros auxilios y otras hablidades de emergencia.19.5 Elaborar planes locales para la atención de emergencia, incluyendo procedimiento de evacuación, distribución de recursos y coordinación de refugios temporales.  19.6 Capacitar al equipo de respuesta de protección civil, voluntarios o personal de emergencias, asegurando que están preparados ante un desastre natural. 19.7 Organizar ejercicios de evacuación en insitituciones educativas, plazas o espacios públicos, para mejorar la coordinación y efectividad en situaciones reales. 19.8 Realizar evcaluación completa de los daños causados por algún desastre natural, identificando las necesidades inmediatas y a largo plazo. 19.9 Supervisar y dar seguimiento al proceso de recuperación o rehabilitación en las áreas afectadas por desastres naturales. </v>
      </c>
      <c r="O13" s="150"/>
      <c r="P13" s="150"/>
      <c r="Q13" s="150"/>
    </row>
    <row r="14" spans="1:17" ht="348.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69" t="s">
        <v>184</v>
      </c>
      <c r="M18" s="69" t="s">
        <v>18</v>
      </c>
      <c r="N18" s="151"/>
      <c r="O18" s="151"/>
      <c r="P18" s="151"/>
      <c r="Q18" s="151"/>
    </row>
    <row r="19" spans="1:18" ht="118.5" customHeight="1" x14ac:dyDescent="0.25">
      <c r="A19" s="2" t="s">
        <v>28</v>
      </c>
      <c r="B19" s="150" t="str">
        <f>[48]MIR!$B$12</f>
        <v>Disminución de Pérdida de Vidas Humanas y Materiales</v>
      </c>
      <c r="C19" s="150"/>
      <c r="D19" s="150"/>
      <c r="E19" s="163" t="str">
        <f>[48]MIR!$C$12</f>
        <v xml:space="preserve">Índice de Pérdida de Vidas Humanas y Materiales por Fenómenos Naturales y Antrópicos. </v>
      </c>
      <c r="F19" s="164"/>
      <c r="G19" s="150" t="str">
        <f>[48]MIR!$D$12</f>
        <v>Índice de Pérdida de Vidas Humanas y Materiales por Fenómenos Naturales y Antrópicos. = (No. de Reportes de Pérdida de Vidas Humanas y Materiales / No. De Reportes de Emergencia Atendidos) * 100 
IPVHMFNA = (NRPVHM/NREA) * 100</v>
      </c>
      <c r="H19" s="150"/>
      <c r="I19" s="160" t="str">
        <f>[48]MIR!$E$12</f>
        <v xml:space="preserve">Reporte de novedades diarias y Tarjetas informativas </v>
      </c>
      <c r="J19" s="150"/>
      <c r="K19" s="41" t="s">
        <v>184</v>
      </c>
      <c r="L19" s="71">
        <v>2</v>
      </c>
      <c r="M19" s="86" t="s">
        <v>230</v>
      </c>
      <c r="N19" s="87" t="s">
        <v>231</v>
      </c>
      <c r="O19" s="5">
        <v>0.5</v>
      </c>
      <c r="P19" s="160" t="s">
        <v>60</v>
      </c>
      <c r="Q19" s="150"/>
    </row>
    <row r="20" spans="1:18" ht="108" customHeight="1" x14ac:dyDescent="0.25">
      <c r="A20" s="2" t="s">
        <v>29</v>
      </c>
      <c r="B20" s="150" t="str">
        <f>[48]MIR!$B$13</f>
        <v>Capacidad Eficaz de Respuesta ante el Aumento de  Riesgos para la Población de Eduardo Neri por Fenómenos Naturales o Antrópicos.</v>
      </c>
      <c r="C20" s="150"/>
      <c r="D20" s="150"/>
      <c r="E20" s="150" t="str">
        <f>[48]MIR!$C$13</f>
        <v>Tasa de Incidencia de Reportes por Afectaciones de Fenómenos Naturales y Antrópicos.</v>
      </c>
      <c r="F20" s="150"/>
      <c r="G20" s="173" t="str">
        <f>[48]MIR!$D$13</f>
        <v>Tasa de Incidencia de Reportes por Afectaciones de Fenómenos Naturales y Antrópicos = (No. de Reportes de Emergencia Atendidos / No. De Reportes de Emergencia Recibidos) * 100 
TIRAFNA = (NREA/NRER) * 100</v>
      </c>
      <c r="H20" s="173"/>
      <c r="I20" s="160" t="str">
        <f>[48]MIR!$E$13</f>
        <v xml:space="preserve"> Reporte de novedades diarias y Tarjetas informativas </v>
      </c>
      <c r="J20" s="150"/>
      <c r="K20" s="41" t="s">
        <v>185</v>
      </c>
      <c r="L20" s="71">
        <v>2</v>
      </c>
      <c r="M20" s="86" t="s">
        <v>230</v>
      </c>
      <c r="N20" s="87" t="s">
        <v>231</v>
      </c>
      <c r="O20" s="5">
        <v>0.5</v>
      </c>
      <c r="P20" s="160" t="s">
        <v>60</v>
      </c>
      <c r="Q20" s="150"/>
    </row>
    <row r="21" spans="1:18" ht="112.5" customHeight="1" x14ac:dyDescent="0.25">
      <c r="A21" s="2" t="s">
        <v>62</v>
      </c>
      <c r="B21" s="150" t="str">
        <f>[48]MIR!$B$14</f>
        <v>Eficiente atención a las emergencias que se presenten.</v>
      </c>
      <c r="C21" s="150"/>
      <c r="D21" s="150"/>
      <c r="E21" s="150" t="str">
        <f>[48]MIR!$C$14</f>
        <v xml:space="preserve">Índice de Cumplimiento de Emergencias Atendidas </v>
      </c>
      <c r="F21" s="150"/>
      <c r="G21" s="150" t="str">
        <f>[48]MIR!$D$14</f>
        <v>Índice de Cumplimiento de Emergencias Atendidas  =  (No. de Reportes de Emergencia Atendidos / No. De Reportes de Emergencia Recibidos) * 100 
ICEA = (NREA/NRER) * 100</v>
      </c>
      <c r="H21" s="150"/>
      <c r="I21" s="160" t="str">
        <f>[48]MIR!$E$14</f>
        <v xml:space="preserve"> Reporte de novedades diarias y Tarjetas informativas </v>
      </c>
      <c r="J21" s="150"/>
      <c r="K21" s="41" t="s">
        <v>184</v>
      </c>
      <c r="L21" s="71">
        <v>2</v>
      </c>
      <c r="M21" s="86" t="s">
        <v>230</v>
      </c>
      <c r="N21" s="87" t="s">
        <v>231</v>
      </c>
      <c r="O21" s="5">
        <v>0.5</v>
      </c>
      <c r="P21" s="160" t="s">
        <v>60</v>
      </c>
      <c r="Q21" s="150"/>
    </row>
    <row r="22" spans="1:18" ht="124.5" customHeight="1" x14ac:dyDescent="0.25">
      <c r="A22" s="2" t="s">
        <v>63</v>
      </c>
      <c r="B22" s="150" t="str">
        <f>[48]MIR!$B$30</f>
        <v>Pronta respuesta a requerimientos necesarios para la operación.</v>
      </c>
      <c r="C22" s="150"/>
      <c r="D22" s="150"/>
      <c r="E22" s="150" t="str">
        <f>[48]MIR!$C$30</f>
        <v xml:space="preserve">Índice de Autorizaciones a Requerimientos de Protección Civil </v>
      </c>
      <c r="F22" s="150"/>
      <c r="G22" s="150" t="str">
        <f>[48]MIR!$D$30</f>
        <v>Índice de Autorizaciones a Requerimientos de Protección Civil = (No. De Autorizaciones a Requerimientos / No. De Oficios de Requerimientos Expedidos) * 100
IARPC = (NAR/NORE) * 100</v>
      </c>
      <c r="H22" s="150"/>
      <c r="I22" s="160" t="str">
        <f>[48]MIR!$E$30</f>
        <v xml:space="preserve"> Acuses de Oficios de Solicitudes</v>
      </c>
      <c r="J22" s="150"/>
      <c r="K22" s="41" t="s">
        <v>184</v>
      </c>
      <c r="L22" s="71">
        <v>2</v>
      </c>
      <c r="M22" s="86" t="s">
        <v>230</v>
      </c>
      <c r="N22" s="87" t="s">
        <v>231</v>
      </c>
      <c r="O22" s="5">
        <v>0.5</v>
      </c>
      <c r="P22" s="160" t="s">
        <v>60</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78" customHeight="1" x14ac:dyDescent="0.25">
      <c r="A24" s="3" t="s">
        <v>69</v>
      </c>
      <c r="B24" s="150" t="str">
        <f>[48]MIR!$B$15</f>
        <v xml:space="preserve">Capacitar tanto al personal como a la población en general en tema de conformación de brigadas de conato de incendios, primeros auxilios, simulacros en caso de sismos, etc. </v>
      </c>
      <c r="C24" s="150"/>
      <c r="D24" s="150"/>
      <c r="E24" s="150" t="str">
        <f>[48]MIR!$C$15</f>
        <v xml:space="preserve">Porcentaje de Capacitaciones Realizadas. </v>
      </c>
      <c r="F24" s="150"/>
      <c r="G24" s="341" t="str">
        <f>[48]MIR!$D$15</f>
        <v>Porcentaje de Capacitaciones Realizadas = (No. de Capacitaciones Realizadas / No. de Capacitaciones Programadas) * 100
PCR = NCR / NCP * 100</v>
      </c>
      <c r="H24" s="173"/>
      <c r="I24" s="160" t="str">
        <f>[48]MIR!$E$15</f>
        <v xml:space="preserve">Listas de asistencia, 'Tarjetas informativas y Certificados de participación. </v>
      </c>
      <c r="J24" s="150"/>
      <c r="K24" s="41" t="s">
        <v>184</v>
      </c>
      <c r="L24" s="71">
        <v>2</v>
      </c>
      <c r="M24" s="86" t="s">
        <v>230</v>
      </c>
      <c r="N24" s="87" t="s">
        <v>231</v>
      </c>
      <c r="O24" s="5">
        <v>0.5</v>
      </c>
      <c r="P24" s="160" t="s">
        <v>60</v>
      </c>
      <c r="Q24" s="150"/>
    </row>
    <row r="25" spans="1:18" ht="107.25" customHeight="1" x14ac:dyDescent="0.25">
      <c r="A25" s="3" t="s">
        <v>65</v>
      </c>
      <c r="B25" s="150" t="str">
        <f>[48]MIR!$B$16</f>
        <v xml:space="preserve">Conformar una brigada para atenciòn de emergencias provocadas por incendios. 
</v>
      </c>
      <c r="C25" s="150"/>
      <c r="D25" s="150"/>
      <c r="E25" s="150" t="str">
        <f>[48]MIR!$C$16</f>
        <v xml:space="preserve">Tasa de Eficiencia de la Brigada de Incendios </v>
      </c>
      <c r="F25" s="150"/>
      <c r="G25" s="173" t="str">
        <f>[48]MIR!$D$16</f>
        <v>Tasa de Eficiencia de la Brigada de Incendios = (No. de Conatos de Incendios Satisfactorios / No. de Reportes para Conatos de Incendios Recibidos) * 100
TEBI= (NCIS/NRCIR) * 100</v>
      </c>
      <c r="H25" s="173"/>
      <c r="I25" s="165" t="str">
        <f>[48]MIR!$E$16</f>
        <v xml:space="preserve"> Reporte de novedades diarias, Tarjetas informativas y Reportes fotográficos.</v>
      </c>
      <c r="J25" s="166"/>
      <c r="K25" s="41" t="s">
        <v>184</v>
      </c>
      <c r="L25" s="71">
        <v>2</v>
      </c>
      <c r="M25" s="86" t="s">
        <v>230</v>
      </c>
      <c r="N25" s="87" t="s">
        <v>231</v>
      </c>
      <c r="O25" s="5">
        <v>0.5</v>
      </c>
      <c r="P25" s="160" t="s">
        <v>60</v>
      </c>
      <c r="Q25" s="150"/>
      <c r="R25" t="s">
        <v>33</v>
      </c>
    </row>
    <row r="26" spans="1:18" ht="115.5" customHeight="1" x14ac:dyDescent="0.25">
      <c r="A26" s="3" t="s">
        <v>66</v>
      </c>
      <c r="B26" s="163" t="str">
        <f>[48]MIR!$B$17</f>
        <v xml:space="preserve">Atender los traslados prehospitalarios, gestionando el buen mantenimiento de las unidades y material necesario. </v>
      </c>
      <c r="C26" s="167"/>
      <c r="D26" s="164"/>
      <c r="E26" s="163" t="str">
        <f>[48]MIR!$C$17</f>
        <v xml:space="preserve">Porcentaje de Traslados Prehospitalarios Realizados </v>
      </c>
      <c r="F26" s="164"/>
      <c r="G26" s="335" t="str">
        <f>[48]MIR!$D$17</f>
        <v>Porcentaje de Traslados Prehospitalarios Realizados = (No. de Reportes de Traslados Prehospitalarios / No. de Reportes de Atención Recibidos) *100
PTPR = (NRTP/NRAR) * 100</v>
      </c>
      <c r="H26" s="336"/>
      <c r="I26" s="165" t="str">
        <f>[48]MIR!$E$17</f>
        <v xml:space="preserve"> Reporte de novedades diarias, Tarjetas informativas y Reportes fotográficos.</v>
      </c>
      <c r="J26" s="166"/>
      <c r="K26" s="41" t="s">
        <v>184</v>
      </c>
      <c r="L26" s="120">
        <v>2</v>
      </c>
      <c r="M26" s="125" t="s">
        <v>230</v>
      </c>
      <c r="N26" s="114" t="s">
        <v>231</v>
      </c>
      <c r="O26" s="5">
        <v>0.5</v>
      </c>
      <c r="P26" s="160" t="s">
        <v>60</v>
      </c>
      <c r="Q26" s="150"/>
    </row>
    <row r="27" spans="1:18" ht="106.5" customHeight="1" x14ac:dyDescent="0.25">
      <c r="A27" s="3" t="s">
        <v>111</v>
      </c>
      <c r="B27" s="163" t="str">
        <f>[48]MIR!$B$18</f>
        <v xml:space="preserve">Promover campañas de fumigación en todo el municipio. </v>
      </c>
      <c r="C27" s="167"/>
      <c r="D27" s="164"/>
      <c r="E27" s="163" t="str">
        <f>[48]MIR!$C$18</f>
        <v>Porcentaje de Campañas de Fumigación Realizadas</v>
      </c>
      <c r="F27" s="164"/>
      <c r="G27" s="335" t="str">
        <f>[48]MIR!$D$18</f>
        <v>Porcentaje de Campañas de Fumigación Realizadas = (No. de Reportes de Fumigaciones Atendidas / No. de Reportes de Atencióm Recibidos) * 100
PCFR = (NRFA/NRAR) * 100</v>
      </c>
      <c r="H27" s="336"/>
      <c r="I27" s="165" t="str">
        <f>[48]MIR!$E$18</f>
        <v xml:space="preserve"> Reporte de novedades diarias, Tarjetas informativas y Reportes fotográficos.</v>
      </c>
      <c r="J27" s="166"/>
      <c r="K27" s="41" t="s">
        <v>184</v>
      </c>
      <c r="L27" s="120">
        <v>2</v>
      </c>
      <c r="M27" s="125" t="s">
        <v>230</v>
      </c>
      <c r="N27" s="114" t="s">
        <v>231</v>
      </c>
      <c r="O27" s="5">
        <v>0.5</v>
      </c>
      <c r="P27" s="160" t="s">
        <v>60</v>
      </c>
      <c r="Q27" s="150"/>
    </row>
    <row r="28" spans="1:18" ht="106.5" customHeight="1" x14ac:dyDescent="0.25">
      <c r="A28" s="3" t="s">
        <v>138</v>
      </c>
      <c r="B28" s="163" t="str">
        <f>[48]MIR!$B$19</f>
        <v xml:space="preserve">Atender las podas preventivas de árboles en riesgo.  </v>
      </c>
      <c r="C28" s="167"/>
      <c r="D28" s="164"/>
      <c r="E28" s="163" t="str">
        <f>[48]MIR!$C$19</f>
        <v>Porcentaje de Podas de Árboles Realizadas.</v>
      </c>
      <c r="F28" s="164"/>
      <c r="G28" s="335" t="str">
        <f>[48]MIR!$D$19</f>
        <v>Porcentaje de Podas de Árboles Realizadas = (No. de Reportes de Podas de Árboles / No. de Reportes de Atención Recibidos) * 100
PPAR = (NRPA/NRAR) * 100</v>
      </c>
      <c r="H28" s="336"/>
      <c r="I28" s="165" t="str">
        <f>[48]MIR!$E$19</f>
        <v xml:space="preserve"> Reporte de novedades diarias, Tarjetas informativas y Reportes fotográficos.</v>
      </c>
      <c r="J28" s="166"/>
      <c r="K28" s="41" t="s">
        <v>184</v>
      </c>
      <c r="L28" s="120">
        <v>2</v>
      </c>
      <c r="M28" s="125" t="s">
        <v>230</v>
      </c>
      <c r="N28" s="114" t="s">
        <v>231</v>
      </c>
      <c r="O28" s="5">
        <v>0.5</v>
      </c>
      <c r="P28" s="160" t="s">
        <v>60</v>
      </c>
      <c r="Q28" s="150"/>
    </row>
    <row r="29" spans="1:18" ht="101.25" customHeight="1" x14ac:dyDescent="0.25">
      <c r="A29" s="3" t="s">
        <v>144</v>
      </c>
      <c r="B29" s="163" t="str">
        <f>[48]MIR!$B$20</f>
        <v xml:space="preserve">Atender eficazmente reportes de animales heridos, muertos y deambulando. </v>
      </c>
      <c r="C29" s="167"/>
      <c r="D29" s="164"/>
      <c r="E29" s="163" t="str">
        <f>[48]MIR!$C$20</f>
        <v>Porcentaje de Reportes de Animales Atendidos</v>
      </c>
      <c r="F29" s="164"/>
      <c r="G29" s="335" t="str">
        <f>[48]MIR!$D$20</f>
        <v>Porcentaje de Reportes de Animales Atendidos = (No. de Reportes de Animales Atendidos / No. de Reportes de Atención Recibidos) * 100
PRAA = (NRAA/NRAR) * 100</v>
      </c>
      <c r="H29" s="336"/>
      <c r="I29" s="165" t="str">
        <f>[48]MIR!$E$20</f>
        <v xml:space="preserve"> Reporte de novedades diarias, Tarjetas informativas y Reportes fotográficos.</v>
      </c>
      <c r="J29" s="166"/>
      <c r="K29" s="41" t="s">
        <v>184</v>
      </c>
      <c r="L29" s="120">
        <v>2</v>
      </c>
      <c r="M29" s="125" t="s">
        <v>230</v>
      </c>
      <c r="N29" s="114" t="s">
        <v>231</v>
      </c>
      <c r="O29" s="5">
        <v>0.5</v>
      </c>
      <c r="P29" s="160" t="s">
        <v>60</v>
      </c>
      <c r="Q29" s="150"/>
    </row>
    <row r="30" spans="1:18" ht="118.5" customHeight="1" x14ac:dyDescent="0.25">
      <c r="A30" s="3" t="s">
        <v>162</v>
      </c>
      <c r="B30" s="163" t="str">
        <f>[48]MIR!$B$21</f>
        <v xml:space="preserve">Sofocar las quemas de basura y concientizar a la población que las provoca. </v>
      </c>
      <c r="C30" s="167"/>
      <c r="D30" s="164"/>
      <c r="E30" s="163" t="str">
        <f>[48]MIR!$C$21</f>
        <v>Porcentaje de Reportes por Quema de Basura Atendidos</v>
      </c>
      <c r="F30" s="164"/>
      <c r="G30" s="335" t="str">
        <f>[48]MIR!$D$21</f>
        <v>Porcentaje de Reportes por Quema de Basura Atendidos = (No. de Reportes por Quema de Basura / No. de Reportes de Atención Recibidos) * 100
PRQBA = (NRQB/NRAR) * 100</v>
      </c>
      <c r="H30" s="336"/>
      <c r="I30" s="165" t="str">
        <f>[48]MIR!$E$21</f>
        <v xml:space="preserve"> Reporte de novedades diarias, Tarjetas informativas y Reportes fotográficos.</v>
      </c>
      <c r="J30" s="166"/>
      <c r="K30" s="41" t="s">
        <v>184</v>
      </c>
      <c r="L30" s="120">
        <v>2</v>
      </c>
      <c r="M30" s="125" t="s">
        <v>230</v>
      </c>
      <c r="N30" s="114" t="s">
        <v>231</v>
      </c>
      <c r="O30" s="5">
        <v>0.5</v>
      </c>
      <c r="P30" s="160" t="s">
        <v>60</v>
      </c>
      <c r="Q30" s="150"/>
    </row>
    <row r="31" spans="1:18" ht="112.5" customHeight="1" x14ac:dyDescent="0.25">
      <c r="A31" s="3" t="s">
        <v>249</v>
      </c>
      <c r="B31" s="163" t="str">
        <f>[48]MIR!$B$22</f>
        <v xml:space="preserve">Reubicación de enjambres de avispas y abejas.  </v>
      </c>
      <c r="C31" s="167"/>
      <c r="D31" s="164"/>
      <c r="E31" s="163" t="str">
        <f>[48]MIR!$C$22</f>
        <v>Porcentaje de Reubicaciones de Enjambres de Avispas y Abejas Realizadas</v>
      </c>
      <c r="F31" s="164"/>
      <c r="G31" s="335" t="str">
        <f>[48]MIR!$D$22</f>
        <v>Porcentaje de Reubicaciones de Enjambres de Avispas y Abejas Realizadas = (No. de Reportes por Reubicación de Enjambres / No. de Reportes de Atención Recibidos) * 100
PREAAR = (NRRE/NRAR) * 100</v>
      </c>
      <c r="H31" s="336"/>
      <c r="I31" s="165" t="str">
        <f>[48]MIR!$E$22</f>
        <v xml:space="preserve"> Reporte de novedades diarias, Tarjetas informativas y Reportes fotográficos.</v>
      </c>
      <c r="J31" s="166"/>
      <c r="K31" s="41" t="s">
        <v>184</v>
      </c>
      <c r="L31" s="120">
        <v>2</v>
      </c>
      <c r="M31" s="125" t="s">
        <v>230</v>
      </c>
      <c r="N31" s="114" t="s">
        <v>231</v>
      </c>
      <c r="O31" s="5">
        <v>0.5</v>
      </c>
      <c r="P31" s="160" t="s">
        <v>60</v>
      </c>
      <c r="Q31" s="150"/>
    </row>
    <row r="32" spans="1:18" ht="126" customHeight="1" x14ac:dyDescent="0.25">
      <c r="A32" s="3" t="s">
        <v>250</v>
      </c>
      <c r="B32" s="163" t="str">
        <f>[48]MIR!$B$23</f>
        <v xml:space="preserve">Limpieza o retiro de escombros como consecuencia de derrumbes, deslaves o inundaciones. 
</v>
      </c>
      <c r="C32" s="167"/>
      <c r="D32" s="164"/>
      <c r="E32" s="163" t="str">
        <f>[48]MIR!$C$23</f>
        <v xml:space="preserve">Porcentaje de Reportes de Limpieza de Escombros por Derrumbes, Deslaves o Inundaciones.  </v>
      </c>
      <c r="F32" s="164"/>
      <c r="G32" s="335" t="str">
        <f>[48]MIR!$D$23</f>
        <v>Porcentaje de Reporte de Limpieza de Escombros por Derrumbes, Deslaves o Inundaciones = (No. de Reportes de Limpíeza de Escombros / No. de Reportes de Atención Recibidos) * 100
PRLEDDI = NRLE/NRAR) * 100</v>
      </c>
      <c r="H32" s="336"/>
      <c r="I32" s="165" t="str">
        <f>[48]MIR!$E$23</f>
        <v xml:space="preserve"> Reporte de novedades diarias, Tarjetas informativas y Reportes fotográficos.</v>
      </c>
      <c r="J32" s="166"/>
      <c r="K32" s="41" t="s">
        <v>184</v>
      </c>
      <c r="L32" s="120">
        <v>2</v>
      </c>
      <c r="M32" s="125" t="s">
        <v>230</v>
      </c>
      <c r="N32" s="114" t="s">
        <v>231</v>
      </c>
      <c r="O32" s="5">
        <v>0.5</v>
      </c>
      <c r="P32" s="160" t="s">
        <v>60</v>
      </c>
      <c r="Q32" s="150"/>
    </row>
    <row r="33" spans="1:17" ht="137.25" customHeight="1" x14ac:dyDescent="0.25">
      <c r="A33" s="3" t="s">
        <v>251</v>
      </c>
      <c r="B33" s="163" t="str">
        <f>[48]MIR!$B$24</f>
        <v xml:space="preserve">Atención a fugas de gas y verificaciones preventivas a las colonias por posibles fugas. </v>
      </c>
      <c r="C33" s="167"/>
      <c r="D33" s="164"/>
      <c r="E33" s="163" t="str">
        <f>[48]MIR!$C$24</f>
        <v>Porcentaje de Reportes de Fuga de Gas</v>
      </c>
      <c r="F33" s="164"/>
      <c r="G33" s="335" t="str">
        <f>[48]MIR!$D$25</f>
        <v>Tasa de Incidencia de Reportes por Daños Estructurales de los Establecimientos = (No. de Reportes de Daños Estructurales Notificados / No. de Evaluaciones Estructurales Realizadas) * 100
TIRDEE = (NRDEN/NEER) * 100</v>
      </c>
      <c r="H33" s="336"/>
      <c r="I33" s="165" t="str">
        <f>[48]MIR!$E$24</f>
        <v xml:space="preserve"> Reporte de novedades diarias, Tarjetas informativas y Reportes fotográficos.</v>
      </c>
      <c r="J33" s="166"/>
      <c r="K33" s="41" t="s">
        <v>184</v>
      </c>
      <c r="L33" s="120">
        <v>2</v>
      </c>
      <c r="M33" s="125" t="s">
        <v>230</v>
      </c>
      <c r="N33" s="114" t="s">
        <v>231</v>
      </c>
      <c r="O33" s="5">
        <v>0.5</v>
      </c>
      <c r="P33" s="160" t="s">
        <v>60</v>
      </c>
      <c r="Q33" s="150"/>
    </row>
    <row r="34" spans="1:17" ht="140.25" customHeight="1" x14ac:dyDescent="0.25">
      <c r="A34" s="3" t="s">
        <v>252</v>
      </c>
      <c r="B34" s="163" t="str">
        <f>[48]MIR!$B$25</f>
        <v xml:space="preserve">Evaluaciones estructurales de establecimientos y, en su caso, inhabilitación de los mismos en caso de riesgo. </v>
      </c>
      <c r="C34" s="167"/>
      <c r="D34" s="164"/>
      <c r="E34" s="163" t="str">
        <f>[48]MIR!$C$25</f>
        <v xml:space="preserve">Tasa de Incidencia de Reportes por Daños Estructurales de los Establecimientos </v>
      </c>
      <c r="F34" s="164"/>
      <c r="G34" s="335" t="str">
        <f>[48]MIR!$D$26</f>
        <v>Porcentaje de Acciones Conjuntas Realizadas con Comisarias y Delegaciones = (No. de Acciones Conjuntas Realizadas / Total de Acuerdos de Acción con Comisarías y Delegaciones) * 100
PACRCD = NACR/TAACD) * 100</v>
      </c>
      <c r="H34" s="336"/>
      <c r="I34" s="165" t="str">
        <f>[48]MIR!$E$25</f>
        <v xml:space="preserve"> Reporte de novedades diarias, Tarjetas informativas, Reportes fotográficos y Notificaciones de Solicitud de Programa Interno de Protección Civil. </v>
      </c>
      <c r="J34" s="166"/>
      <c r="K34" s="41" t="s">
        <v>184</v>
      </c>
      <c r="L34" s="120">
        <v>2</v>
      </c>
      <c r="M34" s="125" t="s">
        <v>230</v>
      </c>
      <c r="N34" s="114" t="s">
        <v>231</v>
      </c>
      <c r="O34" s="5">
        <v>0.5</v>
      </c>
      <c r="P34" s="160" t="s">
        <v>60</v>
      </c>
      <c r="Q34" s="150"/>
    </row>
    <row r="35" spans="1:17" ht="107.25" customHeight="1" x14ac:dyDescent="0.25">
      <c r="A35" s="3" t="s">
        <v>253</v>
      </c>
      <c r="B35" s="163" t="str">
        <f>[48]MIR!$B$26</f>
        <v xml:space="preserve">Acciones preventivas en coordinación con comisarías y delegaciones del municipio. </v>
      </c>
      <c r="C35" s="167"/>
      <c r="D35" s="164"/>
      <c r="E35" s="163" t="str">
        <f>[48]MIR!$C$26</f>
        <v>Porcentaje de Acciones Conjuntas Realizadas con Comisarias y Delegaciones</v>
      </c>
      <c r="F35" s="164"/>
      <c r="G35" s="335" t="str">
        <f>[48]MIR!$D$26</f>
        <v>Porcentaje de Acciones Conjuntas Realizadas con Comisarias y Delegaciones = (No. de Acciones Conjuntas Realizadas / Total de Acuerdos de Acción con Comisarías y Delegaciones) * 100
PACRCD = NACR/TAACD) * 100</v>
      </c>
      <c r="H35" s="336"/>
      <c r="I35" s="165" t="str">
        <f>[48]MIR!$E$26</f>
        <v xml:space="preserve"> Reporte de novedades diarias, Tarjetas informativas, Reportes fotográficos, Listas de Asistencia y Actas de Intalación de Comités para la Gestión de Riesgos. </v>
      </c>
      <c r="J35" s="166"/>
      <c r="K35" s="41" t="s">
        <v>184</v>
      </c>
      <c r="L35" s="120">
        <v>2</v>
      </c>
      <c r="M35" s="125" t="s">
        <v>230</v>
      </c>
      <c r="N35" s="114" t="s">
        <v>231</v>
      </c>
      <c r="O35" s="5">
        <v>0.5</v>
      </c>
      <c r="P35" s="160" t="s">
        <v>60</v>
      </c>
      <c r="Q35" s="150"/>
    </row>
    <row r="36" spans="1:17" ht="117.75" customHeight="1" x14ac:dyDescent="0.25">
      <c r="A36" s="3" t="s">
        <v>254</v>
      </c>
      <c r="B36" s="163" t="str">
        <f>[48]MIR!$B$27</f>
        <v xml:space="preserve">Evaluaciones en estructura carretera, daños y colapsos carreteros, y en su caso, acordonamiento de zonas de riesgo.  </v>
      </c>
      <c r="C36" s="167"/>
      <c r="D36" s="164"/>
      <c r="E36" s="163" t="str">
        <f>[48]MIR!$C$27</f>
        <v xml:space="preserve">Índice de Daños y Colapsos Carreteros </v>
      </c>
      <c r="F36" s="164"/>
      <c r="G36" s="335" t="str">
        <f>[48]MIR!$D$27</f>
        <v>Índice de Daños y Colapsos Carreteros = (No. de Reportes de Daños y Colapsos Carreteros / No, de Reportes de Atención Recibidos) * 100 
IDCC = (NRDCC/NRAR) * 100</v>
      </c>
      <c r="H36" s="336"/>
      <c r="I36" s="165" t="str">
        <f>[48]MIR!$E$27</f>
        <v xml:space="preserve"> Reporte de novedades diarias, Tarjetas informativas y Reportes fotográficos.</v>
      </c>
      <c r="J36" s="166"/>
      <c r="K36" s="41" t="s">
        <v>184</v>
      </c>
      <c r="L36" s="120">
        <v>2</v>
      </c>
      <c r="M36" s="125" t="s">
        <v>230</v>
      </c>
      <c r="N36" s="114" t="s">
        <v>231</v>
      </c>
      <c r="O36" s="5">
        <v>0.5</v>
      </c>
      <c r="P36" s="160" t="s">
        <v>60</v>
      </c>
      <c r="Q36" s="150"/>
    </row>
    <row r="37" spans="1:17" ht="137.25" customHeight="1" x14ac:dyDescent="0.25">
      <c r="A37" s="3" t="s">
        <v>255</v>
      </c>
      <c r="B37" s="163" t="str">
        <f>[48]MIR!$B$28</f>
        <v xml:space="preserve">Presentarse de forma preventiva en eventos públicos para salvaguardar la integridad de los asistentes. </v>
      </c>
      <c r="C37" s="167"/>
      <c r="D37" s="164"/>
      <c r="E37" s="163" t="str">
        <f>[48]MIR!$C$28</f>
        <v>Porcentaje de Asistencia Preventiva en Eventos Públicos</v>
      </c>
      <c r="F37" s="164"/>
      <c r="G37" s="335" t="str">
        <f>[48]MIR!$D$28</f>
        <v xml:space="preserve">Porcentaje de Asistencia Preventiva en Eventos Públicos = (No. de Reportes de Asistencia Preventiva en Eventos Públicos Atendidos / No. de Reportes de Atención Recibidos) * 100 
PAPEP = NRAPEPA/NRAR) * 100 </v>
      </c>
      <c r="H37" s="336"/>
      <c r="I37" s="165" t="str">
        <f>[48]MIR!$E$28</f>
        <v xml:space="preserve"> Reporte de novedades diarias, Tarjetas informativas y Reportes fotográficos.</v>
      </c>
      <c r="J37" s="166"/>
      <c r="K37" s="41" t="s">
        <v>184</v>
      </c>
      <c r="L37" s="120">
        <v>2</v>
      </c>
      <c r="M37" s="125" t="s">
        <v>230</v>
      </c>
      <c r="N37" s="114" t="s">
        <v>231</v>
      </c>
      <c r="O37" s="5">
        <v>0.5</v>
      </c>
      <c r="P37" s="160" t="s">
        <v>60</v>
      </c>
      <c r="Q37" s="150"/>
    </row>
    <row r="38" spans="1:17" ht="128.25" customHeight="1" x14ac:dyDescent="0.25">
      <c r="A38" s="3" t="s">
        <v>256</v>
      </c>
      <c r="B38" s="163" t="str">
        <f>[48]MIR!$B$29</f>
        <v xml:space="preserve">Llevar a cabo operativos de mitigación de quemas urbanas por pirotecnia. </v>
      </c>
      <c r="C38" s="167"/>
      <c r="D38" s="164"/>
      <c r="E38" s="163" t="str">
        <f>[48]MIR!$C$29</f>
        <v>Porcentaje de Operativos de Mitigación de Quema Urbana por Pirotecnia Realizados</v>
      </c>
      <c r="F38" s="164"/>
      <c r="G38" s="163" t="str">
        <f>[48]MIR!$D$29</f>
        <v xml:space="preserve">Porcentaje de Operativos de Mitigación de Quema Urbana por Pirotecnia Realizados = (No. de Reportes de Operativos por Pirotecnia Realizados / No. De Reportes de Atención Recibidos) * 100
POMQUPR = (NROPR/NRAR) * 100 </v>
      </c>
      <c r="H38" s="164"/>
      <c r="I38" s="165" t="str">
        <f>[48]MIR!$E$29</f>
        <v xml:space="preserve"> Reporte de novedades diarias, Tarjetas informativas y Reportes fotográficos.</v>
      </c>
      <c r="J38" s="166"/>
      <c r="K38" s="41" t="s">
        <v>184</v>
      </c>
      <c r="L38" s="71">
        <v>2</v>
      </c>
      <c r="M38" s="86" t="s">
        <v>230</v>
      </c>
      <c r="N38" s="87" t="s">
        <v>231</v>
      </c>
      <c r="O38" s="5">
        <v>0.5</v>
      </c>
      <c r="P38" s="160" t="s">
        <v>60</v>
      </c>
      <c r="Q38" s="150"/>
    </row>
    <row r="39" spans="1:17" ht="110.25" customHeight="1" x14ac:dyDescent="0.25">
      <c r="A39" s="3" t="s">
        <v>68</v>
      </c>
      <c r="B39" s="150" t="str">
        <f>[48]MIR!$B$31</f>
        <v>Remarcación de señalización en instituciones educativas.</v>
      </c>
      <c r="C39" s="150"/>
      <c r="D39" s="150"/>
      <c r="E39" s="150" t="str">
        <f>[48]MIR!$C$31</f>
        <v>indice de Oficios de requerimientos expedidos y porcentaje de repotes realizados</v>
      </c>
      <c r="F39" s="150"/>
      <c r="G39" s="150" t="str">
        <f>[48]MIR!$D$31</f>
        <v>Índice y porcentaje de Oficios de Requerimientos Expedidos = (No. De Solicitudes Realizadas / No. De Oficios de requerimientos recibidos) * 100
IPORE=(NSR/NORR) * 100</v>
      </c>
      <c r="H39" s="150"/>
      <c r="I39" s="150" t="str">
        <f>[49]MIR!$H$22</f>
        <v>Oficios, informes, reportes fotográficos</v>
      </c>
      <c r="J39" s="150"/>
      <c r="K39" s="41" t="s">
        <v>184</v>
      </c>
      <c r="L39" s="71">
        <v>2</v>
      </c>
      <c r="M39" s="86" t="s">
        <v>230</v>
      </c>
      <c r="N39" s="87" t="s">
        <v>231</v>
      </c>
      <c r="O39" s="5">
        <v>0.5</v>
      </c>
      <c r="P39" s="160" t="s">
        <v>60</v>
      </c>
      <c r="Q39" s="150"/>
    </row>
    <row r="40" spans="1:17" ht="101.25" customHeight="1" x14ac:dyDescent="0.25">
      <c r="A40" s="3" t="s">
        <v>78</v>
      </c>
      <c r="B40" s="150" t="str">
        <f>[48]MIR!$B$32</f>
        <v xml:space="preserve">Gestión de solicitudes a las autoridades correspondientes para la atención a los requerimientos mecesarios para la operación de Protección Civil. </v>
      </c>
      <c r="C40" s="150"/>
      <c r="D40" s="150"/>
      <c r="E40" s="150" t="str">
        <f>[48]MIR!$C$32</f>
        <v xml:space="preserve">índice de Oficios de Requerimientos Expedidos </v>
      </c>
      <c r="F40" s="150"/>
      <c r="G40" s="150" t="str">
        <f>[48]MIR!$D$32</f>
        <v>Índice de Oficios de Requerimientos Expedidos = (No. De Solicitudes Realizadas / No. De Problemas o Faltantes Identificadas) * 100
IORE=(NSR/NPFI) * 100</v>
      </c>
      <c r="H40" s="150"/>
      <c r="I40" s="150" t="str">
        <f>[48]MIR!$E$32</f>
        <v>Reporte Fotográfico y Acuses de Oficios de Solicitudes</v>
      </c>
      <c r="J40" s="150"/>
      <c r="K40" s="41" t="s">
        <v>184</v>
      </c>
      <c r="L40" s="120">
        <v>2</v>
      </c>
      <c r="M40" s="125" t="s">
        <v>230</v>
      </c>
      <c r="N40" s="114" t="s">
        <v>231</v>
      </c>
      <c r="O40" s="5">
        <v>0.5</v>
      </c>
      <c r="P40" s="160" t="s">
        <v>60</v>
      </c>
      <c r="Q40" s="150"/>
    </row>
    <row r="41" spans="1:17" x14ac:dyDescent="0.25">
      <c r="A41" s="1"/>
      <c r="B41" s="1"/>
      <c r="C41" s="1"/>
      <c r="D41" s="1"/>
      <c r="E41" s="1"/>
      <c r="F41" s="1"/>
      <c r="G41" s="1"/>
      <c r="H41" s="1"/>
      <c r="I41" s="1"/>
      <c r="J41" s="1"/>
      <c r="K41" s="1"/>
      <c r="L41" s="1"/>
      <c r="M41" s="1"/>
      <c r="N41" s="1"/>
      <c r="O41" s="1"/>
      <c r="P41" s="1"/>
      <c r="Q41" s="1"/>
    </row>
    <row r="42" spans="1:17" x14ac:dyDescent="0.25">
      <c r="A42" s="1"/>
      <c r="B42" s="1"/>
      <c r="C42" s="1"/>
      <c r="D42" s="1"/>
      <c r="E42" s="1"/>
      <c r="F42" s="1"/>
      <c r="G42" s="1"/>
      <c r="H42" s="1"/>
      <c r="I42" s="1"/>
      <c r="J42" s="1"/>
      <c r="K42" s="1"/>
      <c r="L42" s="1"/>
      <c r="M42" s="1"/>
      <c r="N42" s="1"/>
      <c r="O42" s="1"/>
      <c r="P42" s="1"/>
      <c r="Q42" s="1"/>
    </row>
    <row r="43" spans="1:17" x14ac:dyDescent="0.25">
      <c r="A43" s="1"/>
      <c r="B43" s="1"/>
      <c r="C43" s="1"/>
      <c r="D43" s="1"/>
      <c r="E43" s="1"/>
      <c r="F43" s="1"/>
      <c r="G43" s="1"/>
      <c r="H43" s="1"/>
      <c r="I43" s="1"/>
      <c r="J43" s="1"/>
      <c r="K43" s="1"/>
      <c r="L43" s="1"/>
      <c r="M43" s="1"/>
      <c r="N43" s="1"/>
      <c r="O43" s="1"/>
      <c r="P43" s="1"/>
      <c r="Q43" s="1"/>
    </row>
    <row r="44" spans="1:17" x14ac:dyDescent="0.25">
      <c r="A44" s="1"/>
      <c r="B44" s="1"/>
      <c r="C44" s="1"/>
      <c r="D44" s="1"/>
      <c r="E44" s="1"/>
      <c r="F44" s="1"/>
      <c r="G44" s="1"/>
      <c r="H44" s="1"/>
      <c r="I44" s="1"/>
      <c r="J44" s="1"/>
      <c r="K44" s="1"/>
      <c r="L44" s="1"/>
      <c r="M44" s="1"/>
      <c r="N44" s="1"/>
      <c r="O44" s="1"/>
      <c r="P44" s="1"/>
      <c r="Q44" s="1"/>
    </row>
    <row r="45" spans="1:17" x14ac:dyDescent="0.25">
      <c r="A45" s="1"/>
      <c r="B45" s="1"/>
      <c r="C45" s="1"/>
      <c r="D45" s="1"/>
      <c r="E45" s="1"/>
      <c r="F45" s="168"/>
      <c r="G45" s="168"/>
      <c r="H45" s="168"/>
      <c r="I45" s="1"/>
      <c r="J45" s="1"/>
      <c r="K45" s="1"/>
      <c r="L45" s="1"/>
      <c r="M45" s="1"/>
      <c r="N45" s="1"/>
      <c r="O45" s="1"/>
      <c r="P45" s="1"/>
      <c r="Q45" s="1"/>
    </row>
    <row r="46" spans="1:17" x14ac:dyDescent="0.25">
      <c r="A46" s="1"/>
      <c r="B46" s="1"/>
      <c r="C46" s="1"/>
      <c r="D46" s="1"/>
      <c r="E46" s="1"/>
      <c r="F46" s="168"/>
      <c r="G46" s="168"/>
      <c r="H46" s="168"/>
      <c r="I46" s="1"/>
      <c r="J46" s="1"/>
      <c r="K46" s="1"/>
      <c r="L46" s="1"/>
      <c r="M46" s="1"/>
      <c r="N46" s="1"/>
      <c r="O46" s="1"/>
      <c r="P46" s="1"/>
      <c r="Q46" s="1"/>
    </row>
    <row r="47" spans="1:17" x14ac:dyDescent="0.25">
      <c r="A47" s="1"/>
      <c r="B47" s="1"/>
      <c r="C47" s="1"/>
      <c r="D47" s="1"/>
      <c r="E47" s="1"/>
      <c r="F47" s="1"/>
      <c r="G47" s="1"/>
      <c r="H47" s="1"/>
      <c r="I47" s="1"/>
      <c r="J47" s="1"/>
      <c r="K47" s="1"/>
      <c r="L47" s="1"/>
      <c r="M47" s="1"/>
      <c r="N47" s="1"/>
      <c r="O47" s="1"/>
      <c r="P47" s="1"/>
      <c r="Q47" s="1"/>
    </row>
    <row r="48" spans="1:17" x14ac:dyDescent="0.25">
      <c r="A48" s="1"/>
      <c r="B48" s="1"/>
      <c r="C48" s="1"/>
      <c r="D48" s="1"/>
      <c r="E48" s="1"/>
      <c r="G48" s="1"/>
      <c r="H48" s="1"/>
      <c r="I48" s="1"/>
      <c r="J48" s="1"/>
      <c r="K48" s="1"/>
      <c r="L48" s="1"/>
      <c r="M48" s="1"/>
      <c r="N48" s="1"/>
      <c r="O48" s="1"/>
      <c r="P48" s="1"/>
      <c r="Q48" s="1"/>
    </row>
    <row r="49" s="1" customFormat="1" ht="76.5" customHeight="1" x14ac:dyDescent="0.25"/>
    <row r="50" s="1" customFormat="1" x14ac:dyDescent="0.25"/>
    <row r="51" s="1" customFormat="1" x14ac:dyDescent="0.25"/>
    <row r="54" ht="18.75" customHeight="1" x14ac:dyDescent="0.25"/>
  </sheetData>
  <mergeCells count="14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B19:D19"/>
    <mergeCell ref="E19:F19"/>
    <mergeCell ref="G19:H19"/>
    <mergeCell ref="I19:J19"/>
    <mergeCell ref="B21:D21"/>
    <mergeCell ref="E21:F21"/>
    <mergeCell ref="G21:H21"/>
    <mergeCell ref="I21:J21"/>
    <mergeCell ref="P21:Q21"/>
    <mergeCell ref="B22:D22"/>
    <mergeCell ref="E22:F22"/>
    <mergeCell ref="G22:H22"/>
    <mergeCell ref="I22:J22"/>
    <mergeCell ref="P22:Q22"/>
    <mergeCell ref="P25:Q25"/>
    <mergeCell ref="B38:D38"/>
    <mergeCell ref="E38:F38"/>
    <mergeCell ref="G38:H38"/>
    <mergeCell ref="I38:J38"/>
    <mergeCell ref="P38:Q38"/>
    <mergeCell ref="A23:Q23"/>
    <mergeCell ref="B24:D24"/>
    <mergeCell ref="E24:F24"/>
    <mergeCell ref="G24:H24"/>
    <mergeCell ref="I24:J24"/>
    <mergeCell ref="P24:Q24"/>
    <mergeCell ref="P26:Q26"/>
    <mergeCell ref="P27:Q27"/>
    <mergeCell ref="P28:Q28"/>
    <mergeCell ref="P29:Q29"/>
    <mergeCell ref="P30:Q30"/>
    <mergeCell ref="E28:F28"/>
    <mergeCell ref="G28:H28"/>
    <mergeCell ref="B29:D29"/>
    <mergeCell ref="E29:F29"/>
    <mergeCell ref="G29:H29"/>
    <mergeCell ref="I35:J35"/>
    <mergeCell ref="P35:Q35"/>
    <mergeCell ref="F45:H46"/>
    <mergeCell ref="B25:D25"/>
    <mergeCell ref="E25:F25"/>
    <mergeCell ref="G25:H25"/>
    <mergeCell ref="I25:J25"/>
    <mergeCell ref="B39:D39"/>
    <mergeCell ref="E39:F39"/>
    <mergeCell ref="G39:H39"/>
    <mergeCell ref="I39:J39"/>
    <mergeCell ref="I26:J26"/>
    <mergeCell ref="I27:J27"/>
    <mergeCell ref="I28:J28"/>
    <mergeCell ref="B26:D26"/>
    <mergeCell ref="B27:D27"/>
    <mergeCell ref="E26:F26"/>
    <mergeCell ref="E27:F27"/>
    <mergeCell ref="G26:H26"/>
    <mergeCell ref="G27:H27"/>
    <mergeCell ref="I29:J29"/>
    <mergeCell ref="B30:D30"/>
    <mergeCell ref="E30:F30"/>
    <mergeCell ref="G30:H30"/>
    <mergeCell ref="I30:J30"/>
    <mergeCell ref="B28:D28"/>
    <mergeCell ref="B40:D40"/>
    <mergeCell ref="E40:F40"/>
    <mergeCell ref="G40:H40"/>
    <mergeCell ref="I40:J40"/>
    <mergeCell ref="P40:Q40"/>
    <mergeCell ref="B31:D31"/>
    <mergeCell ref="E31:F31"/>
    <mergeCell ref="G31:H31"/>
    <mergeCell ref="I31:J31"/>
    <mergeCell ref="P31:Q31"/>
    <mergeCell ref="P39:Q39"/>
    <mergeCell ref="B33:D33"/>
    <mergeCell ref="E33:F33"/>
    <mergeCell ref="G33:H33"/>
    <mergeCell ref="I33:J33"/>
    <mergeCell ref="P33:Q33"/>
    <mergeCell ref="B32:D32"/>
    <mergeCell ref="E32:F32"/>
    <mergeCell ref="G32:H32"/>
    <mergeCell ref="I32:J32"/>
    <mergeCell ref="P32:Q32"/>
    <mergeCell ref="B35:D35"/>
    <mergeCell ref="E35:F35"/>
    <mergeCell ref="G35:H35"/>
    <mergeCell ref="B34:D34"/>
    <mergeCell ref="E34:F34"/>
    <mergeCell ref="G34:H34"/>
    <mergeCell ref="I34:J34"/>
    <mergeCell ref="P34:Q34"/>
    <mergeCell ref="I36:J36"/>
    <mergeCell ref="I37:J37"/>
    <mergeCell ref="P36:Q36"/>
    <mergeCell ref="P37:Q37"/>
    <mergeCell ref="B37:D37"/>
    <mergeCell ref="B36:D36"/>
    <mergeCell ref="E36:F36"/>
    <mergeCell ref="E37:F37"/>
    <mergeCell ref="G36:H36"/>
    <mergeCell ref="G37:H37"/>
  </mergeCells>
  <pageMargins left="0.7" right="0.7" top="0.75" bottom="0.75" header="0.3" footer="0.3"/>
  <pageSetup scale="53" orientation="landscape" horizontalDpi="0" verticalDpi="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9" zoomScale="66" zoomScaleNormal="66" zoomScaleSheetLayoutView="70" workbookViewId="0">
      <selection activeCell="N29" sqref="N29"/>
    </sheetView>
  </sheetViews>
  <sheetFormatPr baseColWidth="10" defaultColWidth="10.875" defaultRowHeight="15.75" x14ac:dyDescent="0.25"/>
  <cols>
    <col min="1" max="1" width="15.125" customWidth="1"/>
    <col min="3" max="3" width="6.875" customWidth="1"/>
    <col min="4" max="4" width="15.75" customWidth="1"/>
    <col min="6" max="6" width="9.75" customWidth="1"/>
    <col min="8" max="8" width="12.875" customWidth="1"/>
    <col min="9" max="9" width="13.375" customWidth="1"/>
    <col min="10" max="10" width="8.75" customWidth="1"/>
    <col min="11" max="11" width="14.25" customWidth="1"/>
    <col min="12" max="12" width="13.25" customWidth="1"/>
    <col min="13" max="13" width="16" customWidth="1"/>
    <col min="14" max="14" width="15.25" customWidth="1"/>
    <col min="15" max="15" width="14.125" customWidth="1"/>
    <col min="17" max="17" width="8.8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102" customHeight="1" x14ac:dyDescent="0.25">
      <c r="A4" s="1"/>
      <c r="B4" s="147"/>
      <c r="C4" s="147"/>
      <c r="D4" s="147"/>
      <c r="E4" s="147"/>
      <c r="F4" s="147"/>
      <c r="G4" s="147"/>
      <c r="H4" s="147"/>
      <c r="I4" s="147"/>
      <c r="J4" s="147"/>
      <c r="K4" s="147"/>
      <c r="L4" s="147"/>
      <c r="M4" s="147"/>
      <c r="N4" s="147"/>
      <c r="O4" s="147"/>
      <c r="P4" s="147"/>
      <c r="Q4" s="1"/>
    </row>
    <row r="5" spans="1:17" ht="25.5" customHeight="1" x14ac:dyDescent="0.25">
      <c r="A5" s="1"/>
      <c r="B5" s="148" t="s">
        <v>218</v>
      </c>
      <c r="C5" s="148"/>
      <c r="D5" s="148"/>
      <c r="E5" s="148"/>
      <c r="F5" s="148"/>
      <c r="G5" s="148"/>
      <c r="H5" s="148"/>
      <c r="I5" s="148"/>
      <c r="J5" s="148"/>
      <c r="K5" s="148"/>
      <c r="L5" s="148"/>
      <c r="M5" s="148"/>
      <c r="N5" s="148"/>
      <c r="O5" s="148"/>
      <c r="P5" s="148"/>
      <c r="Q5" s="1"/>
    </row>
    <row r="6" spans="1:17" ht="3.75" customHeight="1" x14ac:dyDescent="0.25">
      <c r="A6" s="1"/>
      <c r="B6" s="1"/>
      <c r="C6" s="1"/>
      <c r="D6" s="1"/>
      <c r="E6" s="1"/>
      <c r="F6" s="1"/>
      <c r="G6" s="1"/>
      <c r="H6" s="1"/>
      <c r="I6" s="1"/>
      <c r="J6" s="1"/>
      <c r="K6" s="1"/>
      <c r="L6" s="1"/>
      <c r="M6" s="1"/>
      <c r="N6" s="1"/>
      <c r="O6" s="1"/>
      <c r="P6" s="1"/>
      <c r="Q6" s="1"/>
    </row>
    <row r="7" spans="1:17" ht="29.2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'[50]POA 1 (2)'!$AA$26</f>
        <v xml:space="preserve">G Regulacion y Supervision </v>
      </c>
      <c r="E8" s="150"/>
      <c r="F8" s="150"/>
      <c r="G8" s="150"/>
      <c r="H8" s="150"/>
      <c r="I8" s="151" t="s">
        <v>1</v>
      </c>
      <c r="J8" s="152" t="s">
        <v>61</v>
      </c>
      <c r="K8" s="152"/>
      <c r="L8" s="151" t="s">
        <v>2</v>
      </c>
      <c r="M8" s="181" t="str">
        <f>'[50]POA 1 (2)'!$C$19</f>
        <v>16. Seguridad y Progreso Integral</v>
      </c>
      <c r="N8" s="150"/>
      <c r="O8" s="151" t="s">
        <v>3</v>
      </c>
      <c r="P8" s="149" t="s">
        <v>176</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6" customHeight="1" x14ac:dyDescent="0.25">
      <c r="A11" s="69" t="s">
        <v>4</v>
      </c>
      <c r="B11" s="343" t="s">
        <v>81</v>
      </c>
      <c r="C11" s="155"/>
      <c r="D11" s="155"/>
      <c r="E11" s="156"/>
      <c r="F11" s="69" t="s">
        <v>5</v>
      </c>
      <c r="G11" s="343" t="s">
        <v>152</v>
      </c>
      <c r="H11" s="155"/>
      <c r="I11" s="155"/>
      <c r="J11" s="155"/>
      <c r="K11" s="155"/>
      <c r="L11" s="156"/>
      <c r="M11" s="26" t="s">
        <v>6</v>
      </c>
      <c r="N11" s="343" t="s">
        <v>153</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81" t="str">
        <f>'[50]POA 1 (2)'!$C$17</f>
        <v>EJE III 
Seguridad y Justicia: El Compromiso para un Futuro Mejor</v>
      </c>
      <c r="C13" s="150"/>
      <c r="D13" s="146" t="s">
        <v>8</v>
      </c>
      <c r="E13" s="181" t="str">
        <f>'[50]POA 1 (2)'!$C$18</f>
        <v>coordinar estrategias en procesos integrales de seguridad pública para prevenir el delito cumpliendo con la normatividad local y el respaldo jurídico además de la colaboración comunitaria logrando un impacto positivo en el bienestar y la tranquilidad de la sociedad.</v>
      </c>
      <c r="F13" s="181"/>
      <c r="G13" s="181"/>
      <c r="H13" s="146" t="s">
        <v>9</v>
      </c>
      <c r="I13" s="181" t="str">
        <f>'[50]POA 1 (2)'!$C$20</f>
        <v>Implementar un sistema integral de coordinación y gestión administrativa promoviendo el respeto a la Ley, la resolución de convictos, para fortalecer la participación comunitaria.</v>
      </c>
      <c r="J13" s="150"/>
      <c r="K13" s="150"/>
      <c r="L13" s="150"/>
      <c r="M13" s="151" t="s">
        <v>10</v>
      </c>
      <c r="N13" s="181" t="str">
        <f>'[50]POA 1 (2)'!$C$21</f>
        <v>16.1 Supervisar que los negocios locales respeten las disposiciones legales y reglamentos vigentes.                                                                                16.2 Realizar inspecciones en negocios, que cumplan con las normas: horarios, licencias y otras disposiciones relacionadas con el funcionamiento de negocios.                                                                                                                                                                           16.3 Atender denuncias sobre actividades ilegales o irregulares: contaminación auditiva, comercio informal entre otras, para resolver de acuerdo a la norma.                                                                                                                                                                               16.4 Aplicar multas, sanciones administrativas o clausuras temporales a los negocios que incumplan con los reglamentos.
16.5 Regular la ocupación de espacios públicos por parte del comercio ambulante, publicidad o la obstrucción de la vía pública</v>
      </c>
      <c r="O13" s="150"/>
      <c r="P13" s="150"/>
      <c r="Q13" s="150"/>
    </row>
    <row r="14" spans="1:17" ht="208.5" customHeight="1" x14ac:dyDescent="0.25">
      <c r="A14" s="151"/>
      <c r="B14" s="150"/>
      <c r="C14" s="150"/>
      <c r="D14" s="146"/>
      <c r="E14" s="181"/>
      <c r="F14" s="181"/>
      <c r="G14" s="181"/>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20" customHeight="1" x14ac:dyDescent="0.25">
      <c r="A19" s="2" t="s">
        <v>28</v>
      </c>
      <c r="B19" s="150" t="str">
        <f>[50]MIR!$B$12</f>
        <v>recabar todo la información necesaria  para  actualizar el padrón  de contribuyentes con respecto  a  los negocios con  venta de bebidas embriagantes.</v>
      </c>
      <c r="C19" s="150"/>
      <c r="D19" s="150"/>
      <c r="E19" s="150" t="str">
        <f>[50]MIR!$C$12</f>
        <v>Cumplimiento en la Actualización del Padrón de Contribuyentes</v>
      </c>
      <c r="F19" s="150"/>
      <c r="G19" s="150" t="str">
        <f>[50]MIR!$D$12</f>
        <v>Cumplimiento en la Actualización del Padrón de Contribuyentes= (No. Contribuyentesque Cumplieron en su Actualización /No. Total de Contribuyentes en el Padrón)*100</v>
      </c>
      <c r="H19" s="150"/>
      <c r="I19" s="160" t="str">
        <f>[50]MIR!$E$12</f>
        <v xml:space="preserve"> Visitas, Notificación, Padrón de Contribuyentes </v>
      </c>
      <c r="J19" s="150"/>
      <c r="K19" s="55" t="s">
        <v>184</v>
      </c>
      <c r="L19" s="71">
        <v>2</v>
      </c>
      <c r="M19" s="86" t="s">
        <v>230</v>
      </c>
      <c r="N19" s="87" t="s">
        <v>231</v>
      </c>
      <c r="O19" s="5">
        <v>0.5</v>
      </c>
      <c r="P19" s="160" t="s">
        <v>61</v>
      </c>
      <c r="Q19" s="150"/>
    </row>
    <row r="20" spans="1:18" ht="75.75" customHeight="1" x14ac:dyDescent="0.25">
      <c r="A20" s="2" t="s">
        <v>29</v>
      </c>
      <c r="B20" s="150" t="str">
        <f>[50]MIR!$B$13</f>
        <v xml:space="preserve">lograr un incremento  de cobro por concepto de pago de  licencias de funcionamiento comercial </v>
      </c>
      <c r="C20" s="150"/>
      <c r="D20" s="150"/>
      <c r="E20" s="150" t="str">
        <f>[50]MIR!$C$13</f>
        <v>licencias de funcionamiento</v>
      </c>
      <c r="F20" s="150"/>
      <c r="G20" s="150" t="str">
        <f>[50]MIR!$D$13</f>
        <v>no de licencias expedidas/no de licencias programadas*100</v>
      </c>
      <c r="H20" s="150"/>
      <c r="I20" s="160" t="str">
        <f>[50]MIR!$E$13</f>
        <v>Evidencia fotográfica.</v>
      </c>
      <c r="J20" s="150"/>
      <c r="K20" s="55" t="s">
        <v>184</v>
      </c>
      <c r="L20" s="71">
        <v>2</v>
      </c>
      <c r="M20" s="86" t="s">
        <v>230</v>
      </c>
      <c r="N20" s="87" t="s">
        <v>231</v>
      </c>
      <c r="O20" s="5">
        <v>0.5</v>
      </c>
      <c r="P20" s="160" t="s">
        <v>61</v>
      </c>
      <c r="Q20" s="150"/>
    </row>
    <row r="21" spans="1:18" ht="98.25" customHeight="1" x14ac:dyDescent="0.25">
      <c r="A21" s="2" t="s">
        <v>62</v>
      </c>
      <c r="B21" s="150" t="str">
        <f>[50]MIR!$B$14</f>
        <v>realizar el pago  de refrendo   y de licencias iniciales de  funcionamiento .</v>
      </c>
      <c r="C21" s="150"/>
      <c r="D21" s="150"/>
      <c r="E21" s="150" t="str">
        <f>[50]MIR!$C$14</f>
        <v>Padrón de contribuyentes.</v>
      </c>
      <c r="F21" s="150"/>
      <c r="G21" s="150" t="str">
        <f>[50]MIR!$D$14</f>
        <v>Padrón de contribuyentes= (No. Contribuyentes Registrados/ No. Contribuyentes objetivo ) * 100  PC = (NCR/CO) * 100</v>
      </c>
      <c r="H21" s="150"/>
      <c r="I21" s="160" t="str">
        <f>[50]MIR!$E$14</f>
        <v>Licencias de funcionamiento y evidencia fotográfica.</v>
      </c>
      <c r="J21" s="150"/>
      <c r="K21" s="55" t="s">
        <v>184</v>
      </c>
      <c r="L21" s="71">
        <v>2</v>
      </c>
      <c r="M21" s="86" t="s">
        <v>230</v>
      </c>
      <c r="N21" s="87" t="s">
        <v>231</v>
      </c>
      <c r="O21" s="5">
        <v>0.5</v>
      </c>
      <c r="P21" s="160" t="s">
        <v>61</v>
      </c>
      <c r="Q21" s="150"/>
    </row>
    <row r="22" spans="1:18" ht="83.25" customHeight="1" x14ac:dyDescent="0.25">
      <c r="A22" s="2" t="s">
        <v>63</v>
      </c>
      <c r="B22" s="150" t="str">
        <f>[50]MIR!$B$18</f>
        <v>realizar entrega de notificaciones a los  diferentes negocios para ponerse al corriente en el pago de  sus licencias de funcionamiento.</v>
      </c>
      <c r="C22" s="150"/>
      <c r="D22" s="150"/>
      <c r="E22" s="150" t="str">
        <f>[50]MIR!$C$18</f>
        <v>entrega de notificaciones.</v>
      </c>
      <c r="F22" s="150"/>
      <c r="G22" s="150" t="str">
        <f>[50]MIR!$D$18</f>
        <v>entrega de notificaciones = (No.  De  notificaciones entregadas / No.Eventos normativos * 100            SE = (NEC/NEN) *  100</v>
      </c>
      <c r="H22" s="150"/>
      <c r="I22" s="160" t="str">
        <f>[50]MIR!$E$18</f>
        <v>Bitácora fotográfica, Reportes e Informes</v>
      </c>
      <c r="J22" s="150"/>
      <c r="K22" s="55" t="s">
        <v>184</v>
      </c>
      <c r="L22" s="71">
        <v>2</v>
      </c>
      <c r="M22" s="86" t="s">
        <v>230</v>
      </c>
      <c r="N22" s="87" t="s">
        <v>231</v>
      </c>
      <c r="O22" s="5">
        <v>0.5</v>
      </c>
      <c r="P22" s="160" t="s">
        <v>61</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79.5" customHeight="1" x14ac:dyDescent="0.25">
      <c r="A24" s="3" t="s">
        <v>69</v>
      </c>
      <c r="B24" s="150" t="str">
        <f>[50]MIR!$B$15</f>
        <v>realizar operativos sorpresa en los  establecimientos comerciales y evitar la  entrada de menores de edad</v>
      </c>
      <c r="C24" s="150"/>
      <c r="D24" s="150"/>
      <c r="E24" s="150" t="str">
        <f>[50]MIR!$C$15</f>
        <v>Visitas de inspección.</v>
      </c>
      <c r="F24" s="150"/>
      <c r="G24" s="150" t="str">
        <f>[50]MIR!$D$15</f>
        <v>Visitas de inspección = (No. De visitas realizadas / No. De visitas programadas) * 100      VI = (NVR/NVP) * 100</v>
      </c>
      <c r="H24" s="150"/>
      <c r="I24" s="160" t="str">
        <f>[50]MIR!$E$15</f>
        <v xml:space="preserve">Bitácora fotográfica, Tarjetas informativas </v>
      </c>
      <c r="J24" s="150"/>
      <c r="K24" s="55" t="s">
        <v>184</v>
      </c>
      <c r="L24" s="71">
        <v>2</v>
      </c>
      <c r="M24" s="86" t="s">
        <v>230</v>
      </c>
      <c r="N24" s="87" t="s">
        <v>231</v>
      </c>
      <c r="O24" s="5">
        <v>0.5</v>
      </c>
      <c r="P24" s="160" t="s">
        <v>61</v>
      </c>
      <c r="Q24" s="150"/>
    </row>
    <row r="25" spans="1:18" ht="82.5" customHeight="1" x14ac:dyDescent="0.25">
      <c r="A25" s="3" t="s">
        <v>65</v>
      </c>
      <c r="B25" s="150" t="str">
        <f>[50]MIR!$B$16</f>
        <v>realizar operativos sorpresa en los  establecimientos comerciales y evitar la  entrada de menores de edad</v>
      </c>
      <c r="C25" s="150"/>
      <c r="D25" s="150"/>
      <c r="E25" s="150" t="str">
        <f>[50]MIR!$C$16</f>
        <v>supervisión de   eventos</v>
      </c>
      <c r="F25" s="150"/>
      <c r="G25" s="150" t="str">
        <f>[50]MIR!$D$16</f>
        <v>supervisión= ( No. de supervisiones/ No. de establecimientos comerciales) * 100 EN= ( NNE/NEC) *100</v>
      </c>
      <c r="H25" s="150"/>
      <c r="I25" s="160" t="str">
        <f>[50]MIR!$E$16</f>
        <v>Bitácora fotográfica y relación de notificaciones entregadas</v>
      </c>
      <c r="J25" s="150"/>
      <c r="K25" s="55" t="s">
        <v>184</v>
      </c>
      <c r="L25" s="71">
        <v>2</v>
      </c>
      <c r="M25" s="86" t="s">
        <v>230</v>
      </c>
      <c r="N25" s="87" t="s">
        <v>231</v>
      </c>
      <c r="O25" s="5">
        <v>0.5</v>
      </c>
      <c r="P25" s="160" t="s">
        <v>61</v>
      </c>
      <c r="Q25" s="150"/>
      <c r="R25" t="s">
        <v>33</v>
      </c>
    </row>
    <row r="26" spans="1:18" ht="84.75" customHeight="1" x14ac:dyDescent="0.25">
      <c r="A26" s="3" t="s">
        <v>66</v>
      </c>
      <c r="B26" s="163" t="str">
        <f>[50]MIR!$B$17</f>
        <v>Realizar visitas de inspecciones a los establecimientos comerciales y de servicios.</v>
      </c>
      <c r="C26" s="167"/>
      <c r="D26" s="164"/>
      <c r="E26" s="163" t="str">
        <f>[50]MIR!$C$17</f>
        <v>Visitas de inspección.</v>
      </c>
      <c r="F26" s="164"/>
      <c r="G26" s="163" t="str">
        <f>[50]MIR!$D$17</f>
        <v>Expedición de licencias = (No. De licencias expedidas /No. De licencias programadas * 100 PL=(NLE/NLP) * 100</v>
      </c>
      <c r="H26" s="164"/>
      <c r="I26" s="165" t="str">
        <f>[50]MIR!$E$17</f>
        <v>Bitácora fotográfica, Reportes e Informes</v>
      </c>
      <c r="J26" s="166"/>
      <c r="K26" s="55" t="s">
        <v>184</v>
      </c>
      <c r="L26" s="71">
        <v>2</v>
      </c>
      <c r="M26" s="86" t="s">
        <v>230</v>
      </c>
      <c r="N26" s="87" t="s">
        <v>231</v>
      </c>
      <c r="O26" s="5">
        <v>0.5</v>
      </c>
      <c r="P26" s="160" t="s">
        <v>61</v>
      </c>
      <c r="Q26" s="150"/>
    </row>
    <row r="27" spans="1:18" ht="85.5" customHeight="1" x14ac:dyDescent="0.25">
      <c r="A27" s="3" t="s">
        <v>68</v>
      </c>
      <c r="B27" s="150" t="str">
        <f>[50]MIR!$B$19</f>
        <v>Otorgamiento de permisos, para realización de eventos y espectáculos.</v>
      </c>
      <c r="C27" s="150"/>
      <c r="D27" s="150"/>
      <c r="E27" s="150" t="str">
        <f>[50]MIR!$C$19</f>
        <v>Otorgamiento de permisos.</v>
      </c>
      <c r="F27" s="150"/>
      <c r="G27" s="150" t="str">
        <f>[50]MIR!$D$19</f>
        <v>Otorgamiento de permisos = (No. Permisos otorgados / No. Permisos Programados) * 100   OP= (NPO/NPP) * 100</v>
      </c>
      <c r="H27" s="150"/>
      <c r="I27" s="150" t="str">
        <f>[50]MIR!$E$19</f>
        <v>Informes, Reportes, Evidencias Fotográficas.</v>
      </c>
      <c r="J27" s="150"/>
      <c r="K27" s="55" t="s">
        <v>184</v>
      </c>
      <c r="L27" s="71">
        <v>2</v>
      </c>
      <c r="M27" s="86" t="s">
        <v>230</v>
      </c>
      <c r="N27" s="87" t="s">
        <v>231</v>
      </c>
      <c r="O27" s="5">
        <v>0.5</v>
      </c>
      <c r="P27" s="160" t="s">
        <v>61</v>
      </c>
      <c r="Q27" s="150"/>
    </row>
    <row r="28" spans="1:18" ht="80.25" customHeight="1" x14ac:dyDescent="0.25">
      <c r="A28" s="3" t="s">
        <v>78</v>
      </c>
      <c r="B28" s="150" t="str">
        <f>[50]MIR!$B$20</f>
        <v xml:space="preserve">otorgamiento y cobro  de espacios destinados  a los  locales provisionales para la colocacion de comerciantes dentro de la feria de  la candelaria </v>
      </c>
      <c r="C28" s="150"/>
      <c r="D28" s="150"/>
      <c r="E28" s="150" t="str">
        <f>[50]MIR!$C$20</f>
        <v xml:space="preserve">otorgamiento y  cobro  de espacios </v>
      </c>
      <c r="F28" s="150"/>
      <c r="G28" s="150" t="str">
        <f>[50]MIR!$D$20</f>
        <v>distribucion  y cobro de espacios = (No. De espacios cobrados/ No. espacios Programados) * 100   OP= (NEC/NEP) * 100</v>
      </c>
      <c r="H28" s="150"/>
      <c r="I28" s="150" t="str">
        <f>[51]MIR!$H$22</f>
        <v>Informes, Reportes, Evidencias Fotográficas.</v>
      </c>
      <c r="J28" s="150"/>
      <c r="K28" s="55" t="s">
        <v>184</v>
      </c>
      <c r="L28" s="120">
        <v>2</v>
      </c>
      <c r="M28" s="125" t="s">
        <v>230</v>
      </c>
      <c r="N28" s="114" t="s">
        <v>231</v>
      </c>
      <c r="O28" s="5">
        <v>0.5</v>
      </c>
      <c r="P28" s="160" t="s">
        <v>61</v>
      </c>
      <c r="Q28" s="150"/>
    </row>
    <row r="29" spans="1:18" ht="100.5" customHeight="1" x14ac:dyDescent="0.25">
      <c r="A29" s="3" t="s">
        <v>114</v>
      </c>
      <c r="B29" s="150" t="str">
        <f>[50]MIR!$B$21</f>
        <v>colocacion y cobro a comerciantes establecidos dentro del lienzo charro en el marco de la feria de la candelaria en honor al Sr. De las  Misericordias</v>
      </c>
      <c r="C29" s="150"/>
      <c r="D29" s="150"/>
      <c r="E29" s="150" t="str">
        <f>[50]MIR!$C$21</f>
        <v>colocacion y cobro de comercio ambulante</v>
      </c>
      <c r="F29" s="150"/>
      <c r="G29" s="150" t="str">
        <f>[50]MIR!$D$21</f>
        <v>colocacion y cobro de comercio ambulante = (No. De espacios cobrados/ No. espacios Programados) * 100   OP= (NEC/NEP) * 100</v>
      </c>
      <c r="H29" s="150"/>
      <c r="I29" s="150" t="str">
        <f>[51]MIR!$H$22</f>
        <v>Informes, Reportes, Evidencias Fotográficas.</v>
      </c>
      <c r="J29" s="150"/>
      <c r="K29" s="55" t="s">
        <v>184</v>
      </c>
      <c r="L29" s="120">
        <v>2</v>
      </c>
      <c r="M29" s="125" t="s">
        <v>230</v>
      </c>
      <c r="N29" s="114" t="s">
        <v>231</v>
      </c>
      <c r="O29" s="5">
        <v>0.5</v>
      </c>
      <c r="P29" s="160" t="s">
        <v>61</v>
      </c>
      <c r="Q29" s="150"/>
    </row>
    <row r="30" spans="1:18" ht="75.75" customHeight="1" x14ac:dyDescent="0.25">
      <c r="A30" s="3" t="s">
        <v>143</v>
      </c>
      <c r="B30" s="150" t="str">
        <f>[50]MIR!$B$22</f>
        <v>cobro  a las usuarias  de los lavaderos  municipales</v>
      </c>
      <c r="C30" s="150"/>
      <c r="D30" s="150"/>
      <c r="E30" s="150" t="str">
        <f>[50]MIR!$C$22</f>
        <v>cobro usuarias de lavaderos</v>
      </c>
      <c r="F30" s="150"/>
      <c r="G30" s="150" t="str">
        <f>[50]MIR!$D$22</f>
        <v>cobro usurarios lavaderos = (No. De usuarios/ No. De usuarios  Programados) * 100   OP= (Nu/NuP) * 10</v>
      </c>
      <c r="H30" s="150"/>
      <c r="I30" s="150" t="str">
        <f>[51]MIR!$H$22</f>
        <v>Informes, Reportes, Evidencias Fotográficas.</v>
      </c>
      <c r="J30" s="150"/>
      <c r="K30" s="55" t="s">
        <v>184</v>
      </c>
      <c r="L30" s="120">
        <v>2</v>
      </c>
      <c r="M30" s="125" t="s">
        <v>230</v>
      </c>
      <c r="N30" s="114" t="s">
        <v>231</v>
      </c>
      <c r="O30" s="5">
        <v>0.5</v>
      </c>
      <c r="P30" s="160" t="s">
        <v>61</v>
      </c>
      <c r="Q30" s="150"/>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63.75" customHeight="1" x14ac:dyDescent="0.25"/>
    <row r="38" spans="1:17" s="1" customFormat="1" x14ac:dyDescent="0.25"/>
    <row r="39" spans="1:17" s="1" customFormat="1" x14ac:dyDescent="0.25"/>
  </sheetData>
  <mergeCells count="9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 ref="B28:D28"/>
    <mergeCell ref="E28:F28"/>
    <mergeCell ref="G28:H28"/>
    <mergeCell ref="I28:J28"/>
    <mergeCell ref="P28:Q28"/>
    <mergeCell ref="B29:D29"/>
    <mergeCell ref="E29:F29"/>
    <mergeCell ref="G29:H29"/>
    <mergeCell ref="I29:J29"/>
    <mergeCell ref="P29:Q29"/>
    <mergeCell ref="B30:D30"/>
    <mergeCell ref="E30:F30"/>
    <mergeCell ref="G30:H30"/>
    <mergeCell ref="I30:J30"/>
    <mergeCell ref="P30:Q30"/>
  </mergeCells>
  <pageMargins left="0.7" right="0.7" top="0.75" bottom="0.75" header="0.3" footer="0.3"/>
  <pageSetup scale="53" orientation="landscape" horizontalDpi="4294967292" verticalDpi="0"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4"/>
  <sheetViews>
    <sheetView topLeftCell="A32" zoomScale="59" zoomScaleNormal="59" zoomScaleSheetLayoutView="70" workbookViewId="0">
      <selection activeCell="B32" sqref="B32:D32"/>
    </sheetView>
  </sheetViews>
  <sheetFormatPr baseColWidth="10" defaultColWidth="10.875" defaultRowHeight="15.75" x14ac:dyDescent="0.25"/>
  <cols>
    <col min="1" max="1" width="13.75" customWidth="1"/>
    <col min="3" max="3" width="6.875" customWidth="1"/>
    <col min="4" max="4" width="20.5" customWidth="1"/>
    <col min="6" max="6" width="9.75" customWidth="1"/>
    <col min="8" max="8" width="12.875" customWidth="1"/>
    <col min="9" max="9" width="16.375" customWidth="1"/>
    <col min="10" max="10" width="7.625" customWidth="1"/>
    <col min="11" max="11" width="14.25" customWidth="1"/>
    <col min="12" max="12" width="13" customWidth="1"/>
    <col min="13" max="13" width="15.125" customWidth="1"/>
    <col min="14" max="14" width="14.25" customWidth="1"/>
    <col min="15" max="15" width="10.5" customWidth="1"/>
    <col min="17" max="17" width="8.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27" customHeight="1" x14ac:dyDescent="0.25">
      <c r="A3" s="1"/>
      <c r="B3" s="147"/>
      <c r="C3" s="147"/>
      <c r="D3" s="147"/>
      <c r="E3" s="147"/>
      <c r="F3" s="147"/>
      <c r="G3" s="147"/>
      <c r="H3" s="147"/>
      <c r="I3" s="147"/>
      <c r="J3" s="147"/>
      <c r="K3" s="147"/>
      <c r="L3" s="147"/>
      <c r="M3" s="147"/>
      <c r="N3" s="147"/>
      <c r="O3" s="147"/>
      <c r="P3" s="147"/>
      <c r="Q3" s="1"/>
    </row>
    <row r="4" spans="1:17" ht="62.25" customHeight="1" x14ac:dyDescent="0.25">
      <c r="A4" s="1"/>
      <c r="B4" s="147"/>
      <c r="C4" s="147"/>
      <c r="D4" s="147"/>
      <c r="E4" s="147"/>
      <c r="F4" s="147"/>
      <c r="G4" s="147"/>
      <c r="H4" s="147"/>
      <c r="I4" s="147"/>
      <c r="J4" s="147"/>
      <c r="K4" s="147"/>
      <c r="L4" s="147"/>
      <c r="M4" s="147"/>
      <c r="N4" s="147"/>
      <c r="O4" s="147"/>
      <c r="P4" s="147"/>
      <c r="Q4" s="1"/>
    </row>
    <row r="5" spans="1:17" ht="20.25" customHeight="1" x14ac:dyDescent="0.25">
      <c r="A5" s="1"/>
      <c r="B5" s="148" t="s">
        <v>218</v>
      </c>
      <c r="C5" s="148"/>
      <c r="D5" s="148"/>
      <c r="E5" s="148"/>
      <c r="F5" s="148"/>
      <c r="G5" s="148"/>
      <c r="H5" s="148"/>
      <c r="I5" s="148"/>
      <c r="J5" s="148"/>
      <c r="K5" s="148"/>
      <c r="L5" s="148"/>
      <c r="M5" s="148"/>
      <c r="N5" s="148"/>
      <c r="O5" s="148"/>
      <c r="P5" s="148"/>
      <c r="Q5" s="1"/>
    </row>
    <row r="6" spans="1:17" ht="3.75" customHeight="1" x14ac:dyDescent="0.25">
      <c r="A6" s="1"/>
      <c r="B6" s="1"/>
      <c r="C6" s="1"/>
      <c r="D6" s="1"/>
      <c r="E6" s="1"/>
      <c r="F6" s="1"/>
      <c r="G6" s="1"/>
      <c r="H6" s="1"/>
      <c r="I6" s="1"/>
      <c r="J6" s="1"/>
      <c r="K6" s="1"/>
      <c r="L6" s="1"/>
      <c r="M6" s="1"/>
      <c r="N6" s="1"/>
      <c r="O6" s="1"/>
      <c r="P6" s="1"/>
      <c r="Q6" s="1"/>
    </row>
    <row r="7" spans="1:17" ht="30"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49" t="str">
        <f>'[52]POA (2)'!$AA$26</f>
        <v xml:space="preserve">I Gasto Federalizado </v>
      </c>
      <c r="E8" s="150"/>
      <c r="F8" s="150"/>
      <c r="G8" s="150"/>
      <c r="H8" s="150"/>
      <c r="I8" s="151" t="s">
        <v>1</v>
      </c>
      <c r="J8" s="152" t="s">
        <v>233</v>
      </c>
      <c r="K8" s="152"/>
      <c r="L8" s="151" t="s">
        <v>2</v>
      </c>
      <c r="M8" s="181" t="str">
        <f>'[52]POA (2)'!$C$19</f>
        <v>18 .- Cultura vial: Seguridad en movimiento.</v>
      </c>
      <c r="N8" s="150"/>
      <c r="O8" s="151" t="s">
        <v>3</v>
      </c>
      <c r="P8" s="349" t="str">
        <f>'[52]POA (2)'!$C$19</f>
        <v>18 .- Cultura vial: Seguridad en movimiento.</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51" t="s">
        <v>27</v>
      </c>
      <c r="B10" s="151"/>
      <c r="C10" s="151"/>
      <c r="D10" s="151"/>
      <c r="E10" s="151"/>
      <c r="F10" s="151"/>
      <c r="G10" s="151"/>
      <c r="H10" s="151"/>
      <c r="I10" s="151"/>
      <c r="J10" s="151"/>
      <c r="K10" s="151"/>
      <c r="L10" s="151"/>
      <c r="M10" s="151"/>
      <c r="N10" s="151"/>
      <c r="O10" s="151"/>
      <c r="P10" s="151"/>
      <c r="Q10" s="151"/>
    </row>
    <row r="11" spans="1:17" ht="39.75" customHeight="1" x14ac:dyDescent="0.25">
      <c r="A11" s="70" t="s">
        <v>4</v>
      </c>
      <c r="B11" s="188" t="str">
        <f>'[52]POA (2)'!$AA$23</f>
        <v xml:space="preserve">1.- Gobierno </v>
      </c>
      <c r="C11" s="167"/>
      <c r="D11" s="167"/>
      <c r="E11" s="164"/>
      <c r="F11" s="70" t="s">
        <v>5</v>
      </c>
      <c r="G11" s="188" t="str">
        <f>'[52]POA (2)'!$AA$24</f>
        <v xml:space="preserve">1.7. Asuntos de orden publico y de seguridad interior </v>
      </c>
      <c r="H11" s="167"/>
      <c r="I11" s="167"/>
      <c r="J11" s="167"/>
      <c r="K11" s="167"/>
      <c r="L11" s="164"/>
      <c r="M11" s="26" t="s">
        <v>6</v>
      </c>
      <c r="N11" s="188" t="str">
        <f>'[52]POA (2)'!$AA$25</f>
        <v>1.7.3. Otros Asuntos de Orden Publico y Seguridad</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86" t="str">
        <f>'[52]POA (2)'!$C$17</f>
        <v>Seguridad y Justicia "El compromiso para un futuro mejor".</v>
      </c>
      <c r="C13" s="150"/>
      <c r="D13" s="146" t="s">
        <v>8</v>
      </c>
      <c r="E13" s="186" t="str">
        <f>'[52]POA (2)'!$C$18</f>
        <v>Garantizar la seguridad vial en el Municipio creando un entorno seguro y ordenado para los transeúntes promoviendo una circulación eficiente reduciendo los riesgos de accidentes.</v>
      </c>
      <c r="F13" s="150"/>
      <c r="G13" s="150"/>
      <c r="H13" s="146" t="s">
        <v>9</v>
      </c>
      <c r="I13" s="186" t="str">
        <f>'[52]POA (2)'!$C$20</f>
        <v xml:space="preserve">Fomentar una coordinacion con los tres ordenes de Gobierno para la construccion de la paz, mediante acciones aficaces de proteccion y prevencion para la disuasion y seguimiento al delito, generando espacios seguros a la vanguardia de la cuidadania. </v>
      </c>
      <c r="J13" s="150"/>
      <c r="K13" s="150"/>
      <c r="L13" s="150"/>
      <c r="M13" s="151" t="s">
        <v>10</v>
      </c>
      <c r="N13" s="186" t="str">
        <f>'[52]POA (2)'!$C$21</f>
        <v xml:space="preserve">18.4 Realizar operativos de vigilancia vial, en las calles o puntos estratégicos sobre el uso correcto del casco, el alcoholímetro y contar con su documentación en regla evitando faltas administrativas. 18.5 Regular y supervisar los espacios de rampas o zonas exclusivas para discapacitados, en áreas de carga o descarga, evitando la obstrucción para el peatón o los vehículos.18.8 Desarrollar campañas de educación vial a la población en general, sensibilizando sobre la importancia de la seguridad, el respeto por los señalamientos y el uso adecuado del casco y el cinturón de seguridad. </v>
      </c>
      <c r="O13" s="150"/>
      <c r="P13" s="150"/>
      <c r="Q13" s="150"/>
    </row>
    <row r="14" spans="1:17" ht="208.5" customHeight="1" x14ac:dyDescent="0.25">
      <c r="A14" s="151"/>
      <c r="B14" s="150"/>
      <c r="C14" s="150"/>
      <c r="D14" s="146"/>
      <c r="E14" s="150"/>
      <c r="F14" s="150"/>
      <c r="G14" s="150"/>
      <c r="H14" s="146"/>
      <c r="I14" s="150"/>
      <c r="J14" s="150"/>
      <c r="K14" s="150"/>
      <c r="L14" s="150"/>
      <c r="M14" s="151"/>
      <c r="N14" s="150"/>
      <c r="O14" s="150"/>
      <c r="P14" s="150"/>
      <c r="Q14" s="150"/>
    </row>
    <row r="15" spans="1:17" ht="29.25" customHeight="1" x14ac:dyDescent="0.25">
      <c r="A15" s="146" t="s">
        <v>24</v>
      </c>
      <c r="B15" s="146"/>
      <c r="C15" s="146"/>
      <c r="D15" s="146"/>
      <c r="E15" s="146"/>
      <c r="F15" s="146"/>
      <c r="G15" s="146"/>
      <c r="H15" s="146"/>
      <c r="I15" s="146"/>
      <c r="J15" s="146"/>
      <c r="K15" s="146"/>
      <c r="L15" s="146"/>
      <c r="M15" s="146"/>
      <c r="N15" s="146"/>
      <c r="O15" s="146"/>
      <c r="P15" s="146"/>
      <c r="Q15" s="146"/>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51" t="s">
        <v>13</v>
      </c>
      <c r="F17" s="151"/>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51"/>
      <c r="F18" s="151"/>
      <c r="G18" s="146"/>
      <c r="H18" s="146"/>
      <c r="I18" s="146"/>
      <c r="J18" s="146"/>
      <c r="K18" s="151"/>
      <c r="L18" s="70" t="s">
        <v>184</v>
      </c>
      <c r="M18" s="70" t="s">
        <v>18</v>
      </c>
      <c r="N18" s="151"/>
      <c r="O18" s="151"/>
      <c r="P18" s="151"/>
      <c r="Q18" s="151"/>
    </row>
    <row r="19" spans="1:18" ht="112.5" customHeight="1" x14ac:dyDescent="0.25">
      <c r="A19" s="2" t="s">
        <v>28</v>
      </c>
      <c r="B19" s="150" t="str">
        <f>[52]MIR!$B$12</f>
        <v xml:space="preserve">Ciudadanos responsables  que aceptan vivir en una sociedad con Estado de Derecho. </v>
      </c>
      <c r="C19" s="150"/>
      <c r="D19" s="150"/>
      <c r="E19" s="150" t="str">
        <f>[52]MIR!$C$12</f>
        <v>porcentaje de ciudadanos con Estado de derecho.</v>
      </c>
      <c r="F19" s="150"/>
      <c r="G19" s="150" t="str">
        <f>[52]MIR!$D$12</f>
        <v>Porcentaje ciudadanos con Estado de derecho=(No. de ciudadanos responsables/Ciudadanos programados)*100 PCED=CR/CP)</v>
      </c>
      <c r="H19" s="150"/>
      <c r="I19" s="160" t="str">
        <f>[52]MIR!$E$12</f>
        <v>Informes, Reportes, Evidencias Fotográficas.</v>
      </c>
      <c r="J19" s="150"/>
      <c r="K19" s="55" t="s">
        <v>184</v>
      </c>
      <c r="L19" s="71">
        <v>2</v>
      </c>
      <c r="M19" s="86" t="s">
        <v>230</v>
      </c>
      <c r="N19" s="87" t="s">
        <v>231</v>
      </c>
      <c r="O19" s="5">
        <v>0.5</v>
      </c>
      <c r="P19" s="344" t="str">
        <f t="shared" ref="P19:P23" si="0">$J$8</f>
        <v>DIRECCIÓN DE POLICIA VIAL.</v>
      </c>
      <c r="Q19" s="345"/>
    </row>
    <row r="20" spans="1:18" ht="113.25" customHeight="1" x14ac:dyDescent="0.25">
      <c r="A20" s="2" t="s">
        <v>29</v>
      </c>
      <c r="B20" s="150" t="str">
        <f>[52]MIR!$B$13</f>
        <v xml:space="preserve">Prudencia de los ciudadanos, para respetar las normas de tránsito y reconocer sus obligaciones en la sociedad. </v>
      </c>
      <c r="C20" s="150"/>
      <c r="D20" s="150"/>
      <c r="E20" s="150" t="str">
        <f>[52]MIR!$C$13</f>
        <v>Porcentaje de ciudadanos que respetan las normas de tránsito.</v>
      </c>
      <c r="F20" s="150"/>
      <c r="G20" s="150" t="str">
        <f>[52]MIR!$D$13</f>
        <v>Porcentaje de ciudadanos=(No. de ciudadanos respetusos/No. de ciudadanos programados)*100 PC=(CR/CP)*100</v>
      </c>
      <c r="H20" s="150"/>
      <c r="I20" s="160" t="str">
        <f>[52]MIR!$E$13</f>
        <v>Informes, Reportes, Evidencias Fotográficas.</v>
      </c>
      <c r="J20" s="150"/>
      <c r="K20" s="55" t="s">
        <v>184</v>
      </c>
      <c r="L20" s="71">
        <v>2</v>
      </c>
      <c r="M20" s="86" t="s">
        <v>230</v>
      </c>
      <c r="N20" s="87" t="s">
        <v>231</v>
      </c>
      <c r="O20" s="5">
        <v>0.5</v>
      </c>
      <c r="P20" s="344" t="str">
        <f t="shared" si="0"/>
        <v>DIRECCIÓN DE POLICIA VIAL.</v>
      </c>
      <c r="Q20" s="345"/>
    </row>
    <row r="21" spans="1:18" ht="120" customHeight="1" x14ac:dyDescent="0.25">
      <c r="A21" s="23" t="s">
        <v>62</v>
      </c>
      <c r="B21" s="150" t="str">
        <f>[52]MIR!$B$14</f>
        <v>Sensibilización, educación y formación en materia de movilidad y seguridad vial.</v>
      </c>
      <c r="C21" s="150"/>
      <c r="D21" s="150"/>
      <c r="E21" s="150" t="str">
        <f>[52]MIR!$C$14</f>
        <v>Porcentaje de formacion en materia de movilidad y seguridad vial.</v>
      </c>
      <c r="F21" s="150"/>
      <c r="G21" s="150" t="str">
        <f>[52]MIR!$D$14</f>
        <v>Porcentaje de formación=(No.platicas realizadas / No. platicas programadas)*100 Pp=(NPR/NPP)*100</v>
      </c>
      <c r="H21" s="150"/>
      <c r="I21" s="160" t="str">
        <f>[52]MIR!$E$14</f>
        <v>Informes, Reportes, Evidencias Fotográficas.</v>
      </c>
      <c r="J21" s="150"/>
      <c r="K21" s="55" t="s">
        <v>184</v>
      </c>
      <c r="L21" s="71">
        <v>2</v>
      </c>
      <c r="M21" s="86" t="s">
        <v>230</v>
      </c>
      <c r="N21" s="87" t="s">
        <v>231</v>
      </c>
      <c r="O21" s="5">
        <v>0.5</v>
      </c>
      <c r="P21" s="344" t="str">
        <f t="shared" si="0"/>
        <v>DIRECCIÓN DE POLICIA VIAL.</v>
      </c>
      <c r="Q21" s="345"/>
    </row>
    <row r="22" spans="1:18" ht="136.5" customHeight="1" x14ac:dyDescent="0.25">
      <c r="A22" s="23" t="s">
        <v>63</v>
      </c>
      <c r="B22" s="346" t="str">
        <f>[52]MIR!$B$18</f>
        <v>Seguridad vial en la movilidad de las personas.</v>
      </c>
      <c r="C22" s="348"/>
      <c r="D22" s="347"/>
      <c r="E22" s="346" t="str">
        <f>[52]MIR!$C$18</f>
        <v>Porcentaje de seguridad vial.</v>
      </c>
      <c r="F22" s="347"/>
      <c r="G22" s="346" t="str">
        <f>[52]MIR!$D$18</f>
        <v>Porcentaje de segruridad vial=(No. de patrullajes realizados /No. de patrullaje programados)*100   PP=(PR/PP)*100</v>
      </c>
      <c r="H22" s="347"/>
      <c r="I22" s="346" t="str">
        <f>[52]MIR!$E$18</f>
        <v>Bitácora fotográfica, Reportes e Informes</v>
      </c>
      <c r="J22" s="347"/>
      <c r="K22" s="122" t="s">
        <v>184</v>
      </c>
      <c r="L22" s="123">
        <v>2</v>
      </c>
      <c r="M22" s="123" t="s">
        <v>230</v>
      </c>
      <c r="N22" s="122" t="s">
        <v>231</v>
      </c>
      <c r="O22" s="124">
        <v>0.5</v>
      </c>
      <c r="P22" s="344" t="str">
        <f t="shared" si="0"/>
        <v>DIRECCIÓN DE POLICIA VIAL.</v>
      </c>
      <c r="Q22" s="345"/>
    </row>
    <row r="23" spans="1:18" ht="119.25" customHeight="1" x14ac:dyDescent="0.25">
      <c r="A23" s="23" t="s">
        <v>106</v>
      </c>
      <c r="B23" s="163" t="str">
        <f>[52]MIR!$B$22</f>
        <v>Infraestructura vial segura, para la movilidad de las personas.</v>
      </c>
      <c r="C23" s="167"/>
      <c r="D23" s="164"/>
      <c r="E23" s="163" t="str">
        <f>[52]MIR!$C$22</f>
        <v>Porcentaje de Señalamientos de Tránsito.</v>
      </c>
      <c r="F23" s="164"/>
      <c r="G23" s="163" t="str">
        <f>[52]MIR!$D$22</f>
        <v>Porcentaje de Señalamientos de Tránsito = (No. De Señales Colodadas / No. De Señales Programadas) * 100 PST = (NSC/NSP) *  100</v>
      </c>
      <c r="H23" s="164"/>
      <c r="I23" s="165" t="str">
        <f>[53]MIR!$H$24</f>
        <v>Bitácora fotográfica, Reportes e Informes</v>
      </c>
      <c r="J23" s="166"/>
      <c r="K23" s="55" t="s">
        <v>184</v>
      </c>
      <c r="L23" s="71">
        <v>2</v>
      </c>
      <c r="M23" s="86" t="s">
        <v>230</v>
      </c>
      <c r="N23" s="87" t="s">
        <v>231</v>
      </c>
      <c r="O23" s="5">
        <v>0.5</v>
      </c>
      <c r="P23" s="344" t="str">
        <f t="shared" si="0"/>
        <v>DIRECCIÓN DE POLICIA VIAL.</v>
      </c>
      <c r="Q23" s="345"/>
    </row>
    <row r="24" spans="1:18" ht="24.75" customHeight="1" x14ac:dyDescent="0.25">
      <c r="A24" s="146" t="s">
        <v>30</v>
      </c>
      <c r="B24" s="146"/>
      <c r="C24" s="146"/>
      <c r="D24" s="146"/>
      <c r="E24" s="146"/>
      <c r="F24" s="146"/>
      <c r="G24" s="146"/>
      <c r="H24" s="146"/>
      <c r="I24" s="146"/>
      <c r="J24" s="146"/>
      <c r="K24" s="146"/>
      <c r="L24" s="146"/>
      <c r="M24" s="146"/>
      <c r="N24" s="146"/>
      <c r="O24" s="146"/>
      <c r="P24" s="146"/>
      <c r="Q24" s="146"/>
    </row>
    <row r="25" spans="1:18" ht="112.5" customHeight="1" x14ac:dyDescent="0.25">
      <c r="A25" s="3" t="s">
        <v>69</v>
      </c>
      <c r="B25" s="150" t="str">
        <f>[52]MIR!$B$15</f>
        <v>Platicas de prevención y educación vial.</v>
      </c>
      <c r="C25" s="150"/>
      <c r="D25" s="150"/>
      <c r="E25" s="150" t="str">
        <f>[52]MIR!$C$15</f>
        <v>Porcentaje de platicas.</v>
      </c>
      <c r="F25" s="150"/>
      <c r="G25" s="150" t="str">
        <f>[52]MIR!$D$15</f>
        <v>Porcentaje de platicas=(No.platicas realizadas / No. platicas programadas)*100 Pp=(NPR/NPP)*100</v>
      </c>
      <c r="H25" s="150"/>
      <c r="I25" s="160" t="str">
        <f>[52]MIR!$E$15</f>
        <v>Informes, Reportes, Evidencias Fotográficas.</v>
      </c>
      <c r="J25" s="150"/>
      <c r="K25" s="55" t="s">
        <v>184</v>
      </c>
      <c r="L25" s="71">
        <v>2</v>
      </c>
      <c r="M25" s="86" t="s">
        <v>230</v>
      </c>
      <c r="N25" s="87" t="s">
        <v>231</v>
      </c>
      <c r="O25" s="5">
        <v>0.5</v>
      </c>
      <c r="P25" s="334" t="str">
        <f t="shared" ref="P25:P33" si="1">$P$23</f>
        <v>DIRECCIÓN DE POLICIA VIAL.</v>
      </c>
      <c r="Q25" s="150"/>
      <c r="R25" t="s">
        <v>33</v>
      </c>
    </row>
    <row r="26" spans="1:18" ht="106.5" customHeight="1" x14ac:dyDescent="0.25">
      <c r="A26" s="3" t="s">
        <v>65</v>
      </c>
      <c r="B26" s="150" t="str">
        <f>[52]MIR!$B$16</f>
        <v>Jornadas de sensibilización y mediación de factores de riesgo en materia de seguridad vial.</v>
      </c>
      <c r="C26" s="150"/>
      <c r="D26" s="150"/>
      <c r="E26" s="150" t="str">
        <f>[52]MIR!$C$16</f>
        <v>Porcentaje de jornadas de sensibilización.</v>
      </c>
      <c r="F26" s="150"/>
      <c r="G26" s="335" t="str">
        <f>[52]MIR!$D$16</f>
        <v>Porcentaje de jornadas=(No. de jornadas realizadas/No. de jornadas programadas)*100 PJ=JR/JP*100</v>
      </c>
      <c r="H26" s="336"/>
      <c r="I26" s="160" t="str">
        <f>[52]MIR!$E$16</f>
        <v>Bitácora fotográfica, Reportes e Informes</v>
      </c>
      <c r="J26" s="150"/>
      <c r="K26" s="55" t="s">
        <v>184</v>
      </c>
      <c r="L26" s="71">
        <v>2</v>
      </c>
      <c r="M26" s="86" t="s">
        <v>230</v>
      </c>
      <c r="N26" s="87" t="s">
        <v>231</v>
      </c>
      <c r="O26" s="5">
        <v>0.5</v>
      </c>
      <c r="P26" s="334" t="str">
        <f t="shared" si="1"/>
        <v>DIRECCIÓN DE POLICIA VIAL.</v>
      </c>
      <c r="Q26" s="150"/>
    </row>
    <row r="27" spans="1:18" ht="123" customHeight="1" x14ac:dyDescent="0.25">
      <c r="A27" s="3" t="s">
        <v>66</v>
      </c>
      <c r="B27" s="163" t="str">
        <f>[52]MIR!$B$17</f>
        <v>Reducción de infracciones cometidas y cumplimiento de las sanciones respectivas.</v>
      </c>
      <c r="C27" s="167"/>
      <c r="D27" s="164"/>
      <c r="E27" s="163" t="str">
        <f>[52]MIR!$C$17</f>
        <v>Porcentaje reductivo de infracciones.</v>
      </c>
      <c r="F27" s="164"/>
      <c r="G27" s="163" t="str">
        <f>[52]MIR!$D$17</f>
        <v>Porcentaje reductivo=(No. de infracciones realizadas/No. de infracciones programadas)*100 PR=(IR/IP)*100</v>
      </c>
      <c r="H27" s="164"/>
      <c r="I27" s="165" t="str">
        <f>[52]MIR!$E$17</f>
        <v>Bitácora fotográfica, Reportes e Informes</v>
      </c>
      <c r="J27" s="166"/>
      <c r="K27" s="55" t="s">
        <v>184</v>
      </c>
      <c r="L27" s="71">
        <v>2</v>
      </c>
      <c r="M27" s="86" t="s">
        <v>230</v>
      </c>
      <c r="N27" s="87" t="s">
        <v>231</v>
      </c>
      <c r="O27" s="5">
        <v>0.5</v>
      </c>
      <c r="P27" s="334" t="str">
        <f t="shared" si="1"/>
        <v>DIRECCIÓN DE POLICIA VIAL.</v>
      </c>
      <c r="Q27" s="150"/>
    </row>
    <row r="28" spans="1:18" ht="114" customHeight="1" x14ac:dyDescent="0.25">
      <c r="A28" s="3" t="s">
        <v>68</v>
      </c>
      <c r="B28" s="163" t="str">
        <f>[52]MIR!$B$19</f>
        <v>Patrullaje de seguridad en concentraciones masivas (zonas escolares, accidentes viales, cortejos funebres, recorridos religiosos y civicos) "Seguridad en movimiento".</v>
      </c>
      <c r="C28" s="167"/>
      <c r="D28" s="164"/>
      <c r="E28" s="163" t="str">
        <f>[52]MIR!$C$19</f>
        <v>Porcentaje patrullajes  de seguridad vial.</v>
      </c>
      <c r="F28" s="164"/>
      <c r="G28" s="163" t="str">
        <f>[52]MIR!$D$19</f>
        <v>Porcentaje de patrullajes = (No. De patrullajes Realizados / No. De patrullaje Programados) * 100   PO= (NOR/NOP) * 100</v>
      </c>
      <c r="H28" s="164"/>
      <c r="I28" s="165" t="str">
        <f>[52]MIR!$E$19</f>
        <v>Bitácora fotográfica, Reportes e Informes</v>
      </c>
      <c r="J28" s="166"/>
      <c r="K28" s="55" t="s">
        <v>184</v>
      </c>
      <c r="L28" s="71">
        <v>2</v>
      </c>
      <c r="M28" s="86" t="s">
        <v>230</v>
      </c>
      <c r="N28" s="87" t="s">
        <v>231</v>
      </c>
      <c r="O28" s="5">
        <v>0.5</v>
      </c>
      <c r="P28" s="334" t="str">
        <f t="shared" si="1"/>
        <v>DIRECCIÓN DE POLICIA VIAL.</v>
      </c>
      <c r="Q28" s="150"/>
    </row>
    <row r="29" spans="1:18" ht="124.5" customHeight="1" x14ac:dyDescent="0.25">
      <c r="A29" s="3" t="s">
        <v>78</v>
      </c>
      <c r="B29" s="163" t="str">
        <f>[52]MIR!$B$20</f>
        <v>Operativo de control de alcoholimetría y reducción de velocidad "Conduce sin Alcohol".</v>
      </c>
      <c r="C29" s="167"/>
      <c r="D29" s="164"/>
      <c r="E29" s="163" t="str">
        <f>[52]MIR!$C$20</f>
        <v>Porcentaje de puntos de control de alcoholimetría.</v>
      </c>
      <c r="F29" s="164"/>
      <c r="G29" s="163" t="str">
        <f>[52]MIR!$D$20</f>
        <v>Porcentaje puntos de control=(No. de puntos de control realizados/No. de puntos de control programados)*100 PPC=(NPCR/NPCP)*100</v>
      </c>
      <c r="H29" s="164"/>
      <c r="I29" s="165" t="str">
        <f>[52]MIR!$E$20</f>
        <v>Bitácora fotográfica, Reportes e Informes</v>
      </c>
      <c r="J29" s="166"/>
      <c r="K29" s="55" t="s">
        <v>184</v>
      </c>
      <c r="L29" s="71">
        <v>2</v>
      </c>
      <c r="M29" s="86" t="s">
        <v>230</v>
      </c>
      <c r="N29" s="87" t="s">
        <v>231</v>
      </c>
      <c r="O29" s="5">
        <v>0.5</v>
      </c>
      <c r="P29" s="334" t="str">
        <f t="shared" si="1"/>
        <v>DIRECCIÓN DE POLICIA VIAL.</v>
      </c>
      <c r="Q29" s="150"/>
    </row>
    <row r="30" spans="1:18" ht="141.75" customHeight="1" x14ac:dyDescent="0.25">
      <c r="A30" s="3" t="s">
        <v>114</v>
      </c>
      <c r="B30" s="163" t="str">
        <f>[52]MIR!$B$21</f>
        <v>Operativo de verificación permanente del usos del casco y documentación en regla "Pontelo".</v>
      </c>
      <c r="C30" s="167"/>
      <c r="D30" s="164"/>
      <c r="E30" s="163" t="str">
        <f>[52]MIR!$C$21</f>
        <v>Porcentaje de operativos de seguridad.</v>
      </c>
      <c r="F30" s="164"/>
      <c r="G30" s="163" t="str">
        <f>[52]MIR!$D$21</f>
        <v>Porcentaje filtros=(No. de operativos realizados/No. de operativos programados)*100 PF=(OR/OP)*100</v>
      </c>
      <c r="H30" s="164"/>
      <c r="I30" s="165" t="str">
        <f>[52]MIR!$E$21</f>
        <v>Informes, Reportes, Evidencias Fotográficas.</v>
      </c>
      <c r="J30" s="166"/>
      <c r="K30" s="55" t="s">
        <v>184</v>
      </c>
      <c r="L30" s="71">
        <v>2</v>
      </c>
      <c r="M30" s="86" t="s">
        <v>230</v>
      </c>
      <c r="N30" s="87" t="s">
        <v>231</v>
      </c>
      <c r="O30" s="5">
        <v>0.5</v>
      </c>
      <c r="P30" s="334" t="str">
        <f t="shared" si="1"/>
        <v>DIRECCIÓN DE POLICIA VIAL.</v>
      </c>
      <c r="Q30" s="150"/>
    </row>
    <row r="31" spans="1:18" ht="126" customHeight="1" x14ac:dyDescent="0.25">
      <c r="A31" s="3" t="s">
        <v>107</v>
      </c>
      <c r="B31" s="163" t="str">
        <f>[52]MIR!$B$23</f>
        <v>Recorridos de verificación en zonas exclusivas para peatones, discapacitados y conductores.</v>
      </c>
      <c r="C31" s="167"/>
      <c r="D31" s="164"/>
      <c r="E31" s="163" t="str">
        <f>[52]MIR!$C$23</f>
        <v>Porcentaje Recorridos de verificación.</v>
      </c>
      <c r="F31" s="164"/>
      <c r="G31" s="163" t="str">
        <f>[52]MIR!$D$23</f>
        <v>Porcentaje de Recorridos = (No. De Recorridos Realizados / No. De Recorridos Programados) * 100 Pr= (NRR/NRP) * 100</v>
      </c>
      <c r="H31" s="164"/>
      <c r="I31" s="165" t="str">
        <f>[52]MIR!$E$23</f>
        <v>Informes, Reportes, Evidencias Fotográficas.</v>
      </c>
      <c r="J31" s="166"/>
      <c r="K31" s="55" t="s">
        <v>184</v>
      </c>
      <c r="L31" s="71">
        <v>2</v>
      </c>
      <c r="M31" s="86" t="s">
        <v>230</v>
      </c>
      <c r="N31" s="87" t="s">
        <v>231</v>
      </c>
      <c r="O31" s="5">
        <v>0.5</v>
      </c>
      <c r="P31" s="334" t="str">
        <f t="shared" si="1"/>
        <v>DIRECCIÓN DE POLICIA VIAL.</v>
      </c>
      <c r="Q31" s="150"/>
    </row>
    <row r="32" spans="1:18" ht="117.75" customHeight="1" x14ac:dyDescent="0.25">
      <c r="A32" s="3" t="s">
        <v>237</v>
      </c>
      <c r="B32" s="163" t="str">
        <f>[52]MIR!$B$24</f>
        <v>Operativo de liberación de las vias publicas "Sin obstaculos tránsitamos mejor".</v>
      </c>
      <c r="C32" s="167"/>
      <c r="D32" s="164"/>
      <c r="E32" s="163" t="str">
        <f>[52]MIR!$C$24</f>
        <v>Porcentaje de Operativo "Sin obstaculos tránsitamos mejor"</v>
      </c>
      <c r="F32" s="164"/>
      <c r="G32" s="163" t="str">
        <f>[52]MIR!$D$24</f>
        <v>Porcentaje operativos=(No. de operativos realizados/No. de operativos programados)*100 POE=(OR/OP)*100</v>
      </c>
      <c r="H32" s="164"/>
      <c r="I32" s="165" t="str">
        <f>[52]MIR!$E$24</f>
        <v>Bitácora fotográfica, Reportes e Informes</v>
      </c>
      <c r="J32" s="166"/>
      <c r="K32" s="55" t="s">
        <v>184</v>
      </c>
      <c r="L32" s="71">
        <v>2</v>
      </c>
      <c r="M32" s="86" t="s">
        <v>230</v>
      </c>
      <c r="N32" s="87" t="s">
        <v>231</v>
      </c>
      <c r="O32" s="5">
        <v>0.5</v>
      </c>
      <c r="P32" s="334" t="str">
        <f t="shared" si="1"/>
        <v>DIRECCIÓN DE POLICIA VIAL.</v>
      </c>
      <c r="Q32" s="150"/>
    </row>
    <row r="33" spans="1:17" ht="122.25" customHeight="1" x14ac:dyDescent="0.25">
      <c r="A33" s="3" t="s">
        <v>240</v>
      </c>
      <c r="B33" s="163" t="str">
        <f>[52]MIR!$B$25</f>
        <v>Colocación de señales verticales y horizontales (pinta de aceras, pinta de pasos peatonales, pinta de paradas, colocacion de boyas metalicas y espejos convexos).</v>
      </c>
      <c r="C33" s="167"/>
      <c r="D33" s="164"/>
      <c r="E33" s="163" t="str">
        <f>[52]MIR!$C$25</f>
        <v>Porcentaje de Pintas y colocacion de dispositivos viales.</v>
      </c>
      <c r="F33" s="164"/>
      <c r="G33" s="163" t="str">
        <f>[52]MIR!$D$25</f>
        <v>Porcentaje de Pintas y colocacin de dispositivos = (No. De Pintas Realizadas / No. De Pintas Programadas) * 100   PPPPZPZ= (NPR/NPP) * 100</v>
      </c>
      <c r="H33" s="164"/>
      <c r="I33" s="165" t="str">
        <f>[53]MIR!$H$25</f>
        <v>Informes, Reportes, Evidencias Fotográficas.</v>
      </c>
      <c r="J33" s="166"/>
      <c r="K33" s="55" t="s">
        <v>184</v>
      </c>
      <c r="L33" s="120">
        <v>2</v>
      </c>
      <c r="M33" s="125" t="s">
        <v>230</v>
      </c>
      <c r="N33" s="114" t="s">
        <v>231</v>
      </c>
      <c r="O33" s="5">
        <v>0.5</v>
      </c>
      <c r="P33" s="334" t="str">
        <f t="shared" si="1"/>
        <v>DIRECCIÓN DE POLICIA VIAL.</v>
      </c>
      <c r="Q33" s="150"/>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B36" s="36"/>
      <c r="C36" s="1"/>
      <c r="D36" s="1"/>
      <c r="E36" s="1"/>
      <c r="G36" s="1"/>
      <c r="H36" s="1"/>
      <c r="I36" s="1"/>
      <c r="J36" s="1"/>
      <c r="K36" s="1"/>
      <c r="L36" s="1"/>
      <c r="M36" s="1"/>
      <c r="N36" s="1"/>
      <c r="O36" s="1"/>
      <c r="P36" s="1"/>
      <c r="Q36" s="1"/>
    </row>
    <row r="37" spans="1:17" x14ac:dyDescent="0.25">
      <c r="A37" s="36"/>
      <c r="B37" s="1"/>
      <c r="C37" s="1"/>
      <c r="D37" s="1"/>
      <c r="E37" s="1"/>
      <c r="F37" s="1"/>
      <c r="G37" s="1"/>
      <c r="H37" s="1"/>
      <c r="I37" s="1"/>
      <c r="J37" s="1"/>
      <c r="K37" s="1"/>
      <c r="L37" s="1"/>
      <c r="M37" s="1"/>
      <c r="N37" s="1"/>
      <c r="O37" s="1"/>
      <c r="P37" s="1"/>
      <c r="Q37" s="1"/>
    </row>
    <row r="38" spans="1:17" x14ac:dyDescent="0.25">
      <c r="A38" s="36"/>
      <c r="B38" s="1"/>
      <c r="C38" s="1"/>
      <c r="D38" s="1"/>
      <c r="E38" s="1"/>
      <c r="F38" s="168"/>
      <c r="G38" s="168"/>
      <c r="H38" s="168"/>
      <c r="I38" s="1"/>
      <c r="J38" s="1"/>
      <c r="K38" s="1"/>
      <c r="L38" s="1"/>
      <c r="M38" s="1"/>
      <c r="N38" s="1"/>
      <c r="O38" s="1"/>
      <c r="P38" s="1"/>
      <c r="Q38" s="1"/>
    </row>
    <row r="39" spans="1:17" x14ac:dyDescent="0.25">
      <c r="A39" s="36"/>
      <c r="B39" s="1"/>
      <c r="C39" s="1"/>
      <c r="D39" s="1"/>
      <c r="E39" s="1"/>
      <c r="F39" s="168"/>
      <c r="G39" s="168"/>
      <c r="H39" s="168"/>
      <c r="I39" s="1"/>
      <c r="J39" s="1"/>
      <c r="K39" s="1"/>
      <c r="L39" s="1"/>
      <c r="M39" s="1"/>
      <c r="N39" s="1"/>
      <c r="O39" s="1"/>
      <c r="P39" s="1"/>
      <c r="Q39" s="1"/>
    </row>
    <row r="40" spans="1:17" x14ac:dyDescent="0.25">
      <c r="A40" s="1"/>
      <c r="B40" s="1"/>
      <c r="C40" s="1"/>
      <c r="D40" s="1"/>
      <c r="E40" s="1"/>
      <c r="F40" s="1"/>
      <c r="G40" s="1"/>
      <c r="H40" s="1"/>
      <c r="I40" s="1"/>
      <c r="J40" s="1"/>
      <c r="K40" s="1"/>
      <c r="L40" s="1"/>
      <c r="M40" s="1"/>
      <c r="N40" s="1"/>
      <c r="O40" s="1"/>
      <c r="P40" s="1"/>
      <c r="Q40" s="1"/>
    </row>
    <row r="41" spans="1:17" s="1" customFormat="1" x14ac:dyDescent="0.25">
      <c r="F41"/>
    </row>
    <row r="42" spans="1:17" s="1" customFormat="1" ht="79.5" customHeight="1" x14ac:dyDescent="0.25"/>
    <row r="43" spans="1:17" s="1" customFormat="1" x14ac:dyDescent="0.25"/>
    <row r="44" spans="1:17" x14ac:dyDescent="0.25">
      <c r="A44" s="1"/>
      <c r="B44" s="1"/>
      <c r="C44" s="1"/>
      <c r="D44" s="1"/>
      <c r="E44" s="1"/>
      <c r="F44" s="1"/>
      <c r="G44" s="1"/>
      <c r="H44" s="1"/>
      <c r="I44" s="1"/>
      <c r="J44" s="1"/>
      <c r="K44" s="1"/>
      <c r="L44" s="1"/>
      <c r="M44" s="1"/>
      <c r="N44" s="1"/>
      <c r="O44" s="1"/>
      <c r="P44" s="1"/>
      <c r="Q44" s="1"/>
    </row>
  </sheetData>
  <mergeCells count="10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B19:D19"/>
    <mergeCell ref="E19:F19"/>
    <mergeCell ref="G19:H19"/>
    <mergeCell ref="I19:J19"/>
    <mergeCell ref="B21:D21"/>
    <mergeCell ref="E21:F21"/>
    <mergeCell ref="G21:H21"/>
    <mergeCell ref="I21:J21"/>
    <mergeCell ref="P21:Q21"/>
    <mergeCell ref="B23:D23"/>
    <mergeCell ref="E23:F23"/>
    <mergeCell ref="G23:H23"/>
    <mergeCell ref="I23:J23"/>
    <mergeCell ref="P23:Q23"/>
    <mergeCell ref="B27:D27"/>
    <mergeCell ref="E27:F27"/>
    <mergeCell ref="G27:H27"/>
    <mergeCell ref="I27:J27"/>
    <mergeCell ref="P27:Q27"/>
    <mergeCell ref="A24:Q24"/>
    <mergeCell ref="B25:D25"/>
    <mergeCell ref="E25:F25"/>
    <mergeCell ref="G25:H25"/>
    <mergeCell ref="I25:J25"/>
    <mergeCell ref="P25:Q25"/>
    <mergeCell ref="F38:H39"/>
    <mergeCell ref="B30:D30"/>
    <mergeCell ref="E30:F30"/>
    <mergeCell ref="G30:H30"/>
    <mergeCell ref="I30:J30"/>
    <mergeCell ref="B32:D32"/>
    <mergeCell ref="E32:F32"/>
    <mergeCell ref="G32:H32"/>
    <mergeCell ref="I32:J32"/>
    <mergeCell ref="B31:D31"/>
    <mergeCell ref="E31:F31"/>
    <mergeCell ref="G31:H31"/>
    <mergeCell ref="I31:J31"/>
    <mergeCell ref="B33:D33"/>
    <mergeCell ref="E33:F33"/>
    <mergeCell ref="G33:H33"/>
    <mergeCell ref="I33:J33"/>
    <mergeCell ref="P33:Q33"/>
    <mergeCell ref="P22:Q22"/>
    <mergeCell ref="I22:J22"/>
    <mergeCell ref="G22:H22"/>
    <mergeCell ref="E22:F22"/>
    <mergeCell ref="B22:D22"/>
    <mergeCell ref="P32:Q32"/>
    <mergeCell ref="P30:Q30"/>
    <mergeCell ref="P31:Q31"/>
    <mergeCell ref="B28:D28"/>
    <mergeCell ref="E28:F28"/>
    <mergeCell ref="G28:H28"/>
    <mergeCell ref="I28:J28"/>
    <mergeCell ref="P28:Q28"/>
    <mergeCell ref="B29:D29"/>
    <mergeCell ref="E29:F29"/>
    <mergeCell ref="G29:H29"/>
    <mergeCell ref="I29:J29"/>
    <mergeCell ref="P29:Q29"/>
    <mergeCell ref="B26:D26"/>
    <mergeCell ref="E26:F26"/>
    <mergeCell ref="G26:H26"/>
    <mergeCell ref="I26:J26"/>
    <mergeCell ref="P26:Q26"/>
  </mergeCells>
  <pageMargins left="0.7" right="0.7" top="0.75" bottom="0.75" header="0.3" footer="0.3"/>
  <pageSetup scale="53" orientation="landscape" horizontalDpi="4294967292"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30" zoomScale="73" zoomScaleNormal="73" zoomScaleSheetLayoutView="70" workbookViewId="0">
      <selection activeCell="N33" sqref="N33"/>
    </sheetView>
  </sheetViews>
  <sheetFormatPr baseColWidth="10" defaultColWidth="10.875" defaultRowHeight="15.75" x14ac:dyDescent="0.25"/>
  <cols>
    <col min="1" max="1" width="13.75" customWidth="1"/>
    <col min="3" max="3" width="6.875" customWidth="1"/>
    <col min="4" max="4" width="23.125" customWidth="1"/>
    <col min="6" max="6" width="10.375" customWidth="1"/>
    <col min="8" max="8" width="12.875" customWidth="1"/>
    <col min="9" max="9" width="13.375" customWidth="1"/>
    <col min="10" max="10" width="11.75" customWidth="1"/>
    <col min="11" max="11" width="13.625" customWidth="1"/>
    <col min="12" max="12" width="13.875" customWidth="1"/>
    <col min="13" max="13" width="14.375" customWidth="1"/>
    <col min="14" max="14" width="14.625" customWidth="1"/>
    <col min="15" max="15" width="11.125" customWidth="1"/>
    <col min="17" max="17" width="6.8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35.25" customHeight="1" x14ac:dyDescent="0.25">
      <c r="A3" s="1"/>
      <c r="B3" s="147"/>
      <c r="C3" s="147"/>
      <c r="D3" s="147"/>
      <c r="E3" s="147"/>
      <c r="F3" s="147"/>
      <c r="G3" s="147"/>
      <c r="H3" s="147"/>
      <c r="I3" s="147"/>
      <c r="J3" s="147"/>
      <c r="K3" s="147"/>
      <c r="L3" s="147"/>
      <c r="M3" s="147"/>
      <c r="N3" s="147"/>
      <c r="O3" s="147"/>
      <c r="P3" s="147"/>
      <c r="Q3" s="1"/>
    </row>
    <row r="4" spans="1:17" ht="55.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[7]POA!$AA$25</f>
        <v>E Prestacion de Servicios Publicos</v>
      </c>
      <c r="E8" s="150"/>
      <c r="F8" s="150"/>
      <c r="G8" s="150"/>
      <c r="H8" s="150"/>
      <c r="I8" s="151" t="s">
        <v>1</v>
      </c>
      <c r="J8" s="152" t="s">
        <v>56</v>
      </c>
      <c r="K8" s="152"/>
      <c r="L8" s="146" t="s">
        <v>2</v>
      </c>
      <c r="M8" s="181" t="str">
        <f>[7]POA!$C$18</f>
        <v>Programa 7. Igualdad y Diversidad Sin Barreras</v>
      </c>
      <c r="N8" s="150"/>
      <c r="O8" s="151" t="s">
        <v>3</v>
      </c>
      <c r="P8" s="181" t="s">
        <v>154</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187" t="s">
        <v>112</v>
      </c>
      <c r="C11" s="155"/>
      <c r="D11" s="155"/>
      <c r="E11" s="156"/>
      <c r="F11" s="69" t="s">
        <v>5</v>
      </c>
      <c r="G11" s="187" t="str">
        <f>[7]POA!$AA$23</f>
        <v xml:space="preserve">2.7.Otros Asuntos Sociales </v>
      </c>
      <c r="H11" s="155"/>
      <c r="I11" s="155"/>
      <c r="J11" s="155"/>
      <c r="K11" s="155"/>
      <c r="L11" s="156"/>
      <c r="M11" s="7" t="s">
        <v>6</v>
      </c>
      <c r="N11" s="187" t="s">
        <v>72</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86" t="str">
        <f>[7]POA!$C$16</f>
        <v>Eje 1: Inclusion y Humanidad que Transforman "Unidos Para Avanzar"</v>
      </c>
      <c r="C13" s="150"/>
      <c r="D13" s="146" t="s">
        <v>8</v>
      </c>
      <c r="E13" s="186" t="str">
        <f>[7]POA!$C$17</f>
        <v>Lograr la Igualdad entre los generos asegurando la participacion plena y efectiva en el desarrollo con inclusion generando oportunidades de liderazgo, eliminando todas las formas de Volencia para garantizar la Equidad e Igualdad de la Diversidad.</v>
      </c>
      <c r="F13" s="150"/>
      <c r="G13" s="150"/>
      <c r="H13" s="146" t="s">
        <v>9</v>
      </c>
      <c r="I13" s="186" t="str">
        <f>[7]POA!$C$19</f>
        <v>Articular politicas publicas que creen un entorno favorable para el desarrollo social e integral de la niñez, jovenes, adultos, adultos mayores y discapacitados, promoviendo una colaboracion entre distintos sectores para asegurar el bienestar social del Municipio.</v>
      </c>
      <c r="J13" s="150"/>
      <c r="K13" s="150"/>
      <c r="L13" s="150"/>
      <c r="M13" s="151" t="s">
        <v>10</v>
      </c>
      <c r="N13" s="186" t="str">
        <f>[7]POA!$C$20</f>
        <v>7.3 sensibilizar a la poblacion estudiantil mediante platicas, talleres y conferencias que fomenta la prevencion, cuidado en materia sexual. 7.4 Difundir las acciones enfocadas a la comunidad LGBTIQ+ para promover la participacion de la sociedad y generar una inclusion integral  7.7 Promover la salud sexual y reproductiva de la comunidad LGBTIQ+ con un enfoque de inclusion y sin estigmas a la poblacion en general. 7.10 Impulsar la participacion activa de la comunidad LGBTIQ+ generando una Inclusion en espacios sociales, educativos, laborales y politicos 7.12 Promover la celebracion de fechas importantes como el Dia Internacional contra la Homofobia, Transfobia y Bifobia, el Mes del Orgullo LGBTIQ+ a traves de desfiles, eventos, charlas, actividades deportivas y culturales que se vivibilicen y celebren</v>
      </c>
      <c r="O13" s="150"/>
      <c r="P13" s="150"/>
      <c r="Q13" s="150"/>
    </row>
    <row r="14" spans="1:17" ht="245.25" customHeight="1" x14ac:dyDescent="0.25">
      <c r="A14" s="151"/>
      <c r="B14" s="150"/>
      <c r="C14" s="150"/>
      <c r="D14" s="146"/>
      <c r="E14" s="150"/>
      <c r="F14" s="150"/>
      <c r="G14" s="150"/>
      <c r="H14" s="146"/>
      <c r="I14" s="150"/>
      <c r="J14" s="150"/>
      <c r="K14" s="150"/>
      <c r="L14" s="150"/>
      <c r="M14" s="151"/>
      <c r="N14" s="150"/>
      <c r="O14" s="150"/>
      <c r="P14" s="150"/>
      <c r="Q14" s="150"/>
    </row>
    <row r="15" spans="1:17" ht="21.75" customHeight="1"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7.5" customHeight="1" x14ac:dyDescent="0.25">
      <c r="A19" s="2" t="s">
        <v>28</v>
      </c>
      <c r="B19" s="150" t="str">
        <f>[7]MIR!$B$12</f>
        <v>Baja taza de mortalidad de la Poblacion LGBT</v>
      </c>
      <c r="C19" s="150"/>
      <c r="D19" s="150"/>
      <c r="E19" s="150" t="str">
        <f>[7]MIR!$C$12</f>
        <v>Disminucion de Defunciones de la Pobalcion LGBT</v>
      </c>
      <c r="F19" s="150"/>
      <c r="G19" s="150" t="str">
        <f>[7]MIR!$D$12</f>
        <v>(No. De Defunciones de Personas de la Poblacion LGBT/No. De Personas LGBT Cemsadas)*100 DDPL=(NDPPLGBT/NPLGBTC)*100</v>
      </c>
      <c r="H19" s="150"/>
      <c r="I19" s="160" t="str">
        <f>[7]MIR!$E$12</f>
        <v>Registro de Defunciones</v>
      </c>
      <c r="J19" s="150"/>
      <c r="K19" s="55" t="s">
        <v>184</v>
      </c>
      <c r="L19" s="71">
        <v>2</v>
      </c>
      <c r="M19" s="94" t="s">
        <v>230</v>
      </c>
      <c r="N19" s="95" t="s">
        <v>231</v>
      </c>
      <c r="O19" s="5">
        <v>0.5</v>
      </c>
      <c r="P19" s="186" t="s">
        <v>113</v>
      </c>
      <c r="Q19" s="150"/>
    </row>
    <row r="20" spans="1:18" ht="113.25" customHeight="1" x14ac:dyDescent="0.25">
      <c r="A20" s="2" t="s">
        <v>29</v>
      </c>
      <c r="B20" s="150" t="str">
        <f>[7]MIR!$B$13</f>
        <v>Disminucion de discriminacion hacia la poblacion LGBT del municipio de Eduardo Neri</v>
      </c>
      <c r="C20" s="150"/>
      <c r="D20" s="150"/>
      <c r="E20" s="150" t="str">
        <f>[7]MIR!$C$13</f>
        <v>Taza de Discriminacion hacia la poblacion LGBT</v>
      </c>
      <c r="F20" s="150"/>
      <c r="G20" s="150" t="str">
        <f>[7]MIR!$D$13</f>
        <v>(No. De Personas Discriminadas por ser Parte de la Poblacion LGBT/No. De Personas LGBT Cemsadas)*100 TDHPLGBT=(NDDPPLGBT/NPLGBTC)*100</v>
      </c>
      <c r="H20" s="150"/>
      <c r="I20" s="160" t="str">
        <f>[7]MIR!$E$13</f>
        <v>Reportes de Victimas, Medios de Comunicación (Digitales e Impresos)</v>
      </c>
      <c r="J20" s="150"/>
      <c r="K20" s="55" t="s">
        <v>184</v>
      </c>
      <c r="L20" s="71">
        <v>2</v>
      </c>
      <c r="M20" s="94" t="s">
        <v>230</v>
      </c>
      <c r="N20" s="95" t="s">
        <v>231</v>
      </c>
      <c r="O20" s="5">
        <v>0.5</v>
      </c>
      <c r="P20" s="186" t="s">
        <v>113</v>
      </c>
      <c r="Q20" s="150"/>
    </row>
    <row r="21" spans="1:18" ht="81.75" customHeight="1" x14ac:dyDescent="0.25">
      <c r="A21" s="2" t="s">
        <v>62</v>
      </c>
      <c r="B21" s="150" t="str">
        <f>[7]MIR!$B$14</f>
        <v>Mayor visibilidad de la Poblacion Transgenero-Transexual</v>
      </c>
      <c r="C21" s="150"/>
      <c r="D21" s="150"/>
      <c r="E21" s="150" t="str">
        <f>[7]MIR!$C$14</f>
        <v>Indice de Visibilidad de la Poblacion              Trangenero-Transexual</v>
      </c>
      <c r="F21" s="150"/>
      <c r="G21" s="150" t="str">
        <f>[7]MIR!$D$14</f>
        <v>(No. De Personas Trans Visibles/No. De Personas Trans En la Poblacion)*100 IVPTT=(NPTV/NPTP)*100</v>
      </c>
      <c r="H21" s="150"/>
      <c r="I21" s="160" t="str">
        <f>[7]MIR!$E$14</f>
        <v>Censo poblacioal de la comunidad Transgenero-Transexual</v>
      </c>
      <c r="J21" s="150"/>
      <c r="K21" s="55" t="s">
        <v>184</v>
      </c>
      <c r="L21" s="71">
        <v>2</v>
      </c>
      <c r="M21" s="94" t="s">
        <v>230</v>
      </c>
      <c r="N21" s="95" t="s">
        <v>231</v>
      </c>
      <c r="O21" s="5">
        <v>0.5</v>
      </c>
      <c r="P21" s="186" t="s">
        <v>113</v>
      </c>
      <c r="Q21" s="150"/>
    </row>
    <row r="22" spans="1:18" ht="106.5" customHeight="1" x14ac:dyDescent="0.25">
      <c r="A22" s="2" t="s">
        <v>63</v>
      </c>
      <c r="B22" s="163" t="str">
        <f>[7]MIR!$B$17</f>
        <v>Aumento de actividades integradoras dirijidas a la Poblacion LGBT</v>
      </c>
      <c r="C22" s="167"/>
      <c r="D22" s="164"/>
      <c r="E22" s="163" t="str">
        <f>[7]MIR!$C$17</f>
        <v>Porcentaje de actividades dirijidas a la Poblacion LGBT</v>
      </c>
      <c r="F22" s="164"/>
      <c r="G22" s="163" t="str">
        <f>[7]MIR!$D$17</f>
        <v>(No. De actividades Integradoras Realizadas/No. De Actividades Integradoras Programadas)*100 PADPLGBT=(NAIR/NAIP)*100</v>
      </c>
      <c r="H22" s="164"/>
      <c r="I22" s="165" t="str">
        <f>[7]MIR!$E$17</f>
        <v xml:space="preserve">Evidencias Fotograficas, Difusion en Medios de Comunicación </v>
      </c>
      <c r="J22" s="166"/>
      <c r="K22" s="55" t="s">
        <v>184</v>
      </c>
      <c r="L22" s="135">
        <v>2</v>
      </c>
      <c r="M22" s="137" t="s">
        <v>230</v>
      </c>
      <c r="N22" s="95" t="s">
        <v>231</v>
      </c>
      <c r="O22" s="5">
        <v>0.5</v>
      </c>
      <c r="P22" s="186" t="s">
        <v>113</v>
      </c>
      <c r="Q22" s="150"/>
    </row>
    <row r="23" spans="1:18" ht="136.5" customHeight="1" x14ac:dyDescent="0.25">
      <c r="A23" s="2" t="s">
        <v>106</v>
      </c>
      <c r="B23" s="150" t="str">
        <f>[7]MIR!$B$22</f>
        <v>Mejor Interes de la comunidad Heterosexual, sobre temas de Diversidad Sexual</v>
      </c>
      <c r="C23" s="150"/>
      <c r="D23" s="150"/>
      <c r="E23" s="150" t="str">
        <f>[7]MIR!$C$22</f>
        <v>Indice de aceptacion de la comunidad Heterosexual sobre temas de Diversidad Sexual</v>
      </c>
      <c r="F23" s="150"/>
      <c r="G23" s="150" t="str">
        <f>[7]MIR!$D$22</f>
        <v>(Numero de Personas con Aceptacion de la Comunidad Heterosexual sobre Temas de Diversidad Sexual / numero de personas encuestadas) *100 IACHTDS=(NPACHTDS/NPE)*100</v>
      </c>
      <c r="H23" s="150"/>
      <c r="I23" s="160" t="str">
        <f>[7]MIR!$E$22</f>
        <v>Encuestas</v>
      </c>
      <c r="J23" s="150"/>
      <c r="K23" s="55" t="s">
        <v>184</v>
      </c>
      <c r="L23" s="71">
        <v>2</v>
      </c>
      <c r="M23" s="94" t="s">
        <v>230</v>
      </c>
      <c r="N23" s="95" t="s">
        <v>231</v>
      </c>
      <c r="O23" s="5">
        <v>0.5</v>
      </c>
      <c r="P23" s="186" t="s">
        <v>113</v>
      </c>
      <c r="Q23" s="150"/>
    </row>
    <row r="24" spans="1:18" ht="27.75" customHeight="1" x14ac:dyDescent="0.25">
      <c r="A24" s="146" t="s">
        <v>30</v>
      </c>
      <c r="B24" s="146"/>
      <c r="C24" s="146"/>
      <c r="D24" s="146"/>
      <c r="E24" s="146"/>
      <c r="F24" s="146"/>
      <c r="G24" s="146"/>
      <c r="H24" s="146"/>
      <c r="I24" s="146"/>
      <c r="J24" s="146"/>
      <c r="K24" s="146"/>
      <c r="L24" s="146"/>
      <c r="M24" s="146"/>
      <c r="N24" s="146"/>
      <c r="O24" s="146"/>
      <c r="P24" s="146"/>
      <c r="Q24" s="146"/>
    </row>
    <row r="25" spans="1:18" ht="81.75" customHeight="1" x14ac:dyDescent="0.25">
      <c r="A25" s="3" t="s">
        <v>69</v>
      </c>
      <c r="B25" s="150" t="str">
        <f>[7]MIR!$B$15</f>
        <v>Realizacion de Evento conmemorativo alusivo a la visibilidad Transexual</v>
      </c>
      <c r="C25" s="150"/>
      <c r="D25" s="150"/>
      <c r="E25" s="150" t="str">
        <f>[7]MIR!$C$15</f>
        <v>Porcentaje de evento conmemorativo a la visibilidad Transgenero-Transexual</v>
      </c>
      <c r="F25" s="150"/>
      <c r="G25" s="150" t="str">
        <f>[7]MIR!$D$15</f>
        <v>(No. De eventos Realizados/No. De Eventos Programados)*100 PECVTT=(NER/NEP)*100</v>
      </c>
      <c r="H25" s="150"/>
      <c r="I25" s="160" t="str">
        <f>[7]MIR!$E$15</f>
        <v xml:space="preserve">Evidencias Fotograficas, Difusion en Medios de Comunicación </v>
      </c>
      <c r="J25" s="150"/>
      <c r="K25" s="55" t="s">
        <v>184</v>
      </c>
      <c r="L25" s="71">
        <v>2</v>
      </c>
      <c r="M25" s="94" t="s">
        <v>230</v>
      </c>
      <c r="N25" s="95" t="s">
        <v>231</v>
      </c>
      <c r="O25" s="5">
        <v>0.5</v>
      </c>
      <c r="P25" s="186" t="s">
        <v>113</v>
      </c>
      <c r="Q25" s="150"/>
    </row>
    <row r="26" spans="1:18" ht="81" customHeight="1" x14ac:dyDescent="0.25">
      <c r="A26" s="3" t="s">
        <v>65</v>
      </c>
      <c r="B26" s="150" t="str">
        <f>[7]MIR!$B$16</f>
        <v xml:space="preserve">Trabajo Colaborativo con la comision de derechos humanos </v>
      </c>
      <c r="C26" s="150"/>
      <c r="D26" s="150"/>
      <c r="E26" s="150" t="str">
        <f>[7]MIR!$C$16</f>
        <v>Porcentaje de actividades colaborativas con Derechos Humanos</v>
      </c>
      <c r="F26" s="150"/>
      <c r="G26" s="150" t="str">
        <f>[7]MIR!$D$16</f>
        <v>(No. De actividades Realizadas/No. De Actividades Programadas)*100 PACDH=(NAR/NAP)*100</v>
      </c>
      <c r="H26" s="150"/>
      <c r="I26" s="160" t="str">
        <f>[7]MIR!$E$16</f>
        <v>Registro de Actividades, Evidencias Fotograficas</v>
      </c>
      <c r="J26" s="150"/>
      <c r="K26" s="55" t="s">
        <v>184</v>
      </c>
      <c r="L26" s="71">
        <v>2</v>
      </c>
      <c r="M26" s="94" t="s">
        <v>230</v>
      </c>
      <c r="N26" s="95" t="s">
        <v>231</v>
      </c>
      <c r="O26" s="5">
        <v>0.5</v>
      </c>
      <c r="P26" s="186" t="s">
        <v>113</v>
      </c>
      <c r="Q26" s="150"/>
      <c r="R26" t="s">
        <v>33</v>
      </c>
    </row>
    <row r="27" spans="1:18" ht="97.5" customHeight="1" x14ac:dyDescent="0.25">
      <c r="A27" s="3" t="s">
        <v>68</v>
      </c>
      <c r="B27" s="163" t="str">
        <f>[7]MIR!$B$18</f>
        <v xml:space="preserve">Realizacion de Practicas deportivas enfocadas a la Poblacion LGBT </v>
      </c>
      <c r="C27" s="167"/>
      <c r="D27" s="164"/>
      <c r="E27" s="163" t="str">
        <f>[7]MIR!$C$18</f>
        <v>Porcentaje de actividades deportivas dirijidas a la Poblacion LGBT</v>
      </c>
      <c r="F27" s="164"/>
      <c r="G27" s="163" t="str">
        <f>[7]MIR!$D$18</f>
        <v>(No. De actividades Deportivas Realizadas/No. De Actividades Deportivas Programadas)*100 PADDPLGBT=(NADR/NADP)*100</v>
      </c>
      <c r="H27" s="164"/>
      <c r="I27" s="165" t="str">
        <f>[7]MIR!$E$18</f>
        <v xml:space="preserve">Evidencias Fotograficas, Difusion en Medios de Comunicación </v>
      </c>
      <c r="J27" s="166"/>
      <c r="K27" s="55" t="s">
        <v>184</v>
      </c>
      <c r="L27" s="71">
        <v>2</v>
      </c>
      <c r="M27" s="94" t="s">
        <v>230</v>
      </c>
      <c r="N27" s="95" t="s">
        <v>231</v>
      </c>
      <c r="O27" s="5">
        <v>0.5</v>
      </c>
      <c r="P27" s="188" t="s">
        <v>113</v>
      </c>
      <c r="Q27" s="166"/>
    </row>
    <row r="28" spans="1:18" ht="104.25" customHeight="1" x14ac:dyDescent="0.25">
      <c r="A28" s="3" t="s">
        <v>78</v>
      </c>
      <c r="B28" s="150" t="str">
        <f>[7]MIR!$B$19</f>
        <v>Realizacion de la Marcha conmemorativa al mes del Orgullo LGBT</v>
      </c>
      <c r="C28" s="150"/>
      <c r="D28" s="150"/>
      <c r="E28" s="150" t="str">
        <f>[7]MIR!$C$19</f>
        <v>Marcha conmemorativa al mes del Orgullo LGBT</v>
      </c>
      <c r="F28" s="150"/>
      <c r="G28" s="150" t="str">
        <f>[7]MIR!$D$19</f>
        <v>(No. De Actividad Realizada/No. De Actividad Programada)*100 MCMOLGBT=(NAR/NAP)*100</v>
      </c>
      <c r="H28" s="150"/>
      <c r="I28" s="150" t="str">
        <f>[7]MIR!$E$18</f>
        <v xml:space="preserve">Evidencias Fotograficas, Difusion en Medios de Comunicación </v>
      </c>
      <c r="J28" s="150"/>
      <c r="K28" s="55" t="s">
        <v>184</v>
      </c>
      <c r="L28" s="71">
        <v>2</v>
      </c>
      <c r="M28" s="94" t="s">
        <v>230</v>
      </c>
      <c r="N28" s="95" t="s">
        <v>231</v>
      </c>
      <c r="O28" s="5">
        <v>0.5</v>
      </c>
      <c r="P28" s="186" t="s">
        <v>113</v>
      </c>
      <c r="Q28" s="150"/>
    </row>
    <row r="29" spans="1:18" ht="146.25" customHeight="1" x14ac:dyDescent="0.25">
      <c r="A29" s="3" t="s">
        <v>114</v>
      </c>
      <c r="B29" s="150" t="str">
        <f>[7]MIR!$B$20</f>
        <v>Realizacion de talleres de empoderamiento economico dirigidos a la poblacion LGBT</v>
      </c>
      <c r="C29" s="150"/>
      <c r="D29" s="150"/>
      <c r="E29" s="150" t="str">
        <f>[7]MIR!$C$20</f>
        <v>Porcentaje de talleres de Empoderamiento Economico a la Poblacion LGBT</v>
      </c>
      <c r="F29" s="150"/>
      <c r="G29" s="150" t="str">
        <f>[7]MIR!$D$20</f>
        <v>(No. De Talleres de Empoderamiento Economico Realizados/No. De Talleres de Empoderamiento Economico Programados)*100 PTEEPLGBT=(NTEER/NTEEP)*100</v>
      </c>
      <c r="H29" s="150"/>
      <c r="I29" s="150" t="str">
        <f>[7]MIR!$E$20</f>
        <v>Lista de Asistencia, Evidencia Fotografica, Difusion en Medios de Comunicación</v>
      </c>
      <c r="J29" s="150"/>
      <c r="K29" s="55" t="s">
        <v>184</v>
      </c>
      <c r="L29" s="140">
        <v>2</v>
      </c>
      <c r="M29" s="142" t="s">
        <v>230</v>
      </c>
      <c r="N29" s="95" t="s">
        <v>231</v>
      </c>
      <c r="O29" s="5">
        <v>0.5</v>
      </c>
      <c r="P29" s="186" t="s">
        <v>113</v>
      </c>
      <c r="Q29" s="150"/>
    </row>
    <row r="30" spans="1:18" ht="73.5" customHeight="1" x14ac:dyDescent="0.25">
      <c r="A30" s="3" t="s">
        <v>143</v>
      </c>
      <c r="B30" s="150" t="str">
        <f>[7]MIR!$B$21</f>
        <v>Realizacion Evento Conmemorativo Dia Munidal de la Lucha contra el Sida</v>
      </c>
      <c r="C30" s="150"/>
      <c r="D30" s="150"/>
      <c r="E30" s="150" t="str">
        <f>[7]MIR!$C$21</f>
        <v>Porcentaje de Evento Conmemorativo Dia Mundial de la Lucha contra el Sida</v>
      </c>
      <c r="F30" s="150"/>
      <c r="G30" s="150" t="str">
        <f>[7]MIR!$D$21</f>
        <v>'(No. De eventos Realizados/No. De Eventos Programados)*100 PECDMLCS=(NER/NEP)*100</v>
      </c>
      <c r="H30" s="150"/>
      <c r="I30" s="150" t="str">
        <f>[7]MIR!$E$21</f>
        <v xml:space="preserve">Evidencias Fotograficas, Difusion en Medios de Comunicación </v>
      </c>
      <c r="J30" s="150"/>
      <c r="K30" s="55" t="s">
        <v>184</v>
      </c>
      <c r="L30" s="140">
        <v>2</v>
      </c>
      <c r="M30" s="142" t="s">
        <v>230</v>
      </c>
      <c r="N30" s="95" t="s">
        <v>231</v>
      </c>
      <c r="O30" s="5">
        <v>0.5</v>
      </c>
      <c r="P30" s="186" t="s">
        <v>113</v>
      </c>
      <c r="Q30" s="150"/>
    </row>
    <row r="31" spans="1:18" ht="138.75" customHeight="1" x14ac:dyDescent="0.25">
      <c r="A31" s="3" t="s">
        <v>107</v>
      </c>
      <c r="B31" s="150" t="str">
        <f>[7]MIR!$B$23</f>
        <v>Incremento de Talleres sobre temas de Diversidad Sexual y Lenguaje Incluyente</v>
      </c>
      <c r="C31" s="150"/>
      <c r="D31" s="150"/>
      <c r="E31" s="150" t="str">
        <f>[7]MIR!$C$23</f>
        <v>Porcentaje de talleres de Diversidad sexual y Lenguaje Incluyente</v>
      </c>
      <c r="F31" s="150"/>
      <c r="G31" s="150" t="str">
        <f>[7]MIR!$D$23</f>
        <v>(No. De Talleres de Diversidad Sexual y Lenguaje Incluyente Realizados/No. De  Talleres de Diversidad Sexual y Lenguaje Incluyente Programadas)*100 PTDSLI=(NTDSLIR/NTDSLIP)*100</v>
      </c>
      <c r="H31" s="150"/>
      <c r="I31" s="150" t="str">
        <f>[7]MIR!$E$23</f>
        <v>Lista de Asistencia, Evidencia Fotografica, Difusion en Medios de Comunicación</v>
      </c>
      <c r="J31" s="150"/>
      <c r="K31" s="55" t="s">
        <v>184</v>
      </c>
      <c r="L31" s="140">
        <v>2</v>
      </c>
      <c r="M31" s="142" t="s">
        <v>230</v>
      </c>
      <c r="N31" s="95" t="s">
        <v>231</v>
      </c>
      <c r="O31" s="5">
        <v>0.5</v>
      </c>
      <c r="P31" s="186" t="s">
        <v>113</v>
      </c>
      <c r="Q31" s="150"/>
    </row>
    <row r="32" spans="1:18" ht="91.5" customHeight="1" x14ac:dyDescent="0.25">
      <c r="A32" s="3" t="s">
        <v>237</v>
      </c>
      <c r="B32" s="150" t="str">
        <f>[7]MIR!$B$24</f>
        <v>Realizar la Colocacion de Dispensadores de Preservativos en Instituciones Educativas</v>
      </c>
      <c r="C32" s="150"/>
      <c r="D32" s="150"/>
      <c r="E32" s="150" t="str">
        <f>[7]MIR!$C$24</f>
        <v>Porcentaje de Dispensadores de Preservativos</v>
      </c>
      <c r="F32" s="150"/>
      <c r="G32" s="150" t="str">
        <f>[7]MIR!$D$24</f>
        <v>(No. De Dispensadores de Preservativos/No. De Dispensadores de Preservativos Colocados )*100 PDP=(NDP/NDPC)*100</v>
      </c>
      <c r="H32" s="150"/>
      <c r="I32" s="150" t="str">
        <f>[7]MIR!$E$24</f>
        <v xml:space="preserve">Evidencias Fotograficas, Difusion en Medios de Comunicación </v>
      </c>
      <c r="J32" s="150"/>
      <c r="K32" s="55" t="s">
        <v>184</v>
      </c>
      <c r="L32" s="140">
        <v>2</v>
      </c>
      <c r="M32" s="142" t="s">
        <v>230</v>
      </c>
      <c r="N32" s="95" t="s">
        <v>231</v>
      </c>
      <c r="O32" s="5">
        <v>0.5</v>
      </c>
      <c r="P32" s="186" t="s">
        <v>113</v>
      </c>
      <c r="Q32" s="150"/>
    </row>
    <row r="33" spans="1:17" ht="94.5" customHeight="1" x14ac:dyDescent="0.25">
      <c r="A33" s="3" t="s">
        <v>240</v>
      </c>
      <c r="B33" s="150" t="str">
        <f>[7]MIR!$B$25</f>
        <v>Incremento de Talleres sobre temas de Sexualidad</v>
      </c>
      <c r="C33" s="150"/>
      <c r="D33" s="150"/>
      <c r="E33" s="150" t="str">
        <f>[7]MIR!$C$25</f>
        <v>Porcentaje de talleres sobre temas de Sexualidad</v>
      </c>
      <c r="F33" s="150"/>
      <c r="G33" s="150" t="str">
        <f>[7]MIR!$D$25</f>
        <v>(No. De Talleres de Sexualidad Realizadas/No. De Talleres de Sexualidad Programadas)*100 PTSTS=(NTSR/NTSP)*100</v>
      </c>
      <c r="H33" s="150"/>
      <c r="I33" s="150" t="str">
        <f>[7]MIR!$E$25</f>
        <v>Lista de Asistencia, Evidencia Fotografica, Difusion en Medios de Comunicación</v>
      </c>
      <c r="J33" s="150"/>
      <c r="K33" s="55" t="s">
        <v>184</v>
      </c>
      <c r="L33" s="140">
        <v>2</v>
      </c>
      <c r="M33" s="142" t="s">
        <v>230</v>
      </c>
      <c r="N33" s="95" t="s">
        <v>231</v>
      </c>
      <c r="O33" s="5">
        <v>0.5</v>
      </c>
      <c r="P33" s="186" t="s">
        <v>113</v>
      </c>
      <c r="Q33" s="150"/>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ht="129.75" customHeight="1" x14ac:dyDescent="0.25"/>
    <row r="39" spans="1:17" s="1" customFormat="1" x14ac:dyDescent="0.25"/>
    <row r="40" spans="1:17" s="1" customFormat="1" x14ac:dyDescent="0.25"/>
  </sheetData>
  <mergeCells count="109">
    <mergeCell ref="P31:Q31"/>
    <mergeCell ref="B30:D30"/>
    <mergeCell ref="E30:F30"/>
    <mergeCell ref="G30:H30"/>
    <mergeCell ref="I30:J30"/>
    <mergeCell ref="P30:Q30"/>
    <mergeCell ref="B33:D33"/>
    <mergeCell ref="E33:F33"/>
    <mergeCell ref="G33:H33"/>
    <mergeCell ref="I33:J33"/>
    <mergeCell ref="P33:Q33"/>
    <mergeCell ref="B32:D32"/>
    <mergeCell ref="E32:F32"/>
    <mergeCell ref="G32:H32"/>
    <mergeCell ref="I32:J32"/>
    <mergeCell ref="P32:Q32"/>
    <mergeCell ref="P29:Q29"/>
    <mergeCell ref="B22:D22"/>
    <mergeCell ref="E22:F22"/>
    <mergeCell ref="G22:H22"/>
    <mergeCell ref="I22:J22"/>
    <mergeCell ref="P22:Q22"/>
    <mergeCell ref="B23:D23"/>
    <mergeCell ref="E23:F23"/>
    <mergeCell ref="G23:H23"/>
    <mergeCell ref="I23:J23"/>
    <mergeCell ref="P23:Q23"/>
    <mergeCell ref="P28:Q28"/>
    <mergeCell ref="P26:Q26"/>
    <mergeCell ref="P27:Q27"/>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1:D21"/>
    <mergeCell ref="E21:F21"/>
    <mergeCell ref="G21:H21"/>
    <mergeCell ref="I21:J21"/>
    <mergeCell ref="P21:Q21"/>
    <mergeCell ref="A24:Q24"/>
    <mergeCell ref="B25:D25"/>
    <mergeCell ref="E25:F25"/>
    <mergeCell ref="G25:H25"/>
    <mergeCell ref="I25:J25"/>
    <mergeCell ref="P25:Q25"/>
    <mergeCell ref="F34:H35"/>
    <mergeCell ref="B26:D26"/>
    <mergeCell ref="E26:F26"/>
    <mergeCell ref="G26:H26"/>
    <mergeCell ref="I26:J26"/>
    <mergeCell ref="B28:D28"/>
    <mergeCell ref="E28:F28"/>
    <mergeCell ref="G28:H28"/>
    <mergeCell ref="I28:J28"/>
    <mergeCell ref="B27:D27"/>
    <mergeCell ref="E27:F27"/>
    <mergeCell ref="G27:H27"/>
    <mergeCell ref="I27:J27"/>
    <mergeCell ref="B29:D29"/>
    <mergeCell ref="E29:F29"/>
    <mergeCell ref="G29:H29"/>
    <mergeCell ref="I29:J29"/>
    <mergeCell ref="B31:D31"/>
    <mergeCell ref="E31:F31"/>
    <mergeCell ref="G31:H31"/>
    <mergeCell ref="I31:J31"/>
  </mergeCells>
  <pageMargins left="0.7" right="0.7" top="0.75" bottom="0.75" header="0.3" footer="0.3"/>
  <pageSetup scale="53" orientation="landscape" horizontalDpi="4294967292" verticalDpi="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68" zoomScaleNormal="68" zoomScaleSheetLayoutView="70" workbookViewId="0">
      <selection activeCell="O27" sqref="O27:O29"/>
    </sheetView>
  </sheetViews>
  <sheetFormatPr baseColWidth="10" defaultColWidth="10.875" defaultRowHeight="15.75" x14ac:dyDescent="0.25"/>
  <cols>
    <col min="1" max="1" width="13.75" customWidth="1"/>
    <col min="3" max="3" width="6.875" customWidth="1"/>
    <col min="4" max="4" width="13.375" customWidth="1"/>
    <col min="6" max="6" width="9.75" customWidth="1"/>
    <col min="8" max="8" width="12" customWidth="1"/>
    <col min="9" max="9" width="13.375" customWidth="1"/>
    <col min="10" max="10" width="9.125" customWidth="1"/>
    <col min="11" max="11" width="13.625" customWidth="1"/>
    <col min="12" max="12" width="12.125" customWidth="1"/>
    <col min="13" max="13" width="17" customWidth="1"/>
    <col min="14" max="14" width="15.75" customWidth="1"/>
    <col min="15" max="15" width="11.75" customWidth="1"/>
    <col min="17" max="17" width="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32.25" customHeight="1" x14ac:dyDescent="0.25">
      <c r="A3" s="1"/>
      <c r="B3" s="147"/>
      <c r="C3" s="147"/>
      <c r="D3" s="147"/>
      <c r="E3" s="147"/>
      <c r="F3" s="147"/>
      <c r="G3" s="147"/>
      <c r="H3" s="147"/>
      <c r="I3" s="147"/>
      <c r="J3" s="147"/>
      <c r="K3" s="147"/>
      <c r="L3" s="147"/>
      <c r="M3" s="147"/>
      <c r="N3" s="147"/>
      <c r="O3" s="147"/>
      <c r="P3" s="147"/>
      <c r="Q3" s="1"/>
    </row>
    <row r="4" spans="1:17" ht="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49" t="str">
        <f>'[54]POA (2)'!$AA$25</f>
        <v xml:space="preserve">I Gasto Federalizado </v>
      </c>
      <c r="E8" s="150"/>
      <c r="F8" s="150"/>
      <c r="G8" s="150"/>
      <c r="H8" s="150"/>
      <c r="I8" s="151" t="s">
        <v>1</v>
      </c>
      <c r="J8" s="152" t="s">
        <v>202</v>
      </c>
      <c r="K8" s="152"/>
      <c r="L8" s="146" t="s">
        <v>2</v>
      </c>
      <c r="M8" s="181" t="str">
        <f t="shared" ref="M8" si="0">$P$8</f>
        <v xml:space="preserve"> 16. Seguridad y Progreso Integral </v>
      </c>
      <c r="N8" s="150"/>
      <c r="O8" s="151" t="s">
        <v>3</v>
      </c>
      <c r="P8" s="349" t="str">
        <f>'[54]POA (2)'!$C$18</f>
        <v xml:space="preserve"> 16. Seguridad y Progreso Integral </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322" t="s">
        <v>81</v>
      </c>
      <c r="C11" s="155"/>
      <c r="D11" s="155"/>
      <c r="E11" s="156"/>
      <c r="F11" s="69" t="s">
        <v>5</v>
      </c>
      <c r="G11" s="322" t="str">
        <f>'[55]POA '!$AA$25</f>
        <v xml:space="preserve">1.7. ASUNTOS DE ORDEN PUBLICO Y DE SEGURIDAD INTERIOR </v>
      </c>
      <c r="H11" s="155"/>
      <c r="I11" s="155"/>
      <c r="J11" s="155"/>
      <c r="K11" s="155"/>
      <c r="L11" s="156"/>
      <c r="M11" s="7" t="s">
        <v>6</v>
      </c>
      <c r="N11" s="322" t="s">
        <v>151</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ht="15.75" customHeight="1" x14ac:dyDescent="0.25">
      <c r="A13" s="151" t="s">
        <v>7</v>
      </c>
      <c r="B13" s="342" t="str">
        <f>'[54]POA (2)'!$C$16</f>
        <v>Eje lll Seguridad y justicia "El compromiso para un mejor futuro"</v>
      </c>
      <c r="C13" s="150"/>
      <c r="D13" s="146" t="s">
        <v>8</v>
      </c>
      <c r="E13" s="342" t="str">
        <f>'[54]POA (2)'!$C$17</f>
        <v>Coordinar estrategias en procesos integrales de
seguridad pública para prevenir el delito cumpliendo con lanormatividad local y el respaldo jurídico además de la colaboración comunitaria logrando un impacto positivo en el bienestar y la tranquilidad de la sociedad.</v>
      </c>
      <c r="F13" s="150"/>
      <c r="G13" s="150"/>
      <c r="H13" s="146" t="s">
        <v>9</v>
      </c>
      <c r="I13" s="342" t="str">
        <f>'[54]POA (2)'!$C$19</f>
        <v xml:space="preserve">Garantizar la transversalizacion de acciones que promuevan una colaboracion efectiva y una coordinacion solida entre las dependencias federales y estatale, consolidando un gobierno honesto y al servicio de la gente.  </v>
      </c>
      <c r="J13" s="150"/>
      <c r="K13" s="150"/>
      <c r="L13" s="150"/>
      <c r="M13" s="151" t="s">
        <v>10</v>
      </c>
      <c r="N13" s="350" t="str">
        <f>'[54]POA (2)'!$C$20</f>
        <v>16.8 Defender los intereses del Municipio ante procesos judiciales o administrativos en tribunales como juicios de amparo, demandas o controversias con terceros. 16.10 Promover la solución de conflictos entre ciudadanos o entre el Municipio, a través de mecanismos alternativos de resolución como la conciliación o la mediación.16.12 Recoger inquietudes de las Comunidades para presentarlas y canalizarlas a las áreas correspondientes, para dar seguimiento y asegurar que se resuelvan favorablemente.16.13 Atender a los Comisarios y Delegados ante las necesidades específicas, relacionadas con servicios públicos, gestionando soluciones o mejoras. 16.15 Promover la participación en asambleas o consultas populares, asegurando que las decisiones sean democráticamente acordes a las necesidades y opiniones de las Comunidades.16.16 Organizar actividades de prevención del delito, promover el trabajo en conjunto con las áreas de la Dirección General de Seguridad Pública, contribuyendo a mantener el orden social en las Comunidades y Delegaciones. 16.17 Coordinar acciones en materia de seguridad pública integral, desde la prevención del delito y orden público ante emergencias.16.18 Desarrollar estrategias integrales y de acciones orientadas sobre la prevención social concientizando a la ciudadanía.16.19 Garantizar que la sociedad pueda convivir de manera pacífica y respetuosa, manteniendo el orden en espacios públicos.16.20 Capacitar a los elementos operativos de la Dirección General de Seguridad Pública y sus departamentos respectivos, para el desempeño de sus funciones.</v>
      </c>
      <c r="O13" s="351"/>
      <c r="P13" s="351"/>
      <c r="Q13" s="352"/>
    </row>
    <row r="14" spans="1:17" ht="252.75" customHeight="1" x14ac:dyDescent="0.25">
      <c r="A14" s="151"/>
      <c r="B14" s="150"/>
      <c r="C14" s="150"/>
      <c r="D14" s="146"/>
      <c r="E14" s="150"/>
      <c r="F14" s="150"/>
      <c r="G14" s="150"/>
      <c r="H14" s="146"/>
      <c r="I14" s="150"/>
      <c r="J14" s="150"/>
      <c r="K14" s="150"/>
      <c r="L14" s="150"/>
      <c r="M14" s="151"/>
      <c r="N14" s="353"/>
      <c r="O14" s="354"/>
      <c r="P14" s="354"/>
      <c r="Q14" s="355"/>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69" t="s">
        <v>184</v>
      </c>
      <c r="M18" s="69" t="s">
        <v>18</v>
      </c>
      <c r="N18" s="151"/>
      <c r="O18" s="151"/>
      <c r="P18" s="151"/>
      <c r="Q18" s="151"/>
    </row>
    <row r="19" spans="1:18" ht="83.25" customHeight="1" x14ac:dyDescent="0.25">
      <c r="A19" s="2" t="s">
        <v>28</v>
      </c>
      <c r="B19" s="150" t="str">
        <f>[54]MIR!$B$12</f>
        <v xml:space="preserve">La cuidadania del municipio de Eduardo neri tiene un bienestar social </v>
      </c>
      <c r="C19" s="150"/>
      <c r="D19" s="150"/>
      <c r="E19" s="150" t="str">
        <f>[54]MIR!$C$12</f>
        <v>Porcentaje de ciudadanía con bienestar social</v>
      </c>
      <c r="F19" s="150"/>
      <c r="G19" s="150" t="str">
        <f>[54]MIR!$D$12</f>
        <v>PCBS = (N° de ciudadanos con bienestar social / Total de ciudadanos) * 100</v>
      </c>
      <c r="H19" s="150"/>
      <c r="I19" s="160" t="str">
        <f>[54]MIR!$E$12</f>
        <v>Encuestas de calidad de vida, registros municipales</v>
      </c>
      <c r="J19" s="150"/>
      <c r="K19" s="55" t="s">
        <v>184</v>
      </c>
      <c r="L19" s="71">
        <v>2</v>
      </c>
      <c r="M19" s="86" t="s">
        <v>230</v>
      </c>
      <c r="N19" s="87" t="s">
        <v>231</v>
      </c>
      <c r="O19" s="5">
        <v>0.5</v>
      </c>
      <c r="P19" s="212" t="s">
        <v>202</v>
      </c>
      <c r="Q19" s="212"/>
    </row>
    <row r="20" spans="1:18" ht="74.25" customHeight="1" x14ac:dyDescent="0.25">
      <c r="A20" s="2" t="s">
        <v>29</v>
      </c>
      <c r="B20" s="150" t="str">
        <f>[54]MIR!$B$13</f>
        <v>Consolidar una buena percepción de seguridad en la población del municipio de Eduardo Neri</v>
      </c>
      <c r="C20" s="150"/>
      <c r="D20" s="150"/>
      <c r="E20" s="150" t="str">
        <f>[54]MIR!$C$13</f>
        <v>Porcentaje de percepción de seguridad</v>
      </c>
      <c r="F20" s="150"/>
      <c r="G20" s="150" t="str">
        <f>[54]MIR!$D$13</f>
        <v>PPS = (N° de personas con percepción positiva de seguridad / Total de encuestados) * 100</v>
      </c>
      <c r="H20" s="150"/>
      <c r="I20" s="160" t="str">
        <f>[54]MIR!$E$13</f>
        <v>Encuestas de percepción ciudadana, reportes de incidencia delictiva</v>
      </c>
      <c r="J20" s="150"/>
      <c r="K20" s="55" t="s">
        <v>184</v>
      </c>
      <c r="L20" s="71">
        <v>2</v>
      </c>
      <c r="M20" s="86" t="s">
        <v>230</v>
      </c>
      <c r="N20" s="87" t="s">
        <v>231</v>
      </c>
      <c r="O20" s="5">
        <v>0.5</v>
      </c>
      <c r="P20" s="212" t="s">
        <v>202</v>
      </c>
      <c r="Q20" s="212"/>
    </row>
    <row r="21" spans="1:18" ht="78" customHeight="1" x14ac:dyDescent="0.25">
      <c r="A21" s="2" t="s">
        <v>62</v>
      </c>
      <c r="B21" s="150" t="str">
        <f>[54]MIR!$B$14</f>
        <v>Aplicación de medidas integrales para la protección ciudadana.</v>
      </c>
      <c r="C21" s="150"/>
      <c r="D21" s="150"/>
      <c r="E21" s="150" t="str">
        <f>[54]MIR!$C$14</f>
        <v>Índice de aplicación de medidas de protección</v>
      </c>
      <c r="F21" s="150"/>
      <c r="G21" s="150" t="str">
        <f>[54]MIR!$D$14</f>
        <v>IAMP = (N° de medidas de protección implementadas / Total de medidas planificadas) * 100</v>
      </c>
      <c r="H21" s="150"/>
      <c r="I21" s="160" t="str">
        <f>[54]MIR!$E$14</f>
        <v>Informes de implementación, reportes de seguridad pública</v>
      </c>
      <c r="J21" s="150"/>
      <c r="K21" s="55" t="s">
        <v>184</v>
      </c>
      <c r="L21" s="71">
        <v>2</v>
      </c>
      <c r="M21" s="86" t="s">
        <v>230</v>
      </c>
      <c r="N21" s="87" t="s">
        <v>231</v>
      </c>
      <c r="O21" s="5">
        <v>0.5</v>
      </c>
      <c r="P21" s="212" t="s">
        <v>202</v>
      </c>
      <c r="Q21" s="212"/>
    </row>
    <row r="22" spans="1:18" ht="92.25" customHeight="1" x14ac:dyDescent="0.25">
      <c r="A22" s="2" t="s">
        <v>63</v>
      </c>
      <c r="B22" s="163" t="str">
        <f>[54]MIR!$B$18</f>
        <v>Implementación de estrategias para la prevención y el control del riesgo.</v>
      </c>
      <c r="C22" s="167"/>
      <c r="D22" s="164"/>
      <c r="E22" s="163" t="str">
        <f>[54]MIR!$C$18</f>
        <v>Índice de implementación de estrategias</v>
      </c>
      <c r="F22" s="164"/>
      <c r="G22" s="163" t="str">
        <f>[54]MIR!$D$18</f>
        <v>IIE = (N° de estrategias implementadas / Total de estrategias planificadas) * 100</v>
      </c>
      <c r="H22" s="164"/>
      <c r="I22" s="165" t="str">
        <f>[54]MIR!$E$18</f>
        <v>Informes de seguridad pública, registros de operativos</v>
      </c>
      <c r="J22" s="166"/>
      <c r="K22" s="55" t="s">
        <v>184</v>
      </c>
      <c r="L22" s="71">
        <v>2</v>
      </c>
      <c r="M22" s="86" t="s">
        <v>230</v>
      </c>
      <c r="N22" s="87" t="s">
        <v>231</v>
      </c>
      <c r="O22" s="5">
        <v>0.5</v>
      </c>
      <c r="P22" s="212" t="s">
        <v>202</v>
      </c>
      <c r="Q22" s="212"/>
    </row>
    <row r="23" spans="1:18" x14ac:dyDescent="0.25">
      <c r="A23" s="158" t="s">
        <v>30</v>
      </c>
      <c r="B23" s="158"/>
      <c r="C23" s="158"/>
      <c r="D23" s="158"/>
      <c r="E23" s="158"/>
      <c r="F23" s="158"/>
      <c r="G23" s="158"/>
      <c r="H23" s="158"/>
      <c r="I23" s="158"/>
      <c r="J23" s="158"/>
      <c r="K23" s="158"/>
      <c r="L23" s="158"/>
      <c r="M23" s="158"/>
      <c r="N23" s="158"/>
      <c r="O23" s="158"/>
      <c r="P23" s="158"/>
      <c r="Q23" s="158"/>
    </row>
    <row r="24" spans="1:18" ht="64.5" customHeight="1" x14ac:dyDescent="0.25">
      <c r="A24" s="3" t="s">
        <v>69</v>
      </c>
      <c r="B24" s="150" t="str">
        <f>[54]MIR!$B$15</f>
        <v>Brindar seguridad y vigilancia a todas las escuelas, jardines de niños y universidad.</v>
      </c>
      <c r="C24" s="150"/>
      <c r="D24" s="150"/>
      <c r="E24" s="150" t="str">
        <f>[54]MIR!$C$15</f>
        <v>Cobertura de vigilancia escolar</v>
      </c>
      <c r="F24" s="150"/>
      <c r="G24" s="150" t="str">
        <f>[54]MIR!$D$15</f>
        <v>CVE = (N° de escuelas vigiladas / Total de escuelas) * 100</v>
      </c>
      <c r="H24" s="150"/>
      <c r="I24" s="160" t="str">
        <f>[54]MIR!$E$15</f>
        <v>Reportes de rondines policiales, registros de seguridad escolar</v>
      </c>
      <c r="J24" s="150"/>
      <c r="K24" s="55" t="s">
        <v>184</v>
      </c>
      <c r="L24" s="71">
        <v>2</v>
      </c>
      <c r="M24" s="86" t="s">
        <v>230</v>
      </c>
      <c r="N24" s="87" t="s">
        <v>231</v>
      </c>
      <c r="O24" s="5">
        <v>0.5</v>
      </c>
      <c r="P24" s="212" t="s">
        <v>202</v>
      </c>
      <c r="Q24" s="212"/>
    </row>
    <row r="25" spans="1:18" ht="69.75" customHeight="1" x14ac:dyDescent="0.25">
      <c r="A25" s="3" t="s">
        <v>65</v>
      </c>
      <c r="B25" s="150" t="str">
        <f>[54]MIR!$B$16</f>
        <v>Realizar vigilancia y resguardo de instalaciones gubernamentales</v>
      </c>
      <c r="C25" s="150"/>
      <c r="D25" s="150"/>
      <c r="E25" s="163" t="str">
        <f>[54]MIR!$C$16</f>
        <v>Cobertura de vigilancia en instalaciones</v>
      </c>
      <c r="F25" s="164"/>
      <c r="G25" s="150" t="str">
        <f>[54]MIR!$D$16</f>
        <v>CVI = (N° de instalaciones gubernamentales vigiladas / Total de instalaciones gubernamentales) * 100</v>
      </c>
      <c r="H25" s="150"/>
      <c r="I25" s="160" t="str">
        <f>[54]MIR!$E$16</f>
        <v>Bitácoras de vigilancia, reportes de seguridad municipal</v>
      </c>
      <c r="J25" s="150"/>
      <c r="K25" s="55" t="s">
        <v>184</v>
      </c>
      <c r="L25" s="71">
        <v>2</v>
      </c>
      <c r="M25" s="86" t="s">
        <v>230</v>
      </c>
      <c r="N25" s="87" t="s">
        <v>231</v>
      </c>
      <c r="O25" s="5">
        <v>0.5</v>
      </c>
      <c r="P25" s="160" t="s">
        <v>57</v>
      </c>
      <c r="Q25" s="150"/>
      <c r="R25" t="s">
        <v>33</v>
      </c>
    </row>
    <row r="26" spans="1:18" ht="87.75" customHeight="1" x14ac:dyDescent="0.25">
      <c r="A26" s="3" t="s">
        <v>66</v>
      </c>
      <c r="B26" s="163" t="str">
        <f>[54]MIR!$B$17</f>
        <v>Brindar acompañamiento a los jueces de paz a las diferentes comunidades para la entrega de citatorios</v>
      </c>
      <c r="C26" s="167"/>
      <c r="D26" s="164"/>
      <c r="E26" s="163" t="str">
        <f>[54]MIR!$C$17</f>
        <v>Acompañamiento en entrega de citatorios</v>
      </c>
      <c r="F26" s="164"/>
      <c r="G26" s="163" t="str">
        <f>[54]MIR!$D$17</f>
        <v>AEC = (N° de citatorios entregados con acompañamiento / Total de citatorios emitidos) * 100</v>
      </c>
      <c r="H26" s="164"/>
      <c r="I26" s="165" t="str">
        <f>[54]MIR!$E$17</f>
        <v>Reportes judiciales, bitácoras de seguridad</v>
      </c>
      <c r="J26" s="166"/>
      <c r="K26" s="55" t="s">
        <v>184</v>
      </c>
      <c r="L26" s="71">
        <v>2</v>
      </c>
      <c r="M26" s="86" t="s">
        <v>230</v>
      </c>
      <c r="N26" s="87" t="s">
        <v>231</v>
      </c>
      <c r="O26" s="5">
        <v>0.5</v>
      </c>
      <c r="P26" s="160" t="s">
        <v>57</v>
      </c>
      <c r="Q26" s="150"/>
    </row>
    <row r="27" spans="1:18" ht="81" customHeight="1" x14ac:dyDescent="0.25">
      <c r="A27" s="3" t="s">
        <v>68</v>
      </c>
      <c r="B27" s="163" t="str">
        <f>[54]MIR!$B$19</f>
        <v>Puesta en marcha de operativos de seguridad para el uso del casco para motociclistas</v>
      </c>
      <c r="C27" s="167"/>
      <c r="D27" s="164"/>
      <c r="E27" s="163" t="str">
        <f>[54]MIR!$C$19</f>
        <v>Operativos de seguridad para cascos</v>
      </c>
      <c r="F27" s="164"/>
      <c r="G27" s="163" t="str">
        <f>[54]MIR!$D$19</f>
        <v>OSC = (N° de operativos realizados / N° de operativos programados) * 100</v>
      </c>
      <c r="H27" s="164"/>
      <c r="I27" s="165" t="str">
        <f>[54]MIR!$E$19</f>
        <v>Reportes de tránsito, estadísticas de accidentes</v>
      </c>
      <c r="J27" s="166"/>
      <c r="K27" s="55" t="s">
        <v>184</v>
      </c>
      <c r="L27" s="71">
        <v>2</v>
      </c>
      <c r="M27" s="86" t="s">
        <v>230</v>
      </c>
      <c r="N27" s="87" t="s">
        <v>231</v>
      </c>
      <c r="O27" s="5">
        <v>0.5</v>
      </c>
      <c r="P27" s="160" t="s">
        <v>57</v>
      </c>
      <c r="Q27" s="150"/>
    </row>
    <row r="28" spans="1:18" ht="84.75" customHeight="1" x14ac:dyDescent="0.25">
      <c r="A28" s="3" t="s">
        <v>78</v>
      </c>
      <c r="B28" s="163" t="str">
        <f>[54]MIR!$B$20</f>
        <v>Aplicación de operativos en giros rojos y giros negros para prevención del delito</v>
      </c>
      <c r="C28" s="167"/>
      <c r="D28" s="164"/>
      <c r="E28" s="163" t="str">
        <f>[54]MIR!$C$20</f>
        <v>Operativos en giros rojos y negros</v>
      </c>
      <c r="F28" s="164"/>
      <c r="G28" s="163" t="str">
        <f>[54]MIR!$D$20</f>
        <v>OGRN = (N° de operativos en giros rojos y negros / Total de operativos planificados) * 100</v>
      </c>
      <c r="H28" s="164"/>
      <c r="I28" s="165" t="str">
        <f>[54]MIR!$E$20</f>
        <v>Informes de operativos, reportes de seguridad</v>
      </c>
      <c r="J28" s="166"/>
      <c r="K28" s="55" t="s">
        <v>184</v>
      </c>
      <c r="L28" s="116">
        <v>2</v>
      </c>
      <c r="M28" s="119" t="s">
        <v>230</v>
      </c>
      <c r="N28" s="114" t="s">
        <v>231</v>
      </c>
      <c r="O28" s="5">
        <v>0.5</v>
      </c>
      <c r="P28" s="160" t="s">
        <v>57</v>
      </c>
      <c r="Q28" s="150"/>
    </row>
    <row r="29" spans="1:18" ht="104.25" customHeight="1" x14ac:dyDescent="0.25">
      <c r="A29" s="3" t="s">
        <v>114</v>
      </c>
      <c r="B29" s="163" t="str">
        <f>[54]MIR!$B$21</f>
        <v>Implementación de operativos de prevención del delito en las comunidades y localidades del municipio</v>
      </c>
      <c r="C29" s="167"/>
      <c r="D29" s="164"/>
      <c r="E29" s="163" t="str">
        <f>[54]MIR!$C$21</f>
        <v>Operativos de prevención comunitaria</v>
      </c>
      <c r="F29" s="164"/>
      <c r="G29" s="163" t="str">
        <f>[54]MIR!$D$21</f>
        <v>OPC = (N° de operativos de prevención realizados / Total de operativos planificados) * 100</v>
      </c>
      <c r="H29" s="164"/>
      <c r="I29" s="165" t="str">
        <f>[54]MIR!$E$21</f>
        <v>Registros de operativos, estadísticas de reducción delictiva</v>
      </c>
      <c r="J29" s="166"/>
      <c r="K29" s="55" t="s">
        <v>184</v>
      </c>
      <c r="L29" s="116">
        <v>2</v>
      </c>
      <c r="M29" s="119" t="s">
        <v>230</v>
      </c>
      <c r="N29" s="114" t="s">
        <v>231</v>
      </c>
      <c r="O29" s="5">
        <v>0.5</v>
      </c>
      <c r="P29" s="160" t="s">
        <v>57</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ht="108.75" customHeight="1"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 ref="B28:D28"/>
    <mergeCell ref="E28:F28"/>
    <mergeCell ref="G28:H28"/>
    <mergeCell ref="I28:J28"/>
    <mergeCell ref="P28:Q28"/>
    <mergeCell ref="B29:D29"/>
    <mergeCell ref="E29:F29"/>
    <mergeCell ref="G29:H29"/>
    <mergeCell ref="I29:J29"/>
    <mergeCell ref="P29:Q29"/>
  </mergeCells>
  <pageMargins left="0.7" right="0.7" top="0.75" bottom="0.75" header="0.3" footer="0.3"/>
  <pageSetup scale="53" orientation="landscape" horizontalDpi="0" verticalDpi="0"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4"/>
  <sheetViews>
    <sheetView topLeftCell="A33" zoomScale="62" zoomScaleNormal="62" zoomScaleSheetLayoutView="70" workbookViewId="0">
      <selection activeCell="M33" sqref="M33"/>
    </sheetView>
  </sheetViews>
  <sheetFormatPr baseColWidth="10" defaultColWidth="10.875" defaultRowHeight="15.75" x14ac:dyDescent="0.25"/>
  <cols>
    <col min="1" max="1" width="15" customWidth="1"/>
    <col min="3" max="3" width="6.875" customWidth="1"/>
    <col min="4" max="4" width="18.625" customWidth="1"/>
    <col min="6" max="6" width="9.25" customWidth="1"/>
    <col min="8" max="8" width="12.875" customWidth="1"/>
    <col min="9" max="9" width="13.375" customWidth="1"/>
    <col min="10" max="10" width="8.125" customWidth="1"/>
    <col min="11" max="11" width="15.5" customWidth="1"/>
    <col min="12" max="12" width="12.125" customWidth="1"/>
    <col min="13" max="13" width="15.25" customWidth="1"/>
    <col min="14" max="14" width="14.25" customWidth="1"/>
    <col min="15" max="15" width="12.75" customWidth="1"/>
    <col min="17" max="17" width="7.8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72.7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t="6"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49" t="str">
        <f>'[56]POA (2)'!$AA$26</f>
        <v xml:space="preserve">E Prestacion de Servicios Publicos </v>
      </c>
      <c r="E8" s="150"/>
      <c r="F8" s="150"/>
      <c r="G8" s="150"/>
      <c r="H8" s="150"/>
      <c r="I8" s="151" t="s">
        <v>1</v>
      </c>
      <c r="J8" s="152" t="s">
        <v>55</v>
      </c>
      <c r="K8" s="152"/>
      <c r="L8" s="151" t="s">
        <v>2</v>
      </c>
      <c r="M8" s="219" t="str">
        <f>'[56]POA (2)'!$AA$26</f>
        <v xml:space="preserve">E Prestacion de Servicios Publicos </v>
      </c>
      <c r="N8" s="150"/>
      <c r="O8" s="151" t="s">
        <v>3</v>
      </c>
      <c r="P8" s="349" t="str">
        <f>'[56]POA (2)'!$C$19</f>
        <v>6. Red de Bienestar y Equidad Social, 8. Protegiendo lo mas valioso, 9 Renovacion y Esperanza: Nuevas oportunidades para todos  y 10 Movilidad y Reahibilitacion para todos.</v>
      </c>
      <c r="Q8" s="150"/>
    </row>
    <row r="9" spans="1:17" ht="153"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20" t="s">
        <v>160</v>
      </c>
      <c r="C11" s="155"/>
      <c r="D11" s="155"/>
      <c r="E11" s="156"/>
      <c r="F11" s="69" t="s">
        <v>5</v>
      </c>
      <c r="G11" s="220" t="str">
        <f>[57]POA!$AA$25</f>
        <v>2.6 Protección Social</v>
      </c>
      <c r="H11" s="155"/>
      <c r="I11" s="155"/>
      <c r="J11" s="155"/>
      <c r="K11" s="155"/>
      <c r="L11" s="156"/>
      <c r="M11" s="26" t="s">
        <v>6</v>
      </c>
      <c r="N11" s="220" t="s">
        <v>161</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19" t="str">
        <f>'[56]POA (2)'!$C$17</f>
        <v>EJE 1. Inclusión y Humanidad que Transforman: Unidos para Avanzar</v>
      </c>
      <c r="C13" s="150"/>
      <c r="D13" s="146" t="s">
        <v>8</v>
      </c>
      <c r="E13" s="219" t="str">
        <f>'[56]POA (2)'!$C$18</f>
        <v>Contribuir en la seguridad alimentaria mejorando la nutrición de los grupos vulnerables, garantizando de manera integral el desarrollo social de la niñez, juventud, adultos mayores y personas con discapacidad fomentando acciones de bienes y desarrollo.</v>
      </c>
      <c r="F13" s="150"/>
      <c r="G13" s="150"/>
      <c r="H13" s="146" t="s">
        <v>9</v>
      </c>
      <c r="I13" s="219" t="str">
        <f>'[56]POA (2)'!$C$20</f>
        <v>Articular políticas que creen un entorno favorable para el desarrollo social e integral de la niñez, jóvenes, adultos, adultos mayores y discapacitados, promoviendo una colaboración entre distrintos sectores para asegurar el bienestar social del Municipio.</v>
      </c>
      <c r="J13" s="150"/>
      <c r="K13" s="150"/>
      <c r="L13" s="150"/>
      <c r="M13" s="151" t="s">
        <v>10</v>
      </c>
      <c r="N13" s="219" t="str">
        <f>'[56]POA (2)'!$C$21</f>
        <v xml:space="preserve">6.1. Fomentar talleres, conferencias, cursos en pro de los grupos vulnerables del Municipio, para mejorar sus habilidades y aptitudes.  6.2. Coordinar con la Secretaria de Salud del Estado de Guerrero, el fomento y participación de actividades sociales en beneficio de los grupos vulnerables.
6.3. Promover el desarrollo social e integral para la integración de las familias en materia social, cultural, deportiva, artística y laboral. 6.5. Apoyar a mujeres embrazadas y mujeres en periodo de lactancia con niños de 6 a 12 meses y de 12 a 24 meses, con el Programa de Atención Alimentaria en los Primeros 1000 Días. 6.6. Brindar atención alimentaria a personas con discapacidad y adultos mayores, con el Programa Atención Alimentaria a Grupos Prioritarios. 6.8. Fomentar una cultura participativa y proximidad social entre niños con discapacidad, mediante el programa Soldado Honorario, promoviendo valores civiles, éticos y patrióticos. 6.9. Gestionar cobertores a familias en condiciones de vulnerabilidad, a través del Programa Estatal “Cobijando Guerrero”. 6.10. Solicitar y otorgar apoyo a personas afectadas por  enómenos naturales, a través del Programa Emergente de Atención a Desastres. 6.11. Brindar u coordinar servicios de asistencia social de manera eficiente, con atención prioritaria a las familias del Municipio. 6.12. Atender las necesidades de las familias en situación de vulnerabilidad.
6.13. Gestionar apoyos de ataúdes y servicios funerarios a personas de escasos recursos económicos. 6.14. Implementar jornadas integrales que fomente el desarrollo social y cercanía con la sociedad. 6.15. Incorporar a la niñez, juventud y personas con discapacidad en actividades productivas, recreativas y culturales. 6.16. Impulsar la formación de grupos voluntarios y de solidaridad en apoyo a la sociedad. 6.17. Crear alianzas estratégicas con organizaciones civiles, instituciones privadas o publicas para fortalecer los servicios comunitarios y sociales. 6.18. Inculcar valores familiares para fomentar personas con respeto, tolerancia y amor, construyendo una mejor sociedad. 6.19. Fortalecer los lazos familiares con programas de capacitación o talleres de salud mental, en los ámbitos educativos, jurídico y de orientación familiar.  6.22. Otorgar vales de alimentos a las personas que vienen de Comunidades y al personal administrativo del Ayuntamiento que participa en eventos especiales, través del Comedor Municipal. 6.23. Implementar el Programa de Prevención de Cáncer de Próstata, con la realización de estudios clínicos para la detención temprana del antígeno.
</v>
      </c>
      <c r="O13" s="150"/>
      <c r="P13" s="150"/>
      <c r="Q13" s="150"/>
    </row>
    <row r="14" spans="1:17" ht="381"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81.75" customHeight="1" x14ac:dyDescent="0.25">
      <c r="A19" s="2" t="s">
        <v>28</v>
      </c>
      <c r="B19" s="150" t="str">
        <f>[56]MIR!$B$12</f>
        <v>Atención a grupos vulnerables y personas con un alto grado de marginación y pobreza en el municipio de Eduardo Neri.</v>
      </c>
      <c r="C19" s="150"/>
      <c r="D19" s="150"/>
      <c r="E19" s="150" t="str">
        <f>[56]MIR!$C$12</f>
        <v xml:space="preserve">Porcentaje de atención  </v>
      </c>
      <c r="F19" s="150"/>
      <c r="G19" s="173" t="str">
        <f>[56]MIR!$D$12</f>
        <v>Porcentaje de atención = No. De Solicitudes Atendidas / No. De Solicitudes Recibidas * 100. PA=(SA/SR)*100</v>
      </c>
      <c r="H19" s="173"/>
      <c r="I19" s="160" t="str">
        <f>[56]MIR!$E$12</f>
        <v>Informes, Evidencia fotográfica y Oficios.</v>
      </c>
      <c r="J19" s="150"/>
      <c r="K19" s="54" t="s">
        <v>184</v>
      </c>
      <c r="L19" s="71">
        <v>2</v>
      </c>
      <c r="M19" s="86" t="s">
        <v>230</v>
      </c>
      <c r="N19" s="87" t="s">
        <v>231</v>
      </c>
      <c r="O19" s="5">
        <v>0.5</v>
      </c>
      <c r="P19" s="160" t="s">
        <v>55</v>
      </c>
      <c r="Q19" s="150"/>
    </row>
    <row r="20" spans="1:18" ht="84" customHeight="1" x14ac:dyDescent="0.25">
      <c r="A20" s="2" t="s">
        <v>29</v>
      </c>
      <c r="B20" s="150" t="str">
        <f>[56]MIR!$B$13</f>
        <v>Brindar atención suficiente a las personas marginadas y a los grupos vulnerables con residencia en el Municipio de Eduardo Neri.</v>
      </c>
      <c r="C20" s="150"/>
      <c r="D20" s="150"/>
      <c r="E20" s="150" t="str">
        <f>[56]MIR!$C$13</f>
        <v>Porcentaje de atención</v>
      </c>
      <c r="F20" s="150"/>
      <c r="G20" s="150" t="str">
        <f>[56]MIR!$D$13</f>
        <v>Porcentaje de atención = No. De Solicitudes Atendidas / No. De Solicitudes Recibidas * 100. PA=(SA/SR)*101</v>
      </c>
      <c r="H20" s="150"/>
      <c r="I20" s="160" t="str">
        <f>[56]MIR!$E$13</f>
        <v>Informes, Evidencia fotográfica y Oficios.</v>
      </c>
      <c r="J20" s="150"/>
      <c r="K20" s="54" t="s">
        <v>184</v>
      </c>
      <c r="L20" s="71">
        <v>2</v>
      </c>
      <c r="M20" s="86" t="s">
        <v>230</v>
      </c>
      <c r="N20" s="87" t="s">
        <v>231</v>
      </c>
      <c r="O20" s="5">
        <v>0.5</v>
      </c>
      <c r="P20" s="160" t="s">
        <v>55</v>
      </c>
      <c r="Q20" s="150"/>
    </row>
    <row r="21" spans="1:18" ht="109.5" customHeight="1" x14ac:dyDescent="0.25">
      <c r="A21" s="2" t="s">
        <v>62</v>
      </c>
      <c r="B21" s="150" t="str">
        <f>[56]MIR!$B$14</f>
        <v>Mejores  políticas que permitan atender satisfactoriamente las principales necesidades de los grupos vulnerables y de los ciudadanos con un alto grado de marginación en el municipio de Eduardo Neri.</v>
      </c>
      <c r="C21" s="150"/>
      <c r="D21" s="150"/>
      <c r="E21" s="150" t="str">
        <f>[56]MIR!$C$14</f>
        <v>Porcentaje de atención</v>
      </c>
      <c r="F21" s="150"/>
      <c r="G21" s="173" t="str">
        <f>[56]MIR!$D$14</f>
        <v>Porcentaje de atención = No. De Solicitudes Atendidas / No. De Solicitudes Recibidas * 100. PA=(SA/SR)*102</v>
      </c>
      <c r="H21" s="173"/>
      <c r="I21" s="160" t="str">
        <f>[56]MIR!$E$14</f>
        <v>Informes, Evidencia fotográfica y Oficios.</v>
      </c>
      <c r="J21" s="150"/>
      <c r="K21" s="54" t="s">
        <v>184</v>
      </c>
      <c r="L21" s="113">
        <v>2</v>
      </c>
      <c r="M21" s="86" t="s">
        <v>230</v>
      </c>
      <c r="N21" s="87" t="s">
        <v>231</v>
      </c>
      <c r="O21" s="5">
        <v>0.5</v>
      </c>
      <c r="P21" s="160" t="s">
        <v>55</v>
      </c>
      <c r="Q21" s="150"/>
    </row>
    <row r="22" spans="1:18" ht="99" customHeight="1" x14ac:dyDescent="0.25">
      <c r="A22" s="2" t="s">
        <v>63</v>
      </c>
      <c r="B22" s="309" t="str">
        <f>[56]MIR!$B$18</f>
        <v>Incrementar la atención en el sector salud a los ciudadanos con un alto grado de marginación, de vulnerabilidad y de salud mental.</v>
      </c>
      <c r="C22" s="310"/>
      <c r="D22" s="311"/>
      <c r="E22" s="309" t="str">
        <f>[56]MIR!$C$18</f>
        <v>Porcentaje de atención</v>
      </c>
      <c r="F22" s="311"/>
      <c r="G22" s="309" t="str">
        <f>[56]MIR!$D$23</f>
        <v>Porcentaje de atención = No. De Solicitudes Atendidas / No. De Solicitudes Recibidas * 100. PA=(SA/SR)*110</v>
      </c>
      <c r="H22" s="311"/>
      <c r="I22" s="309" t="str">
        <f>[56]MIR!$E$18</f>
        <v>Informes, Evidencia fotográfica y Oficios.</v>
      </c>
      <c r="J22" s="311"/>
      <c r="K22" s="54" t="s">
        <v>184</v>
      </c>
      <c r="L22" s="71">
        <v>2</v>
      </c>
      <c r="M22" s="117" t="s">
        <v>230</v>
      </c>
      <c r="N22" s="114" t="s">
        <v>231</v>
      </c>
      <c r="O22" s="5">
        <v>0.5</v>
      </c>
      <c r="P22" s="160" t="s">
        <v>55</v>
      </c>
      <c r="Q22" s="150"/>
    </row>
    <row r="23" spans="1:18" ht="112.5" customHeight="1" x14ac:dyDescent="0.25">
      <c r="A23" s="2" t="s">
        <v>106</v>
      </c>
      <c r="B23" s="150" t="str">
        <f>[56]MIR!$B$23</f>
        <v>Apoyo y acompañamiento.  a las diferentes áreas que conforma el SMDIF</v>
      </c>
      <c r="C23" s="150"/>
      <c r="D23" s="150"/>
      <c r="E23" s="163" t="str">
        <f>[56]MIR!$C$23</f>
        <v>Porcentaje de Atención</v>
      </c>
      <c r="F23" s="164"/>
      <c r="G23" s="150" t="s">
        <v>164</v>
      </c>
      <c r="H23" s="150"/>
      <c r="I23" s="165" t="str">
        <f t="shared" ref="I23" si="0">$I$22</f>
        <v>Informes, Evidencia fotográfica y Oficios.</v>
      </c>
      <c r="J23" s="166"/>
      <c r="K23" s="54" t="s">
        <v>184</v>
      </c>
      <c r="L23" s="71">
        <v>2</v>
      </c>
      <c r="M23" s="86" t="s">
        <v>230</v>
      </c>
      <c r="N23" s="87" t="s">
        <v>231</v>
      </c>
      <c r="O23" s="5">
        <v>0.5</v>
      </c>
      <c r="P23" s="160" t="s">
        <v>55</v>
      </c>
      <c r="Q23" s="150"/>
    </row>
    <row r="24" spans="1:18" ht="30.75" customHeight="1" x14ac:dyDescent="0.25">
      <c r="A24" s="146" t="s">
        <v>30</v>
      </c>
      <c r="B24" s="146"/>
      <c r="C24" s="146"/>
      <c r="D24" s="146"/>
      <c r="E24" s="146"/>
      <c r="F24" s="146"/>
      <c r="G24" s="146"/>
      <c r="H24" s="146"/>
      <c r="I24" s="146"/>
      <c r="J24" s="146"/>
      <c r="K24" s="146"/>
      <c r="L24" s="146"/>
      <c r="M24" s="146"/>
      <c r="N24" s="146"/>
      <c r="O24" s="146"/>
      <c r="P24" s="146"/>
      <c r="Q24" s="146"/>
    </row>
    <row r="25" spans="1:18" ht="110.25" customHeight="1" x14ac:dyDescent="0.25">
      <c r="A25" s="3" t="s">
        <v>69</v>
      </c>
      <c r="B25" s="150" t="str">
        <f>[56]MIR!$B$15</f>
        <v>Fomentar la cultura civica, tradiciones y convivencia participativa en los distintos sectores de la sociedad, que abonen a la convivencia y a la salud mental ciudadana</v>
      </c>
      <c r="C25" s="150"/>
      <c r="D25" s="150"/>
      <c r="E25" s="150" t="str">
        <f>[56]MIR!$C$15</f>
        <v>Eventos de Socialización (porcentaje)</v>
      </c>
      <c r="F25" s="150"/>
      <c r="G25" s="150" t="str">
        <f>[56]MIR!$D$15</f>
        <v>Eventos de Socialización = No. De Eventos Realizados / No. De Eventos Programadas * 100. ES=(NER/NEP)*100</v>
      </c>
      <c r="H25" s="150"/>
      <c r="I25" s="160" t="str">
        <f>[56]MIR!$E$15</f>
        <v>Informes, Evidencia fotográfica y Oficios.</v>
      </c>
      <c r="J25" s="150"/>
      <c r="K25" s="54" t="s">
        <v>184</v>
      </c>
      <c r="L25" s="71">
        <v>2</v>
      </c>
      <c r="M25" s="86" t="s">
        <v>230</v>
      </c>
      <c r="N25" s="87" t="s">
        <v>231</v>
      </c>
      <c r="O25" s="5">
        <v>0.5</v>
      </c>
      <c r="P25" s="160" t="s">
        <v>55</v>
      </c>
      <c r="Q25" s="150"/>
      <c r="R25" t="s">
        <v>33</v>
      </c>
    </row>
    <row r="26" spans="1:18" ht="106.5" customHeight="1" x14ac:dyDescent="0.25">
      <c r="A26" s="3" t="s">
        <v>65</v>
      </c>
      <c r="B26" s="150" t="str">
        <f>[56]MIR!$B$16</f>
        <v>Brindar el servicio de alimentación gratuito a gestores comunitarios que visiten las instalaciones del H. Ayuntamiento Municipal de Eduardo Neri</v>
      </c>
      <c r="C26" s="150"/>
      <c r="D26" s="150"/>
      <c r="E26" s="163" t="str">
        <f>[56]MIR!$C$16</f>
        <v>Porcentaje de Platillos</v>
      </c>
      <c r="F26" s="164"/>
      <c r="G26" s="150" t="str">
        <f>[56]MIR!$D$16</f>
        <v>Porcentaje de Platillos = No. De Solicitudes Atendidas / No. De Solicitudes Recibidas * 100. PP=(SA/SR)*105</v>
      </c>
      <c r="H26" s="150"/>
      <c r="I26" s="160" t="str">
        <f t="shared" ref="I26" si="1">$I$25</f>
        <v>Informes, Evidencia fotográfica y Oficios.</v>
      </c>
      <c r="J26" s="150"/>
      <c r="K26" s="54" t="s">
        <v>184</v>
      </c>
      <c r="L26" s="71">
        <v>2</v>
      </c>
      <c r="M26" s="86" t="s">
        <v>230</v>
      </c>
      <c r="N26" s="87" t="s">
        <v>231</v>
      </c>
      <c r="O26" s="5">
        <v>0.5</v>
      </c>
      <c r="P26" s="160" t="s">
        <v>55</v>
      </c>
      <c r="Q26" s="150"/>
    </row>
    <row r="27" spans="1:18" ht="87" customHeight="1" x14ac:dyDescent="0.25">
      <c r="A27" s="3" t="s">
        <v>66</v>
      </c>
      <c r="B27" s="163" t="str">
        <f>[56]MIR!$B$17</f>
        <v>Apoyar a familias que se encuentran en un alto grado de marginación y en vulnerabilidad con la donación de un ataud, en caso de algun deceso familiar</v>
      </c>
      <c r="C27" s="167"/>
      <c r="D27" s="164"/>
      <c r="E27" s="163" t="str">
        <f>[56]MIR!$C$17</f>
        <v>Porcentaje de ataúdes</v>
      </c>
      <c r="F27" s="164"/>
      <c r="G27" s="163" t="str">
        <f>[56]MIR!$D$17</f>
        <v>Porcentaje de Ataúdes = No. De Solicitudes Atendidas / No. De Solicitudes Recibidas * 100. PA=(SA/SR)*105</v>
      </c>
      <c r="H27" s="164"/>
      <c r="I27" s="165" t="str">
        <f t="shared" ref="I27" si="2">$I$26</f>
        <v>Informes, Evidencia fotográfica y Oficios.</v>
      </c>
      <c r="J27" s="166"/>
      <c r="K27" s="54" t="s">
        <v>184</v>
      </c>
      <c r="L27" s="71">
        <v>2</v>
      </c>
      <c r="M27" s="86" t="s">
        <v>230</v>
      </c>
      <c r="N27" s="87" t="s">
        <v>231</v>
      </c>
      <c r="O27" s="5">
        <v>0.5</v>
      </c>
      <c r="P27" s="160" t="s">
        <v>55</v>
      </c>
      <c r="Q27" s="150"/>
    </row>
    <row r="28" spans="1:18" ht="88.5" customHeight="1" x14ac:dyDescent="0.25">
      <c r="A28" s="3" t="s">
        <v>68</v>
      </c>
      <c r="B28" s="150" t="str">
        <f>[56]MIR!$B$19</f>
        <v>Apoyar con donación de aparatos funcionales, aparatos auditivos, cirugias de cataratas, cirugia de protesis de rodilla a personas que padezcan de alguna discapacidad fisica o mental</v>
      </c>
      <c r="C28" s="150"/>
      <c r="D28" s="150"/>
      <c r="E28" s="163" t="str">
        <f>[56]MIR!$C$19</f>
        <v xml:space="preserve">Porcentaje de Apoyos </v>
      </c>
      <c r="F28" s="164"/>
      <c r="G28" s="163" t="str">
        <f>[56]MIR!$D$19</f>
        <v>Porcentaje de Apoyos = No. De Solicitudes Atendidas / No. De Solicitudes Recibidas * 100. PA=(SA/SR)*108</v>
      </c>
      <c r="H28" s="164"/>
      <c r="I28" s="165" t="str">
        <f t="shared" ref="I28" si="3">$I$27</f>
        <v>Informes, Evidencia fotográfica y Oficios.</v>
      </c>
      <c r="J28" s="166"/>
      <c r="K28" s="54" t="s">
        <v>184</v>
      </c>
      <c r="L28" s="71">
        <v>2</v>
      </c>
      <c r="M28" s="86" t="s">
        <v>230</v>
      </c>
      <c r="N28" s="87" t="s">
        <v>231</v>
      </c>
      <c r="O28" s="5">
        <v>0.5</v>
      </c>
      <c r="P28" s="160" t="s">
        <v>55</v>
      </c>
      <c r="Q28" s="150"/>
    </row>
    <row r="29" spans="1:18" ht="105.75" customHeight="1" x14ac:dyDescent="0.25">
      <c r="A29" s="3" t="s">
        <v>78</v>
      </c>
      <c r="B29" s="150" t="str">
        <f>[56]MIR!$B$20</f>
        <v>Gestion y traslado para la realizacion  de estudios de mastografia, papanicolaou, protesis de rodillas, lentes a apersonas vulnerables de escasos recursos, consultas médicas especializadas a hospitales privados y del sector gubernamental.</v>
      </c>
      <c r="C29" s="150"/>
      <c r="D29" s="150"/>
      <c r="E29" s="163" t="str">
        <f>[56]MIR!$C$20</f>
        <v>Porcentaje de Consultas</v>
      </c>
      <c r="F29" s="164"/>
      <c r="G29" s="163" t="str">
        <f>[56]MIR!$D$20</f>
        <v>Porcentaje de Consultas=No. De Consultas Atendidas/No. Objetivo de Consultas Programada*100                      PC=(NCA/NCP)*100</v>
      </c>
      <c r="H29" s="164"/>
      <c r="I29" s="165" t="str">
        <f>[56]MIR!$E$20</f>
        <v>Expedientes</v>
      </c>
      <c r="J29" s="166"/>
      <c r="K29" s="54" t="s">
        <v>184</v>
      </c>
      <c r="L29" s="71">
        <v>2</v>
      </c>
      <c r="M29" s="86" t="s">
        <v>230</v>
      </c>
      <c r="N29" s="87" t="s">
        <v>231</v>
      </c>
      <c r="O29" s="5">
        <v>0.5</v>
      </c>
      <c r="P29" s="160" t="s">
        <v>55</v>
      </c>
      <c r="Q29" s="150"/>
    </row>
    <row r="30" spans="1:18" ht="99.75" customHeight="1" x14ac:dyDescent="0.25">
      <c r="A30" s="3" t="s">
        <v>114</v>
      </c>
      <c r="B30" s="163" t="str">
        <f>[56]MIR!$B$21</f>
        <v>Realizar acciones  asistenciales juridicos y de apoyo legal para la defensa del menor y de la familia en el  Municipio de Eduardo Neri.</v>
      </c>
      <c r="C30" s="167"/>
      <c r="D30" s="164"/>
      <c r="E30" s="163" t="str">
        <f>[56]MIR!$C$21</f>
        <v>Porcentaje de Atención</v>
      </c>
      <c r="F30" s="164"/>
      <c r="G30" s="163" t="str">
        <f>[56]MIR!$D$21</f>
        <v>Porcentaje de atención = No. De Solicitudes Atendidas / No. De Solicitudes Recibidas * 100. PA=(SA/SR)*109</v>
      </c>
      <c r="H30" s="164"/>
      <c r="I30" s="165" t="str">
        <f t="shared" ref="I30" si="4">$I$28</f>
        <v>Informes, Evidencia fotográfica y Oficios.</v>
      </c>
      <c r="J30" s="166"/>
      <c r="K30" s="54" t="s">
        <v>184</v>
      </c>
      <c r="L30" s="71">
        <v>2</v>
      </c>
      <c r="M30" s="86" t="s">
        <v>230</v>
      </c>
      <c r="N30" s="87" t="s">
        <v>231</v>
      </c>
      <c r="O30" s="5">
        <v>0.5</v>
      </c>
      <c r="P30" s="160" t="s">
        <v>55</v>
      </c>
      <c r="Q30" s="150"/>
    </row>
    <row r="31" spans="1:18" ht="103.5" customHeight="1" x14ac:dyDescent="0.25">
      <c r="A31" s="3" t="s">
        <v>143</v>
      </c>
      <c r="B31" s="163" t="str">
        <f>[56]MIR!$B$22</f>
        <v>Impartir platicas y conferencias para fomentar en las niñas, niños y jovenes, así como al adulto mayor, personas marginadas y a los grupos vulnerables a integrarse al vinculo familiar y a un grupo social de sana convivencia y de salud mental</v>
      </c>
      <c r="C31" s="167"/>
      <c r="D31" s="164"/>
      <c r="E31" s="163" t="str">
        <f>[56]MIR!$C$22</f>
        <v>Porcentajes de Conferencias</v>
      </c>
      <c r="F31" s="164"/>
      <c r="G31" s="163" t="str">
        <f>[56]MIR!$D$22</f>
        <v xml:space="preserve">Porcentaje de Conferencias=No. De Conferencias Realizadas/No. Total de Conferencias Programadas*100                PC=(NCR/NCP)*100 </v>
      </c>
      <c r="H31" s="164"/>
      <c r="I31" s="165" t="str">
        <f>[56]MIR!$E$22</f>
        <v>Informe, Listas de asistencia y Evidencias fotográficas</v>
      </c>
      <c r="J31" s="166"/>
      <c r="K31" s="54" t="s">
        <v>184</v>
      </c>
      <c r="L31" s="71">
        <v>2</v>
      </c>
      <c r="M31" s="86" t="s">
        <v>230</v>
      </c>
      <c r="N31" s="87" t="s">
        <v>231</v>
      </c>
      <c r="O31" s="5">
        <v>0.5</v>
      </c>
      <c r="P31" s="160" t="s">
        <v>55</v>
      </c>
      <c r="Q31" s="150"/>
    </row>
    <row r="32" spans="1:18" ht="102" customHeight="1" x14ac:dyDescent="0.25">
      <c r="A32" s="3" t="s">
        <v>238</v>
      </c>
      <c r="B32" s="150" t="str">
        <f>[56]MIR!$B$24</f>
        <v>Realizar consultas y sesiones de rehabilitación fisica y terapeuticas para mejorar las condiciones de salud de la población municipal.</v>
      </c>
      <c r="C32" s="150"/>
      <c r="D32" s="150"/>
      <c r="E32" s="150" t="str">
        <f>[56]MIR!$C$24</f>
        <v>Porcentaje de Atención</v>
      </c>
      <c r="F32" s="150"/>
      <c r="G32" s="150" t="str">
        <f>[56]MIR!$D$24</f>
        <v xml:space="preserve">Porcentaje de Rehabilitación No. De Población Demandante/No. De Población Atendida * 100                        PR=(NPD/NPA)*100            </v>
      </c>
      <c r="H32" s="150"/>
      <c r="I32" s="150" t="str">
        <f>[56]MIR!$E$24</f>
        <v>Registro de Solicitantes y Rehabilitaciones Realizadas</v>
      </c>
      <c r="J32" s="150"/>
      <c r="K32" s="54" t="s">
        <v>184</v>
      </c>
      <c r="L32" s="71">
        <v>2</v>
      </c>
      <c r="M32" s="86" t="s">
        <v>230</v>
      </c>
      <c r="N32" s="87" t="s">
        <v>231</v>
      </c>
      <c r="O32" s="5">
        <v>0.5</v>
      </c>
      <c r="P32" s="160" t="s">
        <v>55</v>
      </c>
      <c r="Q32" s="150"/>
    </row>
    <row r="33" spans="1:17" ht="97.5" customHeight="1" x14ac:dyDescent="0.25">
      <c r="A33" s="3" t="s">
        <v>248</v>
      </c>
      <c r="B33" s="150" t="str">
        <f>[56]MIR!$B$25</f>
        <v>Realizar visitas domiciliarias, estudios socioéconomicos, canalizar a usuarios sobre sus necesidades, acompañamiento a usuarias que requieran acudir alguna instancia de gobierno según sea su caso</v>
      </c>
      <c r="C33" s="150"/>
      <c r="D33" s="150"/>
      <c r="E33" s="150" t="str">
        <f>[56]MIR!$C$24</f>
        <v>Porcentaje de Atención</v>
      </c>
      <c r="F33" s="150"/>
      <c r="G33" s="150" t="str">
        <f>[56]MIR!$D$25</f>
        <v xml:space="preserve">Porcentaje de Atención No. De Población Demandante/No. De Población Atendida * 100                        PR=(NPD/NPA)*100            </v>
      </c>
      <c r="H33" s="150"/>
      <c r="I33" s="150" t="str">
        <f>[56]MIR!$E$25</f>
        <v>Informes, Evidencia fotográfica y Oficios.</v>
      </c>
      <c r="J33" s="150"/>
      <c r="K33" s="54" t="s">
        <v>184</v>
      </c>
      <c r="L33" s="116">
        <v>2</v>
      </c>
      <c r="M33" s="119" t="s">
        <v>230</v>
      </c>
      <c r="N33" s="114" t="s">
        <v>231</v>
      </c>
      <c r="O33" s="5">
        <v>0.5</v>
      </c>
      <c r="P33" s="160" t="s">
        <v>55</v>
      </c>
      <c r="Q33" s="150"/>
    </row>
    <row r="34" spans="1:17" x14ac:dyDescent="0.25">
      <c r="A34" s="1"/>
      <c r="B34" s="1"/>
      <c r="C34" s="1"/>
      <c r="D34" s="1"/>
      <c r="E34" s="1"/>
      <c r="F34" s="1"/>
      <c r="G34" s="1"/>
      <c r="H34" s="1"/>
      <c r="I34" s="1"/>
      <c r="J34" s="1"/>
      <c r="K34" s="1"/>
      <c r="L34" s="1"/>
      <c r="M34" s="1"/>
      <c r="N34" s="1"/>
      <c r="O34" s="1"/>
      <c r="P34" s="1"/>
      <c r="Q34" s="1"/>
    </row>
    <row r="35" spans="1:17" s="1" customFormat="1" x14ac:dyDescent="0.25"/>
    <row r="36" spans="1:17" s="1" customFormat="1" x14ac:dyDescent="0.25"/>
    <row r="37" spans="1:17" s="1" customFormat="1" x14ac:dyDescent="0.25"/>
    <row r="38" spans="1:17" x14ac:dyDescent="0.25">
      <c r="A38" s="1"/>
      <c r="B38" s="1"/>
      <c r="C38" s="1"/>
      <c r="D38" s="1"/>
      <c r="E38" s="1"/>
      <c r="F38" s="168"/>
      <c r="G38" s="168"/>
      <c r="H38" s="168"/>
      <c r="I38" s="1"/>
      <c r="J38" s="1"/>
      <c r="K38" s="1"/>
      <c r="L38" s="1"/>
      <c r="M38" s="1"/>
      <c r="N38" s="1"/>
      <c r="O38" s="1"/>
      <c r="P38" s="1"/>
      <c r="Q38" s="1"/>
    </row>
    <row r="39" spans="1:17" x14ac:dyDescent="0.25">
      <c r="A39" s="1"/>
      <c r="B39" s="1"/>
      <c r="C39" s="1"/>
      <c r="D39" s="1"/>
      <c r="E39" s="1"/>
      <c r="F39" s="168"/>
      <c r="G39" s="168"/>
      <c r="H39" s="168"/>
      <c r="I39" s="1"/>
      <c r="J39" s="1"/>
      <c r="K39" s="1"/>
      <c r="L39" s="1"/>
      <c r="M39" s="1"/>
      <c r="N39" s="1"/>
      <c r="O39" s="1"/>
      <c r="P39" s="1"/>
      <c r="Q39" s="1"/>
    </row>
    <row r="40" spans="1:17" x14ac:dyDescent="0.25">
      <c r="A40" s="1"/>
      <c r="B40" s="1"/>
      <c r="C40" s="1"/>
      <c r="D40" s="1"/>
      <c r="E40" s="1"/>
      <c r="F40" s="1"/>
      <c r="G40" s="1"/>
      <c r="H40" s="1"/>
      <c r="I40" s="1"/>
      <c r="J40" s="1"/>
      <c r="K40" s="1"/>
      <c r="L40" s="1"/>
      <c r="M40" s="1"/>
      <c r="N40" s="1"/>
      <c r="O40" s="1"/>
      <c r="P40" s="1"/>
      <c r="Q40" s="1"/>
    </row>
    <row r="41" spans="1:17" x14ac:dyDescent="0.25">
      <c r="A41" s="1"/>
      <c r="B41" s="1"/>
      <c r="C41" s="1"/>
      <c r="D41" s="1"/>
      <c r="E41" s="1"/>
      <c r="G41" s="1"/>
      <c r="H41" s="1"/>
      <c r="I41" s="1"/>
      <c r="J41" s="1"/>
      <c r="K41" s="1"/>
      <c r="L41" s="1"/>
      <c r="M41" s="1"/>
      <c r="N41" s="1"/>
      <c r="O41" s="1"/>
      <c r="P41" s="1"/>
      <c r="Q41" s="1"/>
    </row>
    <row r="42" spans="1:17" ht="81" customHeight="1" x14ac:dyDescent="0.25">
      <c r="A42" s="1"/>
      <c r="B42" s="1"/>
      <c r="C42" s="1"/>
      <c r="D42" s="1"/>
      <c r="E42" s="1"/>
      <c r="F42" s="1"/>
      <c r="G42" s="1"/>
      <c r="H42" s="1"/>
      <c r="I42" s="1"/>
      <c r="J42" s="1"/>
      <c r="K42" s="1"/>
      <c r="L42" s="1"/>
      <c r="M42" s="1"/>
      <c r="N42" s="1"/>
      <c r="O42" s="1"/>
      <c r="P42" s="1"/>
      <c r="Q42" s="1"/>
    </row>
    <row r="43" spans="1:17" x14ac:dyDescent="0.25">
      <c r="A43" s="1"/>
      <c r="B43" s="1"/>
      <c r="C43" s="1"/>
      <c r="D43" s="1"/>
      <c r="E43" s="1"/>
      <c r="F43" s="1"/>
      <c r="G43" s="1"/>
      <c r="H43" s="1"/>
      <c r="I43" s="1"/>
      <c r="J43" s="1"/>
      <c r="K43" s="1"/>
      <c r="L43" s="1"/>
      <c r="M43" s="1"/>
      <c r="N43" s="1"/>
      <c r="O43" s="1"/>
      <c r="P43" s="1"/>
      <c r="Q43" s="1"/>
    </row>
    <row r="44" spans="1:17" x14ac:dyDescent="0.25">
      <c r="A44" s="1"/>
      <c r="B44" s="1"/>
      <c r="C44" s="1"/>
      <c r="D44" s="1"/>
      <c r="E44" s="1"/>
      <c r="F44" s="1"/>
      <c r="G44" s="1"/>
      <c r="H44" s="1"/>
      <c r="I44" s="1"/>
      <c r="J44" s="1"/>
      <c r="K44" s="1"/>
      <c r="L44" s="1"/>
      <c r="M44" s="1"/>
      <c r="N44" s="1"/>
      <c r="O44" s="1"/>
      <c r="P44" s="1"/>
      <c r="Q44" s="1"/>
    </row>
  </sheetData>
  <mergeCells count="109">
    <mergeCell ref="P8:Q9"/>
    <mergeCell ref="A10:Q10"/>
    <mergeCell ref="B11:E11"/>
    <mergeCell ref="G11:L11"/>
    <mergeCell ref="N11:Q11"/>
    <mergeCell ref="A12:Q12"/>
    <mergeCell ref="B2:P4"/>
    <mergeCell ref="B5:P5"/>
    <mergeCell ref="A7:Q7"/>
    <mergeCell ref="A8:C9"/>
    <mergeCell ref="D8:H9"/>
    <mergeCell ref="I8:I9"/>
    <mergeCell ref="J8:K9"/>
    <mergeCell ref="L8:L9"/>
    <mergeCell ref="M8:N9"/>
    <mergeCell ref="O8:O9"/>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I17:J18"/>
    <mergeCell ref="K17:K18"/>
    <mergeCell ref="L17:M17"/>
    <mergeCell ref="N17:N18"/>
    <mergeCell ref="O17:O18"/>
    <mergeCell ref="B19:D19"/>
    <mergeCell ref="E19:F19"/>
    <mergeCell ref="G19:H19"/>
    <mergeCell ref="I19:J19"/>
    <mergeCell ref="A24:Q24"/>
    <mergeCell ref="B25:D25"/>
    <mergeCell ref="E25:F25"/>
    <mergeCell ref="G25:H25"/>
    <mergeCell ref="I25:J25"/>
    <mergeCell ref="P25:Q25"/>
    <mergeCell ref="B21:D21"/>
    <mergeCell ref="E21:F21"/>
    <mergeCell ref="G21:H21"/>
    <mergeCell ref="I21:J21"/>
    <mergeCell ref="P21:Q21"/>
    <mergeCell ref="B23:D23"/>
    <mergeCell ref="E23:F23"/>
    <mergeCell ref="G23:H23"/>
    <mergeCell ref="I23:J23"/>
    <mergeCell ref="P23:Q23"/>
    <mergeCell ref="B22:D22"/>
    <mergeCell ref="E22:F22"/>
    <mergeCell ref="G22:H22"/>
    <mergeCell ref="I22:J22"/>
    <mergeCell ref="P22:Q22"/>
    <mergeCell ref="B26:D26"/>
    <mergeCell ref="E26:F26"/>
    <mergeCell ref="G26:H26"/>
    <mergeCell ref="I26:J26"/>
    <mergeCell ref="P26:Q26"/>
    <mergeCell ref="B27:D27"/>
    <mergeCell ref="E27:F27"/>
    <mergeCell ref="G27:H27"/>
    <mergeCell ref="I27:J27"/>
    <mergeCell ref="P27:Q27"/>
    <mergeCell ref="B28:D28"/>
    <mergeCell ref="E28:F28"/>
    <mergeCell ref="G28:H28"/>
    <mergeCell ref="I28:J28"/>
    <mergeCell ref="P28:Q28"/>
    <mergeCell ref="B33:D33"/>
    <mergeCell ref="E33:F33"/>
    <mergeCell ref="G33:H33"/>
    <mergeCell ref="I33:J33"/>
    <mergeCell ref="P33:Q33"/>
    <mergeCell ref="B29:D29"/>
    <mergeCell ref="E29:F29"/>
    <mergeCell ref="G29:H29"/>
    <mergeCell ref="I29:J29"/>
    <mergeCell ref="P29:Q29"/>
    <mergeCell ref="B30:D30"/>
    <mergeCell ref="E30:F30"/>
    <mergeCell ref="G30:H30"/>
    <mergeCell ref="I30:J30"/>
    <mergeCell ref="P30:Q30"/>
    <mergeCell ref="F38:H39"/>
    <mergeCell ref="B31:D31"/>
    <mergeCell ref="E31:F31"/>
    <mergeCell ref="G31:H31"/>
    <mergeCell ref="I31:J31"/>
    <mergeCell ref="P31:Q31"/>
    <mergeCell ref="B32:D32"/>
    <mergeCell ref="E32:F32"/>
    <mergeCell ref="G32:H32"/>
    <mergeCell ref="I32:J32"/>
    <mergeCell ref="P32:Q32"/>
  </mergeCells>
  <pageMargins left="0.7" right="0.7" top="0.75" bottom="0.75" header="0.3" footer="0.3"/>
  <pageSetup scale="53" orientation="landscape" horizontalDpi="0" verticalDpi="0"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30" zoomScale="60" zoomScaleNormal="60" zoomScaleSheetLayoutView="70" workbookViewId="0">
      <selection activeCell="M30" sqref="M30"/>
    </sheetView>
  </sheetViews>
  <sheetFormatPr baseColWidth="10" defaultColWidth="10.875" defaultRowHeight="15.75" x14ac:dyDescent="0.25"/>
  <cols>
    <col min="1" max="1" width="15.25" customWidth="1"/>
    <col min="3" max="3" width="6.875" customWidth="1"/>
    <col min="4" max="4" width="16" customWidth="1"/>
    <col min="6" max="6" width="11.625" customWidth="1"/>
    <col min="8" max="8" width="12.875" customWidth="1"/>
    <col min="9" max="9" width="13.375" customWidth="1"/>
    <col min="10" max="10" width="9.125" customWidth="1"/>
    <col min="11" max="11" width="15.5" customWidth="1"/>
    <col min="12" max="12" width="12.625" customWidth="1"/>
    <col min="13" max="13" width="15.375" customWidth="1"/>
    <col min="14" max="14" width="15.875" customWidth="1"/>
    <col min="15" max="15" width="12" customWidth="1"/>
    <col min="17" max="17" width="7.1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36.75" customHeight="1" x14ac:dyDescent="0.25">
      <c r="A3" s="1"/>
      <c r="B3" s="147"/>
      <c r="C3" s="147"/>
      <c r="D3" s="147"/>
      <c r="E3" s="147"/>
      <c r="F3" s="147"/>
      <c r="G3" s="147"/>
      <c r="H3" s="147"/>
      <c r="I3" s="147"/>
      <c r="J3" s="147"/>
      <c r="K3" s="147"/>
      <c r="L3" s="147"/>
      <c r="M3" s="147"/>
      <c r="N3" s="147"/>
      <c r="O3" s="147"/>
      <c r="P3" s="147"/>
      <c r="Q3" s="1"/>
    </row>
    <row r="4" spans="1:17" ht="50.2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t="9" customHeight="1" x14ac:dyDescent="0.25">
      <c r="A6" s="1"/>
      <c r="B6" s="1"/>
      <c r="C6" s="1"/>
      <c r="D6" s="1"/>
      <c r="E6" s="1"/>
      <c r="F6" s="1"/>
      <c r="G6" s="1"/>
      <c r="H6" s="1"/>
      <c r="I6" s="1"/>
      <c r="J6" s="1"/>
      <c r="K6" s="1"/>
      <c r="L6" s="1"/>
      <c r="M6" s="1"/>
      <c r="N6" s="1"/>
      <c r="O6" s="1"/>
      <c r="P6" s="1"/>
      <c r="Q6" s="1"/>
    </row>
    <row r="7" spans="1:17" x14ac:dyDescent="0.25">
      <c r="A7" s="272" t="s">
        <v>26</v>
      </c>
      <c r="B7" s="296"/>
      <c r="C7" s="296"/>
      <c r="D7" s="296"/>
      <c r="E7" s="296"/>
      <c r="F7" s="296"/>
      <c r="G7" s="296"/>
      <c r="H7" s="296"/>
      <c r="I7" s="296"/>
      <c r="J7" s="296"/>
      <c r="K7" s="296"/>
      <c r="L7" s="296"/>
      <c r="M7" s="296"/>
      <c r="N7" s="296"/>
      <c r="O7" s="296"/>
      <c r="P7" s="296"/>
      <c r="Q7" s="273"/>
    </row>
    <row r="8" spans="1:17" ht="15.75" customHeight="1" x14ac:dyDescent="0.25">
      <c r="A8" s="266" t="s">
        <v>0</v>
      </c>
      <c r="B8" s="281"/>
      <c r="C8" s="267"/>
      <c r="D8" s="297" t="str">
        <f>'[58]POA (2)'!$AA$26</f>
        <v xml:space="preserve">E. Prestacion de Servicios Publicos </v>
      </c>
      <c r="E8" s="298"/>
      <c r="F8" s="298"/>
      <c r="G8" s="298"/>
      <c r="H8" s="299"/>
      <c r="I8" s="270" t="s">
        <v>1</v>
      </c>
      <c r="J8" s="303" t="s">
        <v>199</v>
      </c>
      <c r="K8" s="304"/>
      <c r="L8" s="270" t="s">
        <v>2</v>
      </c>
      <c r="M8" s="169" t="str">
        <f>'[58]POA (2)'!$AA$26</f>
        <v xml:space="preserve">E. Prestacion de Servicios Publicos </v>
      </c>
      <c r="N8" s="170"/>
      <c r="O8" s="270" t="s">
        <v>3</v>
      </c>
      <c r="P8" s="297" t="str">
        <f>'[58]POA (2)'!$C$19</f>
        <v>Programa 3 Salud y bienestar en movimiento</v>
      </c>
      <c r="Q8" s="299"/>
    </row>
    <row r="9" spans="1:17" ht="61.5" customHeight="1" x14ac:dyDescent="0.25">
      <c r="A9" s="268"/>
      <c r="B9" s="285"/>
      <c r="C9" s="269"/>
      <c r="D9" s="300"/>
      <c r="E9" s="301"/>
      <c r="F9" s="301"/>
      <c r="G9" s="301"/>
      <c r="H9" s="302"/>
      <c r="I9" s="271"/>
      <c r="J9" s="305"/>
      <c r="K9" s="306"/>
      <c r="L9" s="271"/>
      <c r="M9" s="171"/>
      <c r="N9" s="172"/>
      <c r="O9" s="271"/>
      <c r="P9" s="300"/>
      <c r="Q9" s="302"/>
    </row>
    <row r="10" spans="1:17" x14ac:dyDescent="0.25">
      <c r="A10" s="272" t="s">
        <v>27</v>
      </c>
      <c r="B10" s="296"/>
      <c r="C10" s="296"/>
      <c r="D10" s="296"/>
      <c r="E10" s="296"/>
      <c r="F10" s="296"/>
      <c r="G10" s="296"/>
      <c r="H10" s="296"/>
      <c r="I10" s="296"/>
      <c r="J10" s="296"/>
      <c r="K10" s="296"/>
      <c r="L10" s="296"/>
      <c r="M10" s="296"/>
      <c r="N10" s="296"/>
      <c r="O10" s="296"/>
      <c r="P10" s="296"/>
      <c r="Q10" s="273"/>
    </row>
    <row r="11" spans="1:17" ht="29.1" customHeight="1" x14ac:dyDescent="0.25">
      <c r="A11" s="69" t="s">
        <v>4</v>
      </c>
      <c r="B11" s="322" t="s">
        <v>74</v>
      </c>
      <c r="C11" s="359"/>
      <c r="D11" s="359"/>
      <c r="E11" s="360"/>
      <c r="F11" s="69" t="s">
        <v>5</v>
      </c>
      <c r="G11" s="322" t="s">
        <v>149</v>
      </c>
      <c r="H11" s="359"/>
      <c r="I11" s="359"/>
      <c r="J11" s="359"/>
      <c r="K11" s="359"/>
      <c r="L11" s="360"/>
      <c r="M11" s="7" t="s">
        <v>6</v>
      </c>
      <c r="N11" s="322" t="s">
        <v>150</v>
      </c>
      <c r="O11" s="359"/>
      <c r="P11" s="359"/>
      <c r="Q11" s="360"/>
    </row>
    <row r="12" spans="1:17" x14ac:dyDescent="0.25">
      <c r="A12" s="272" t="s">
        <v>25</v>
      </c>
      <c r="B12" s="296"/>
      <c r="C12" s="296"/>
      <c r="D12" s="296"/>
      <c r="E12" s="296"/>
      <c r="F12" s="296"/>
      <c r="G12" s="296"/>
      <c r="H12" s="296"/>
      <c r="I12" s="296"/>
      <c r="J12" s="296"/>
      <c r="K12" s="296"/>
      <c r="L12" s="296"/>
      <c r="M12" s="296"/>
      <c r="N12" s="296"/>
      <c r="O12" s="296"/>
      <c r="P12" s="296"/>
      <c r="Q12" s="273"/>
    </row>
    <row r="13" spans="1:17" ht="15.75" customHeight="1" x14ac:dyDescent="0.25">
      <c r="A13" s="270" t="s">
        <v>7</v>
      </c>
      <c r="B13" s="350" t="str">
        <f>'[58]POA (2)'!$C$17</f>
        <v>Eje estrategico: Inclusion y Humanidad que Trasforman: Unidos para avanzar.</v>
      </c>
      <c r="C13" s="352"/>
      <c r="D13" s="294" t="s">
        <v>8</v>
      </c>
      <c r="E13" s="169" t="str">
        <f>'[58]POA (2)'!$C$18</f>
        <v>Promover accciones de atencion priemaria en salud para prevenir, preservar y recuperar y mejorar la calidad de vida de la poblacion medicante servicios medicos y prevencion integral</v>
      </c>
      <c r="F13" s="357"/>
      <c r="G13" s="170"/>
      <c r="H13" s="294" t="s">
        <v>9</v>
      </c>
      <c r="I13" s="350" t="str">
        <f>'[58]POA (2)'!$C$20</f>
        <v xml:space="preserve">Articular politicas publicas que creen un entorno favorable para el desarrollo social e integral de la niñez, jovenes, adultos, adultos mayores y discapacitados promoviendo una colaboracion entre distintos sectores para asegurar el binestar social del Municipio. </v>
      </c>
      <c r="J13" s="351"/>
      <c r="K13" s="351"/>
      <c r="L13" s="352"/>
      <c r="M13" s="270" t="s">
        <v>10</v>
      </c>
      <c r="N13" s="169" t="str">
        <f>'[58]POA (2)'!$C$21</f>
        <v xml:space="preserve">3.1 Fomentar una cultura preventiva de atencion temprana en materia de salud integral. 3.2 Promover una vida sana con habitos saludables para evitar enfermedades 3.3 Crear campañas permanentes de la promocion de salud incluyendo cursos, talleres y platicas para la prevencion de enfermedades 3.4 Garantizar el surtido de las resetas medicas a las personas que resivan servicios de atencion medica. </v>
      </c>
      <c r="O13" s="357"/>
      <c r="P13" s="357"/>
      <c r="Q13" s="170"/>
    </row>
    <row r="14" spans="1:17" ht="120" customHeight="1" x14ac:dyDescent="0.25">
      <c r="A14" s="271"/>
      <c r="B14" s="353"/>
      <c r="C14" s="355"/>
      <c r="D14" s="295"/>
      <c r="E14" s="171"/>
      <c r="F14" s="358"/>
      <c r="G14" s="172"/>
      <c r="H14" s="295"/>
      <c r="I14" s="353"/>
      <c r="J14" s="354"/>
      <c r="K14" s="354"/>
      <c r="L14" s="355"/>
      <c r="M14" s="271"/>
      <c r="N14" s="171"/>
      <c r="O14" s="358"/>
      <c r="P14" s="358"/>
      <c r="Q14" s="172"/>
    </row>
    <row r="15" spans="1:17" x14ac:dyDescent="0.25">
      <c r="A15" s="261" t="s">
        <v>24</v>
      </c>
      <c r="B15" s="262"/>
      <c r="C15" s="262"/>
      <c r="D15" s="262"/>
      <c r="E15" s="262"/>
      <c r="F15" s="262"/>
      <c r="G15" s="262"/>
      <c r="H15" s="262"/>
      <c r="I15" s="262"/>
      <c r="J15" s="262"/>
      <c r="K15" s="262"/>
      <c r="L15" s="262"/>
      <c r="M15" s="262"/>
      <c r="N15" s="262"/>
      <c r="O15" s="262"/>
      <c r="P15" s="262"/>
      <c r="Q15" s="263"/>
    </row>
    <row r="16" spans="1:17" ht="15.75" customHeight="1" x14ac:dyDescent="0.25">
      <c r="A16" s="270" t="s">
        <v>11</v>
      </c>
      <c r="B16" s="266" t="s">
        <v>12</v>
      </c>
      <c r="C16" s="281"/>
      <c r="D16" s="267"/>
      <c r="E16" s="261" t="s">
        <v>22</v>
      </c>
      <c r="F16" s="262"/>
      <c r="G16" s="262"/>
      <c r="H16" s="262"/>
      <c r="I16" s="262"/>
      <c r="J16" s="262"/>
      <c r="K16" s="262"/>
      <c r="L16" s="262"/>
      <c r="M16" s="263"/>
      <c r="N16" s="286" t="s">
        <v>23</v>
      </c>
      <c r="O16" s="287"/>
      <c r="P16" s="288" t="s">
        <v>21</v>
      </c>
      <c r="Q16" s="289"/>
    </row>
    <row r="17" spans="1:18" ht="15.95" customHeight="1" x14ac:dyDescent="0.25">
      <c r="A17" s="280"/>
      <c r="B17" s="282"/>
      <c r="C17" s="283"/>
      <c r="D17" s="284"/>
      <c r="E17" s="266" t="s">
        <v>13</v>
      </c>
      <c r="F17" s="267"/>
      <c r="G17" s="266" t="s">
        <v>14</v>
      </c>
      <c r="H17" s="267"/>
      <c r="I17" s="266" t="s">
        <v>15</v>
      </c>
      <c r="J17" s="267"/>
      <c r="K17" s="270" t="s">
        <v>16</v>
      </c>
      <c r="L17" s="272" t="s">
        <v>17</v>
      </c>
      <c r="M17" s="273"/>
      <c r="N17" s="270" t="s">
        <v>19</v>
      </c>
      <c r="O17" s="270" t="s">
        <v>20</v>
      </c>
      <c r="P17" s="290"/>
      <c r="Q17" s="291"/>
    </row>
    <row r="18" spans="1:18" ht="63.75" customHeight="1" x14ac:dyDescent="0.25">
      <c r="A18" s="271"/>
      <c r="B18" s="268"/>
      <c r="C18" s="285"/>
      <c r="D18" s="269"/>
      <c r="E18" s="268"/>
      <c r="F18" s="269"/>
      <c r="G18" s="268"/>
      <c r="H18" s="269"/>
      <c r="I18" s="268"/>
      <c r="J18" s="269"/>
      <c r="K18" s="271"/>
      <c r="L18" s="70" t="s">
        <v>184</v>
      </c>
      <c r="M18" s="70" t="s">
        <v>18</v>
      </c>
      <c r="N18" s="271"/>
      <c r="O18" s="271"/>
      <c r="P18" s="292"/>
      <c r="Q18" s="293"/>
    </row>
    <row r="19" spans="1:18" ht="134.25" customHeight="1" x14ac:dyDescent="0.25">
      <c r="A19" s="2" t="str">
        <f>[59]MIR!$A$15</f>
        <v>FIN</v>
      </c>
      <c r="B19" s="163" t="str">
        <f>[59]MIR!$B$15</f>
        <v>Suficientes servicios de Salud.</v>
      </c>
      <c r="C19" s="167"/>
      <c r="D19" s="164"/>
      <c r="E19" s="163" t="str">
        <f>[59]MIR!$C$15</f>
        <v>Brindar atención y tratamiento médico de calidad.</v>
      </c>
      <c r="F19" s="164"/>
      <c r="G19" s="163" t="str">
        <f>[59]MIR!$G$15</f>
        <v>Porcentaje de resoluciones aprobadas = (no. de proyectos terminados/ no. de proyectos programados) * 100.   PAP=(NPT/NPP) * 100</v>
      </c>
      <c r="H19" s="164"/>
      <c r="I19" s="165" t="str">
        <f>[59]MIR!$H$15</f>
        <v>Registro de asistencia, minutas de trabajo y evidencias fotográficas.</v>
      </c>
      <c r="J19" s="166"/>
      <c r="K19" s="52" t="s">
        <v>184</v>
      </c>
      <c r="L19" s="71">
        <v>2</v>
      </c>
      <c r="M19" s="86" t="s">
        <v>230</v>
      </c>
      <c r="N19" s="87" t="s">
        <v>231</v>
      </c>
      <c r="O19" s="5">
        <v>0.5</v>
      </c>
      <c r="P19" s="356" t="s">
        <v>197</v>
      </c>
      <c r="Q19" s="166"/>
    </row>
    <row r="20" spans="1:18" ht="126.75" customHeight="1" x14ac:dyDescent="0.25">
      <c r="A20" s="2" t="s">
        <v>29</v>
      </c>
      <c r="B20" s="163" t="str">
        <f>[59]MIR!$B$16</f>
        <v>Disminuir el índice de desconocimiento sobre enfermedades de atención en el primer nivel de salud, en la población del municipio de Eduardo Neri.</v>
      </c>
      <c r="C20" s="167"/>
      <c r="D20" s="164"/>
      <c r="E20" s="163" t="str">
        <f>[59]MIR!$C$16</f>
        <v>Porcentaje de cobertura de salud a la población del municipio y difusión de información médica eficiente.</v>
      </c>
      <c r="F20" s="164"/>
      <c r="G20" s="163" t="str">
        <f>[59]MIR!$G$16</f>
        <v>Porcentaje de resoluciones aprobadas = (no. de proyectos terminados/ no. de proyectos programados) * 100.   PAP=(NPT/NPP) * 101</v>
      </c>
      <c r="H20" s="164"/>
      <c r="I20" s="165" t="str">
        <f>[59]MIR!$H$16</f>
        <v>Registro de asistencia, minutas de trabajo y evidencias fotográficas.</v>
      </c>
      <c r="J20" s="166"/>
      <c r="K20" s="52" t="s">
        <v>184</v>
      </c>
      <c r="L20" s="71">
        <v>2</v>
      </c>
      <c r="M20" s="86" t="s">
        <v>230</v>
      </c>
      <c r="N20" s="87" t="s">
        <v>231</v>
      </c>
      <c r="O20" s="5">
        <v>0.5</v>
      </c>
      <c r="P20" s="356" t="s">
        <v>197</v>
      </c>
      <c r="Q20" s="166"/>
    </row>
    <row r="21" spans="1:18" ht="135" customHeight="1" x14ac:dyDescent="0.25">
      <c r="A21" s="2" t="s">
        <v>62</v>
      </c>
      <c r="B21" s="163" t="str">
        <f>[58]MIR!$B$14</f>
        <v xml:space="preserve"> se realiza la promocion y prevencion de la salud</v>
      </c>
      <c r="C21" s="167"/>
      <c r="D21" s="164"/>
      <c r="E21" s="163" t="str">
        <f>[58]MIR!$C$14</f>
        <v>Porcentaje de promocion y prevencion de la salud en el Municipio.</v>
      </c>
      <c r="F21" s="164"/>
      <c r="G21" s="163" t="str">
        <f>[58]MIR!$D$14</f>
        <v>Porcentaje de promocion y prevencion de la salud en el Municipio. = (no. de proyectos terminados/ no. de proyectos programados) * 100. PPPSM=(NPT/NPP) * 100</v>
      </c>
      <c r="H21" s="164"/>
      <c r="I21" s="165" t="str">
        <f>[58]MIR!$E$14</f>
        <v>Evidencias de eventos realizados a favor y prevencion de riesgos contra la salud.</v>
      </c>
      <c r="J21" s="166"/>
      <c r="K21" s="52" t="s">
        <v>184</v>
      </c>
      <c r="L21" s="71">
        <v>2</v>
      </c>
      <c r="M21" s="86" t="s">
        <v>230</v>
      </c>
      <c r="N21" s="87" t="s">
        <v>231</v>
      </c>
      <c r="O21" s="5">
        <v>0.5</v>
      </c>
      <c r="P21" s="356" t="s">
        <v>197</v>
      </c>
      <c r="Q21" s="166"/>
    </row>
    <row r="22" spans="1:18" ht="132" customHeight="1" x14ac:dyDescent="0.25">
      <c r="A22" s="2" t="s">
        <v>63</v>
      </c>
      <c r="B22" s="163" t="str">
        <f>[58]MIR!$B$18</f>
        <v xml:space="preserve"> Adecuada planeacion (politicas de salud publicas)</v>
      </c>
      <c r="C22" s="167"/>
      <c r="D22" s="164"/>
      <c r="E22" s="163" t="str">
        <f>[58]MIR!$C$18</f>
        <v>Porcentaje de planeacion en politicas de Salud Publica.</v>
      </c>
      <c r="F22" s="164"/>
      <c r="G22" s="163" t="str">
        <f>[58]MIR!$D$18</f>
        <v>Porcentaje de planeacion en politicas de Salud Publica = (no. de proyectos terminados/ no. de proyectos programados) * 100. PCTTBD=(NPT/NPP) * 100</v>
      </c>
      <c r="H22" s="164"/>
      <c r="I22" s="165" t="str">
        <f>[58]MIR!$E$18</f>
        <v>Registro de asistencia, minutas de trabajo y evidencias fotográficas.</v>
      </c>
      <c r="J22" s="166"/>
      <c r="K22" s="117" t="s">
        <v>184</v>
      </c>
      <c r="L22" s="113">
        <v>2</v>
      </c>
      <c r="M22" s="117" t="s">
        <v>230</v>
      </c>
      <c r="N22" s="118" t="s">
        <v>231</v>
      </c>
      <c r="O22" s="5">
        <v>0.5</v>
      </c>
      <c r="P22" s="356" t="s">
        <v>197</v>
      </c>
      <c r="Q22" s="166"/>
    </row>
    <row r="23" spans="1:18" ht="113.25" customHeight="1" x14ac:dyDescent="0.25">
      <c r="A23" s="2" t="s">
        <v>106</v>
      </c>
      <c r="B23" s="163" t="str">
        <f>[58]MIR!$B$21</f>
        <v>Existencia de material de oficina y medicamento</v>
      </c>
      <c r="C23" s="167"/>
      <c r="D23" s="164"/>
      <c r="E23" s="163" t="str">
        <f>[58]MIR!$C$21</f>
        <v>Porcentaje del material de oficina y medicamneto.</v>
      </c>
      <c r="F23" s="164"/>
      <c r="G23" s="163" t="str">
        <f>[58]MIR!$D$21</f>
        <v>Porcentaje del Material de Oficina y Medicamneto. = (Material de Oficina/ Actividades Realizadas) * 100. PCTTBD=(MO/AR) * 100</v>
      </c>
      <c r="H23" s="164"/>
      <c r="I23" s="165" t="str">
        <f>[58]MIR!$E$21</f>
        <v>Requerimientos realizados y aceptados, fotografias y solicitudes.</v>
      </c>
      <c r="J23" s="166"/>
      <c r="K23" s="52" t="s">
        <v>184</v>
      </c>
      <c r="L23" s="71">
        <v>2</v>
      </c>
      <c r="M23" s="86" t="s">
        <v>230</v>
      </c>
      <c r="N23" s="87" t="s">
        <v>231</v>
      </c>
      <c r="O23" s="5">
        <v>0.5</v>
      </c>
      <c r="P23" s="356" t="s">
        <v>197</v>
      </c>
      <c r="Q23" s="166"/>
    </row>
    <row r="24" spans="1:18" x14ac:dyDescent="0.25">
      <c r="A24" s="261" t="s">
        <v>30</v>
      </c>
      <c r="B24" s="262"/>
      <c r="C24" s="262"/>
      <c r="D24" s="262"/>
      <c r="E24" s="262"/>
      <c r="F24" s="262"/>
      <c r="G24" s="262"/>
      <c r="H24" s="262"/>
      <c r="I24" s="262"/>
      <c r="J24" s="262"/>
      <c r="K24" s="262"/>
      <c r="L24" s="262"/>
      <c r="M24" s="262"/>
      <c r="N24" s="262"/>
      <c r="O24" s="262"/>
      <c r="P24" s="262"/>
      <c r="Q24" s="263"/>
    </row>
    <row r="25" spans="1:18" ht="123.75" customHeight="1" x14ac:dyDescent="0.25">
      <c r="A25" s="3" t="s">
        <v>69</v>
      </c>
      <c r="B25" s="163" t="str">
        <f>[58]MIR!$B$15</f>
        <v xml:space="preserve"> Incremento de platicas para atencion al paciente</v>
      </c>
      <c r="C25" s="167"/>
      <c r="D25" s="164"/>
      <c r="E25" s="163" t="str">
        <f>[58]MIR!$C$15</f>
        <v>Porcentaje de platicas para atencion al paciente.</v>
      </c>
      <c r="F25" s="164"/>
      <c r="G25" s="163" t="str">
        <f>[58]MIR!$D$15</f>
        <v>Porcentaje de platicas para atencion al paciente.= (no. de proyectos terminados/ no. de proyectos programados) * 100. PPAP=(NPT/NPP) * 100</v>
      </c>
      <c r="H25" s="164"/>
      <c r="I25" s="165" t="str">
        <f>[58]MIR!$E$15</f>
        <v>Porcentaje de calidad en trato y tratamiento en base a diagnostico adecuado.</v>
      </c>
      <c r="J25" s="166"/>
      <c r="K25" s="52" t="s">
        <v>184</v>
      </c>
      <c r="L25" s="71">
        <v>2</v>
      </c>
      <c r="M25" s="86" t="s">
        <v>230</v>
      </c>
      <c r="N25" s="87" t="s">
        <v>231</v>
      </c>
      <c r="O25" s="5">
        <v>0.5</v>
      </c>
      <c r="P25" s="356" t="s">
        <v>198</v>
      </c>
      <c r="Q25" s="166"/>
    </row>
    <row r="26" spans="1:18" ht="145.5" customHeight="1" x14ac:dyDescent="0.25">
      <c r="A26" s="3" t="s">
        <v>65</v>
      </c>
      <c r="B26" s="163" t="str">
        <f>[58]MIR!$B$16</f>
        <v>colaboración por parte de la poblacion en el cuidado y conservacion de la fauna</v>
      </c>
      <c r="C26" s="167"/>
      <c r="D26" s="164"/>
      <c r="E26" s="163" t="str">
        <f>[58]MIR!$C$16</f>
        <v>Porcentaje en la poblacion para el cuidado y conservacion de la fauna en el Municipio.</v>
      </c>
      <c r="F26" s="164"/>
      <c r="G26" s="163" t="str">
        <f>[58]MIR!$D$16</f>
        <v>Porcentaje en la poblacion para el cuidado y conservacion de la fauna en el Municipio. = (no. de proyectos terminados/ no. de proyectos programados) * 100. PPCCFM=(NPT/NPP) * 100</v>
      </c>
      <c r="H26" s="164"/>
      <c r="I26" s="165" t="str">
        <f>[58]MIR!$E$16</f>
        <v>carnets de mascotas, fotografias, medios de difusion.</v>
      </c>
      <c r="J26" s="166"/>
      <c r="K26" s="52" t="s">
        <v>184</v>
      </c>
      <c r="L26" s="71">
        <v>2</v>
      </c>
      <c r="M26" s="86" t="s">
        <v>230</v>
      </c>
      <c r="N26" s="87" t="s">
        <v>231</v>
      </c>
      <c r="O26" s="5">
        <v>0.5</v>
      </c>
      <c r="P26" s="356" t="s">
        <v>198</v>
      </c>
      <c r="Q26" s="166"/>
      <c r="R26" t="s">
        <v>33</v>
      </c>
    </row>
    <row r="27" spans="1:18" ht="153.75" customHeight="1" x14ac:dyDescent="0.25">
      <c r="A27" s="3" t="s">
        <v>66</v>
      </c>
      <c r="B27" s="163" t="str">
        <f>[58]MIR!$B$17</f>
        <v>Elaboracion continua de actos publicos de difusion tematicos a dias conmemorativos sobre eventos de la salud citadas en el calendario.</v>
      </c>
      <c r="C27" s="167"/>
      <c r="D27" s="164"/>
      <c r="E27" s="163" t="str">
        <f>[58]MIR!$C$17</f>
        <v>Eventos programados y realizados en conmemoracion de temas realcionados con la salud.</v>
      </c>
      <c r="F27" s="164"/>
      <c r="G27" s="163" t="str">
        <f>[58]MIR!$D$17</f>
        <v>Eventos Programados y Realizados en Conmemoracion de Temas ReLAcionados con la Salud=(Cantidad de Dias Conmemorativos/Eventos Realizados)*100, EPYRCTRS=(CDC/ER)*100</v>
      </c>
      <c r="H27" s="164"/>
      <c r="I27" s="165" t="str">
        <f>[58]MIR!$E$17</f>
        <v>Publicaion en redes sociales, fotografias y flayers.</v>
      </c>
      <c r="J27" s="166"/>
      <c r="K27" s="52" t="s">
        <v>184</v>
      </c>
      <c r="L27" s="71">
        <v>2</v>
      </c>
      <c r="M27" s="86" t="s">
        <v>230</v>
      </c>
      <c r="N27" s="87" t="s">
        <v>231</v>
      </c>
      <c r="O27" s="5">
        <v>0.5</v>
      </c>
      <c r="P27" s="356" t="s">
        <v>198</v>
      </c>
      <c r="Q27" s="166"/>
    </row>
    <row r="28" spans="1:18" ht="127.5" customHeight="1" x14ac:dyDescent="0.25">
      <c r="A28" s="3" t="s">
        <v>68</v>
      </c>
      <c r="B28" s="163" t="str">
        <f>[58]MIR!$B$19</f>
        <v xml:space="preserve"> seguimiento adecuado con el procedimiento de atencion a las enfermedades</v>
      </c>
      <c r="C28" s="167"/>
      <c r="D28" s="164"/>
      <c r="E28" s="163" t="str">
        <f>[58]MIR!$C$19</f>
        <v>Porcentaje de procedimiento de atencion a las enfermedades</v>
      </c>
      <c r="F28" s="164"/>
      <c r="G28" s="163" t="str">
        <f>[58]MIR!$D$19</f>
        <v>Porcentaje de procedimiento de atencion a las enfermedades = (no. de proyectos terminados/ no. de proyectos programados) * 100. PPPAE=(NPT/NPP) * 100</v>
      </c>
      <c r="H28" s="164"/>
      <c r="I28" s="165" t="str">
        <f>[58]MIR!$E$19</f>
        <v>Registro de asistencia, minutas de trabajo y evidencias fotográficas.</v>
      </c>
      <c r="J28" s="166"/>
      <c r="K28" s="52" t="s">
        <v>184</v>
      </c>
      <c r="L28" s="71">
        <v>2</v>
      </c>
      <c r="M28" s="86" t="s">
        <v>230</v>
      </c>
      <c r="N28" s="87" t="s">
        <v>231</v>
      </c>
      <c r="O28" s="5">
        <v>0.5</v>
      </c>
      <c r="P28" s="356" t="s">
        <v>198</v>
      </c>
      <c r="Q28" s="166"/>
    </row>
    <row r="29" spans="1:18" ht="139.5" customHeight="1" x14ac:dyDescent="0.25">
      <c r="A29" s="3" t="s">
        <v>78</v>
      </c>
      <c r="B29" s="163" t="str">
        <f>[58]MIR!$B$20</f>
        <v>Mejoramiento en los servicios basicos en la salud</v>
      </c>
      <c r="C29" s="167"/>
      <c r="D29" s="164"/>
      <c r="E29" s="163" t="str">
        <f>[58]MIR!$C$20</f>
        <v>Porcentaje de calidad en trato y tratamiento en base a diagnostico adecuado.</v>
      </c>
      <c r="F29" s="164"/>
      <c r="G29" s="163" t="str">
        <f>[58]MIR!$D$20</f>
        <v>Porcentaje de calidad en trato y tratamiento en base a diagnostico adecuado.=No. de Personas con Buena Percepción de Calidad de Salud / No. de personas encustadas*100</v>
      </c>
      <c r="H29" s="164"/>
      <c r="I29" s="165" t="str">
        <f>[58]MIR!$E$20</f>
        <v>Encuestas, registros medicos y resultados diagnosticos.</v>
      </c>
      <c r="J29" s="166"/>
      <c r="K29" s="52" t="s">
        <v>184</v>
      </c>
      <c r="L29" s="113">
        <v>2</v>
      </c>
      <c r="M29" s="117" t="s">
        <v>230</v>
      </c>
      <c r="N29" s="114" t="s">
        <v>231</v>
      </c>
      <c r="O29" s="5">
        <v>0.5</v>
      </c>
      <c r="P29" s="356" t="s">
        <v>198</v>
      </c>
      <c r="Q29" s="166"/>
    </row>
    <row r="30" spans="1:18" ht="127.5" customHeight="1" x14ac:dyDescent="0.25">
      <c r="A30" s="3" t="s">
        <v>107</v>
      </c>
      <c r="B30" s="163" t="str">
        <f>[58]MIR!$B$22</f>
        <v>suficiencia a las unidades de salud</v>
      </c>
      <c r="C30" s="167"/>
      <c r="D30" s="164"/>
      <c r="E30" s="163" t="str">
        <f>[58]MIR!$C$22</f>
        <v>Porcentaje de eficiencia en las unidades de salud</v>
      </c>
      <c r="F30" s="164"/>
      <c r="G30" s="163" t="str">
        <f>[58]MIR!$D$22</f>
        <v>Porcentaje de suficiencia en las unidades de salud = (no. de proyectos programados/ no. de proyectos Terminados) * 100. PSUS=(NPP/NPT) * 100</v>
      </c>
      <c r="H30" s="164"/>
      <c r="I30" s="165" t="str">
        <f>[58]MIR!$E$22</f>
        <v>Apoyo a la poblacion para la atencion en materia de salud .</v>
      </c>
      <c r="J30" s="166"/>
      <c r="K30" s="52" t="s">
        <v>184</v>
      </c>
      <c r="L30" s="113">
        <v>2</v>
      </c>
      <c r="M30" s="117" t="s">
        <v>230</v>
      </c>
      <c r="N30" s="114" t="s">
        <v>231</v>
      </c>
      <c r="O30" s="5">
        <v>0.5</v>
      </c>
      <c r="P30" s="356" t="s">
        <v>198</v>
      </c>
      <c r="Q30" s="166"/>
    </row>
    <row r="31" spans="1:18" ht="120" customHeight="1" x14ac:dyDescent="0.25">
      <c r="A31" s="3" t="s">
        <v>237</v>
      </c>
      <c r="B31" s="163" t="str">
        <f>[58]MIR!$B$23</f>
        <v>Suficiente existencia de medicamento</v>
      </c>
      <c r="C31" s="167"/>
      <c r="D31" s="164"/>
      <c r="E31" s="163" t="str">
        <f>[58]MIR!$C$23</f>
        <v>Porcentaje de existencia de medicamento</v>
      </c>
      <c r="F31" s="164"/>
      <c r="G31" s="163" t="str">
        <f>[58]MIR!$D$23</f>
        <v>Porcentaje de existencia de medicamento = (No. de Solicitudes Realizadas/Cantidad de Medicamento Recibido) * 100. PEM=(NSR/CMR) * 100</v>
      </c>
      <c r="H31" s="164"/>
      <c r="I31" s="165" t="str">
        <f>[58]MIR!$E$23</f>
        <v>recepcion de apoyo de medicamentos por parte del programa de salud federal.</v>
      </c>
      <c r="J31" s="166"/>
      <c r="K31" s="52" t="s">
        <v>184</v>
      </c>
      <c r="L31" s="113">
        <v>2</v>
      </c>
      <c r="M31" s="117" t="s">
        <v>230</v>
      </c>
      <c r="N31" s="114" t="s">
        <v>231</v>
      </c>
      <c r="O31" s="5">
        <v>0.5</v>
      </c>
      <c r="P31" s="356" t="s">
        <v>198</v>
      </c>
      <c r="Q31" s="166"/>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ht="98.25" customHeight="1" x14ac:dyDescent="0.25"/>
    <row r="39" spans="1:17" s="1" customFormat="1" x14ac:dyDescent="0.25"/>
    <row r="40" spans="1:17" s="1" customFormat="1" x14ac:dyDescent="0.25"/>
  </sheetData>
  <mergeCells count="99">
    <mergeCell ref="B31:D31"/>
    <mergeCell ref="E31:F31"/>
    <mergeCell ref="G31:H31"/>
    <mergeCell ref="I31:J31"/>
    <mergeCell ref="P31:Q31"/>
    <mergeCell ref="B30:D30"/>
    <mergeCell ref="E30:F30"/>
    <mergeCell ref="G30:H30"/>
    <mergeCell ref="I30:J30"/>
    <mergeCell ref="P30:Q30"/>
    <mergeCell ref="B29:D29"/>
    <mergeCell ref="E29:F29"/>
    <mergeCell ref="G29:H29"/>
    <mergeCell ref="I29:J29"/>
    <mergeCell ref="P29:Q2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s>
  <pageMargins left="0.7" right="0.7" top="0.75" bottom="0.75" header="0.3" footer="0.3"/>
  <pageSetup scale="53" orientation="landscape" horizontalDpi="0" verticalDpi="0"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7"/>
  <sheetViews>
    <sheetView topLeftCell="A39" zoomScale="66" zoomScaleNormal="66" zoomScaleSheetLayoutView="70" workbookViewId="0">
      <selection activeCell="B40" sqref="B40:D40"/>
    </sheetView>
  </sheetViews>
  <sheetFormatPr baseColWidth="10" defaultColWidth="10.875" defaultRowHeight="15.75" x14ac:dyDescent="0.25"/>
  <cols>
    <col min="1" max="1" width="14.75" customWidth="1"/>
    <col min="3" max="3" width="6.875" customWidth="1"/>
    <col min="4" max="4" width="18.25" customWidth="1"/>
    <col min="5" max="5" width="10.125" customWidth="1"/>
    <col min="6" max="6" width="10.625" customWidth="1"/>
    <col min="8" max="8" width="12.875" customWidth="1"/>
    <col min="9" max="9" width="13.375" customWidth="1"/>
    <col min="10" max="10" width="8.75" customWidth="1"/>
    <col min="11" max="11" width="14" customWidth="1"/>
    <col min="12" max="12" width="13.25" customWidth="1"/>
    <col min="13" max="13" width="16" customWidth="1"/>
    <col min="14" max="14" width="14.875" customWidth="1"/>
    <col min="15" max="15" width="12.25" customWidth="1"/>
    <col min="17" max="17" width="4.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1.75" customHeight="1" x14ac:dyDescent="0.25">
      <c r="A3" s="1"/>
      <c r="B3" s="147"/>
      <c r="C3" s="147"/>
      <c r="D3" s="147"/>
      <c r="E3" s="147"/>
      <c r="F3" s="147"/>
      <c r="G3" s="147"/>
      <c r="H3" s="147"/>
      <c r="I3" s="147"/>
      <c r="J3" s="147"/>
      <c r="K3" s="147"/>
      <c r="L3" s="147"/>
      <c r="M3" s="147"/>
      <c r="N3" s="147"/>
      <c r="O3" s="147"/>
      <c r="P3" s="147"/>
      <c r="Q3" s="1"/>
    </row>
    <row r="4" spans="1:17" ht="42"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'[60]POA (2)'!$AA$26</f>
        <v xml:space="preserve">E. Prestacion de Servicios Publicos </v>
      </c>
      <c r="E8" s="150"/>
      <c r="F8" s="150"/>
      <c r="G8" s="150"/>
      <c r="H8" s="150"/>
      <c r="I8" s="151" t="s">
        <v>1</v>
      </c>
      <c r="J8" s="152" t="s">
        <v>244</v>
      </c>
      <c r="K8" s="152"/>
      <c r="L8" s="146" t="s">
        <v>2</v>
      </c>
      <c r="M8" s="153" t="str">
        <f>'[60]POA (2)'!$AA$26</f>
        <v xml:space="preserve">E. Prestacion de Servicios Publicos </v>
      </c>
      <c r="N8" s="150"/>
      <c r="O8" s="151" t="s">
        <v>3</v>
      </c>
      <c r="P8" s="205" t="str">
        <f t="shared" ref="P8" si="0">$D$8</f>
        <v xml:space="preserve">E. Prestacion de Servicios Publicos </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ht="20.25" customHeight="1" x14ac:dyDescent="0.25">
      <c r="A10" s="146" t="s">
        <v>27</v>
      </c>
      <c r="B10" s="146"/>
      <c r="C10" s="146"/>
      <c r="D10" s="146"/>
      <c r="E10" s="146"/>
      <c r="F10" s="146"/>
      <c r="G10" s="146"/>
      <c r="H10" s="146"/>
      <c r="I10" s="146"/>
      <c r="J10" s="146"/>
      <c r="K10" s="146"/>
      <c r="L10" s="146"/>
      <c r="M10" s="146"/>
      <c r="N10" s="146"/>
      <c r="O10" s="146"/>
      <c r="P10" s="146"/>
      <c r="Q10" s="146"/>
    </row>
    <row r="11" spans="1:17" ht="35.25" customHeight="1" x14ac:dyDescent="0.25">
      <c r="A11" s="69" t="s">
        <v>4</v>
      </c>
      <c r="B11" s="218" t="str">
        <f>'[60]POA (2)'!$AA$23</f>
        <v xml:space="preserve">2. Desarrollo Social </v>
      </c>
      <c r="C11" s="155"/>
      <c r="D11" s="155"/>
      <c r="E11" s="156"/>
      <c r="F11" s="69" t="s">
        <v>5</v>
      </c>
      <c r="G11" s="218" t="str">
        <f>'[60]POA (2)'!$AA$24</f>
        <v xml:space="preserve">2.5.Educacion </v>
      </c>
      <c r="H11" s="155"/>
      <c r="I11" s="155"/>
      <c r="J11" s="155"/>
      <c r="K11" s="155"/>
      <c r="L11" s="156"/>
      <c r="M11" s="26" t="s">
        <v>6</v>
      </c>
      <c r="N11" s="258" t="str">
        <f>'[60]POA (2)'!$AA$25</f>
        <v xml:space="preserve">2.5.6.Otros Servicios Educativos y Actividades inherentes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16" t="str">
        <f>'[60]POA (2)'!$C$17</f>
        <v>EJE I. Inclusión y  Humanidad que  Transforman: Unidos para  Avanzar</v>
      </c>
      <c r="C13" s="150"/>
      <c r="D13" s="146" t="s">
        <v>8</v>
      </c>
      <c r="E13" s="216" t="str">
        <f>'[60]POA (2)'!$C$18</f>
        <v>Promover el desarrollo integral e inclusivo de la sociedad mediante la educacion y la cultura, fortaleciendo la infraestructura educativa, impulsando programas culturales y artisiticos, para preservar el patrimonio cultural del Municipio con la participacion activa de la niñez y juventud.</v>
      </c>
      <c r="F13" s="150"/>
      <c r="G13" s="150"/>
      <c r="H13" s="146" t="s">
        <v>9</v>
      </c>
      <c r="I13" s="153" t="str">
        <f>'[60]POA (2)'!$C$20</f>
        <v xml:space="preserve">articular politicas publicas que creen un entorno favorable para el desarrollo social e integracion de la niñez, jovenes, adultos mayores y discapacitados, promoviendo una colaboracion entre distintos sectores para asegurar el binestar social del municipio </v>
      </c>
      <c r="J13" s="150"/>
      <c r="K13" s="150"/>
      <c r="L13" s="150"/>
      <c r="M13" s="151" t="s">
        <v>10</v>
      </c>
      <c r="N13" s="216" t="str">
        <f>'[60]POA (2)'!$C$21</f>
        <v xml:space="preserve">2.1. gestionar recursos economicos para mejorar la infraestructura de las instituciones educativas en colaboracion con el gobierno federal y estatal                                                                                                                                                                                                                                                                                                                   2.4 recuperar y promover las actividades culturales y artisticas en el municipio                                                                                                                                                                                                                                                                                                                                                                                                                                                                                       2.5. impular la difusion y presecaion del patrimonio cultural del municipio, promoviendo danzas originarias, grupos musicales y otras actividades artisticas                                                                                                                                                                                                                                                                                                         2.7 promover los valores civicos a traves de ceremonias, desfiles y conmemoraciones oficiales                                                                                                                                                                                                                                                                                                                                                                                                                                           2.8 impulsar actividades culturales mediente convenios de colaboracion con otros municipios, instituciones publicas y privadas                                                                                                                                                                                                                                                                                                                                                                             2.9 promover reuniones entre los jovenes y sectores empresariales para lograr el apoyo a las actividades deportivas, culturales y artisticas.                                                                                                                                                                                                                                                                                                                                              2.17 impulsar el desarrollo integral desde la primera infancia, niñez, juventus y personas con discapacidad, ando atencion prioritaria                                                                                                                                                                                                                                                                                                                                                 2.18 capacitar, sensibilizar y profeonalizar en perspectiva educativa, cultural y recreativa en perspectiva de la primera infancia, niñez y juventud para el desarrollo de actividades recreativas.                                                                                                                                                                                                                                 2.19 promover la recuperacion y rehabilitacion de espacios publicos para la recontrucion del ejido social </v>
      </c>
      <c r="O13" s="150"/>
      <c r="P13" s="150"/>
      <c r="Q13" s="150"/>
    </row>
    <row r="14" spans="1:17" ht="323.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26.75" customHeight="1" x14ac:dyDescent="0.25">
      <c r="A19" s="2" t="s">
        <v>28</v>
      </c>
      <c r="B19" s="150" t="str">
        <f>[60]MIR!$B$12</f>
        <v xml:space="preserve">Garantizar una educación inclusiva y equitativa de calidad, y promover oportunidades de aprendizaje permanente para todos </v>
      </c>
      <c r="C19" s="150"/>
      <c r="D19" s="150"/>
      <c r="E19" s="150" t="str">
        <f>[60]MIR!$C$12</f>
        <v>porcentaje de la poblacion provenientes de grupos vulnerables</v>
      </c>
      <c r="F19" s="150"/>
      <c r="G19" s="234" t="str">
        <f>[60]MIR!$D$12</f>
        <v>porcentaje de la población provenientes de grupos vulnerables = (no. De población que esta en grupos vulnerables/ número total de la población) * 100.
PPPGP = (NPGP/ NTP) *100</v>
      </c>
      <c r="H19" s="150"/>
      <c r="I19" s="160" t="str">
        <f>[60]MIR!$E$12</f>
        <v xml:space="preserve">datos tomados de censos y encuestas de INEGI </v>
      </c>
      <c r="J19" s="150"/>
      <c r="K19" s="43" t="s">
        <v>184</v>
      </c>
      <c r="L19" s="56">
        <v>2</v>
      </c>
      <c r="M19" s="86" t="s">
        <v>230</v>
      </c>
      <c r="N19" s="87" t="s">
        <v>231</v>
      </c>
      <c r="O19" s="5">
        <v>0.5</v>
      </c>
      <c r="P19" s="160" t="str">
        <f t="shared" ref="P19:P23" si="1">$J$8</f>
        <v>DIRECCIÓN GENERAL DE EDUCACIÓN.</v>
      </c>
      <c r="Q19" s="150"/>
    </row>
    <row r="20" spans="1:18" ht="107.25" customHeight="1" x14ac:dyDescent="0.25">
      <c r="A20" s="2" t="s">
        <v>29</v>
      </c>
      <c r="B20" s="150" t="str">
        <f>[60]MIR!$B$13</f>
        <v>reducir la de deserción escolar, promover oportunidades de aprendizajes culturales, inclusivos y equitativos en la población de Eduardo Neri</v>
      </c>
      <c r="C20" s="150"/>
      <c r="D20" s="150"/>
      <c r="E20" s="150" t="str">
        <f>[60]MIR!$C$13</f>
        <v>porcentaje de alunmos que abandonaron sus estudios</v>
      </c>
      <c r="F20" s="150"/>
      <c r="G20" s="150" t="str">
        <f>[60]MIR!$D$13</f>
        <v>Porcentaje de alumnos que abandonaron sus estudios = (no de alumnos que abandonaron / no. De alumnos inscritos) *100                                                                       PAAE= (NAA/NAI) * 100</v>
      </c>
      <c r="H20" s="150"/>
      <c r="I20" s="160" t="str">
        <f>[60]MIR!$E$13</f>
        <v xml:space="preserve">Encuestas, reuniones con directores que proporcionen registros </v>
      </c>
      <c r="J20" s="150"/>
      <c r="K20" s="43" t="s">
        <v>184</v>
      </c>
      <c r="L20" s="56">
        <v>2</v>
      </c>
      <c r="M20" s="86" t="s">
        <v>230</v>
      </c>
      <c r="N20" s="87" t="s">
        <v>231</v>
      </c>
      <c r="O20" s="5">
        <v>0.5</v>
      </c>
      <c r="P20" s="160" t="str">
        <f t="shared" si="1"/>
        <v>DIRECCIÓN GENERAL DE EDUCACIÓN.</v>
      </c>
      <c r="Q20" s="150"/>
    </row>
    <row r="21" spans="1:18" ht="100.5" customHeight="1" x14ac:dyDescent="0.25">
      <c r="A21" s="2" t="s">
        <v>62</v>
      </c>
      <c r="B21" s="150" t="str">
        <f>[60]MIR!$B$14</f>
        <v>promover la igualdad de oportunidades educativas y el aceso de recursos para todos los alumnos en la comunidad.</v>
      </c>
      <c r="C21" s="150"/>
      <c r="D21" s="150"/>
      <c r="E21" s="150" t="str">
        <f>[60]MIR!$C$14</f>
        <v>Porcentaje para medir aumentar de la calidad educativa</v>
      </c>
      <c r="F21" s="150"/>
      <c r="G21" s="150" t="str">
        <f>[60]MIR!$D$14</f>
        <v>Porcentaje para medir el aumento de la calidad = (No. De actividades realizadas / No. De actividades programadas) * 100
PMAC = (NAR / NAP) * 100</v>
      </c>
      <c r="H21" s="150"/>
      <c r="I21" s="160" t="str">
        <f>[60]MIR!$E$14</f>
        <v>entrevistas a la poblacion en general, preguntar que se puede mejorar</v>
      </c>
      <c r="J21" s="150"/>
      <c r="K21" s="43" t="s">
        <v>184</v>
      </c>
      <c r="L21" s="56">
        <v>2</v>
      </c>
      <c r="M21" s="86" t="s">
        <v>230</v>
      </c>
      <c r="N21" s="87" t="s">
        <v>231</v>
      </c>
      <c r="O21" s="5">
        <v>0.5</v>
      </c>
      <c r="P21" s="160" t="str">
        <f t="shared" si="1"/>
        <v>DIRECCIÓN GENERAL DE EDUCACIÓN.</v>
      </c>
      <c r="Q21" s="150"/>
    </row>
    <row r="22" spans="1:18" ht="100.5" customHeight="1" x14ac:dyDescent="0.25">
      <c r="A22" s="2" t="s">
        <v>63</v>
      </c>
      <c r="B22" s="163" t="str">
        <f>[60]MIR!$B$20</f>
        <v>promover actividades, eventos, Cultura Civica, artistica y Cultural en el municipio de Eduardo Ner</v>
      </c>
      <c r="C22" s="167"/>
      <c r="D22" s="164"/>
      <c r="E22" s="163" t="str">
        <f>[60]MIR!$C$20</f>
        <v xml:space="preserve">porcentaje de estudiante que participan en actividades extracurriculares inclusivas </v>
      </c>
      <c r="F22" s="164"/>
      <c r="G22" s="163" t="str">
        <f>[60]MIR!$D$20</f>
        <v>Porcentaje de estudiantes participantes = (No. De estudiantes que participan / numero total de estudiantes) *100
PEP = (NEP /NTE) *100</v>
      </c>
      <c r="H22" s="164"/>
      <c r="I22" s="165" t="str">
        <f>[60]MIR!$E$20</f>
        <v xml:space="preserve">informes de procesos, pogramas inclusivos e innovadores </v>
      </c>
      <c r="J22" s="166"/>
      <c r="K22" s="117" t="s">
        <v>184</v>
      </c>
      <c r="L22" s="56">
        <v>2</v>
      </c>
      <c r="M22" s="117" t="s">
        <v>230</v>
      </c>
      <c r="N22" s="118" t="s">
        <v>231</v>
      </c>
      <c r="O22" s="5">
        <v>0.5</v>
      </c>
      <c r="P22" s="160" t="str">
        <f t="shared" si="1"/>
        <v>DIRECCIÓN GENERAL DE EDUCACIÓN.</v>
      </c>
      <c r="Q22" s="150"/>
    </row>
    <row r="23" spans="1:18" ht="92.25" customHeight="1" x14ac:dyDescent="0.25">
      <c r="A23" s="2" t="s">
        <v>106</v>
      </c>
      <c r="B23" s="150" t="str">
        <f>[60]MIR!$B$29</f>
        <v>promover una buena coordinación con las instituciones educativas y del sector salud para canalizar a los infantes, para la atención integral y personas con discapacidad.</v>
      </c>
      <c r="C23" s="150"/>
      <c r="D23" s="150"/>
      <c r="E23" s="150" t="str">
        <f>[60]MIR!$C$29</f>
        <v>Porcentaje de canalizaciòn</v>
      </c>
      <c r="F23" s="150"/>
      <c r="G23" s="150" t="str">
        <f>[60]MIR!$D$29</f>
        <v>No. De infantes de las instituciones educativas para su atencion integral/No. De infantes atendidos para su rehabilitaciòn*100</v>
      </c>
      <c r="H23" s="150"/>
      <c r="I23" s="160" t="str">
        <f>[60]MIR!$E$29</f>
        <v xml:space="preserve">solicitudes de personas que requieran la  atenciòn a hospitales. </v>
      </c>
      <c r="J23" s="150"/>
      <c r="K23" s="43" t="s">
        <v>184</v>
      </c>
      <c r="L23" s="56">
        <v>2</v>
      </c>
      <c r="M23" s="86" t="s">
        <v>230</v>
      </c>
      <c r="N23" s="87" t="s">
        <v>231</v>
      </c>
      <c r="O23" s="5">
        <v>0.5</v>
      </c>
      <c r="P23" s="160" t="str">
        <f t="shared" si="1"/>
        <v>DIRECCIÓN GENERAL DE EDUCACIÓN.</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12.5" customHeight="1" x14ac:dyDescent="0.25">
      <c r="A25" s="3" t="s">
        <v>69</v>
      </c>
      <c r="B25" s="150" t="str">
        <f>[60]MIR!$B$15</f>
        <v>llevar acabo actividades de interracion de alumnos con las bibliotecas para generar habito en la lectura</v>
      </c>
      <c r="C25" s="150"/>
      <c r="D25" s="150"/>
      <c r="E25" s="150" t="str">
        <f>[60]MIR!$C$15</f>
        <v>porcentajes de actividades que se lleban acabo mensulmente</v>
      </c>
      <c r="F25" s="150"/>
      <c r="G25" s="150" t="str">
        <f>[60]MIR!$D$15</f>
        <v>Porcentaje de actividades realizadas mensualmente = (No.  No. De actividades realizadas / No. De actividades programadas) * 100 
PARM = (NAR / NAP) * 100</v>
      </c>
      <c r="H25" s="150"/>
      <c r="I25" s="160" t="str">
        <f>[60]MIR!$E$15</f>
        <v>actividades de lectura que se realizan, redes sociales, foros de lectura, clubes de lectura</v>
      </c>
      <c r="J25" s="150"/>
      <c r="K25" s="43" t="s">
        <v>184</v>
      </c>
      <c r="L25" s="71">
        <v>2</v>
      </c>
      <c r="M25" s="86" t="s">
        <v>230</v>
      </c>
      <c r="N25" s="87" t="s">
        <v>231</v>
      </c>
      <c r="O25" s="5">
        <v>0.5</v>
      </c>
      <c r="P25" s="160" t="str">
        <f t="shared" ref="P25:P40" si="2">$P$23</f>
        <v>DIRECCIÓN GENERAL DE EDUCACIÓN.</v>
      </c>
      <c r="Q25" s="150"/>
    </row>
    <row r="26" spans="1:18" ht="90" customHeight="1" x14ac:dyDescent="0.25">
      <c r="A26" s="3" t="s">
        <v>65</v>
      </c>
      <c r="B26" s="361" t="str">
        <f>[60]MIR!$B$16</f>
        <v xml:space="preserve">implentar clases de regularizacion y activacion fisica a alumnos que lo requieran </v>
      </c>
      <c r="C26" s="150"/>
      <c r="D26" s="150"/>
      <c r="E26" s="150" t="str">
        <f>[60]MIR!$C$16</f>
        <v xml:space="preserve">porcentaje de clases de regularizacion </v>
      </c>
      <c r="F26" s="150"/>
      <c r="G26" s="150" t="str">
        <f>[60]MIR!$D$16</f>
        <v>Porcentaje de clases de regularización = (No. De actividades realizadas / No. De actividades programadas) * 100 
PARM = (NAR / NAP) * 100</v>
      </c>
      <c r="H26" s="150"/>
      <c r="I26" s="160" t="str">
        <f>[60]MIR!$E$16</f>
        <v>clases de regularizacion, evidencias fotograficas, programas de participacion educativa</v>
      </c>
      <c r="J26" s="150"/>
      <c r="K26" s="43" t="s">
        <v>184</v>
      </c>
      <c r="L26" s="71">
        <v>2</v>
      </c>
      <c r="M26" s="86" t="s">
        <v>230</v>
      </c>
      <c r="N26" s="87" t="s">
        <v>231</v>
      </c>
      <c r="O26" s="5">
        <v>0.5</v>
      </c>
      <c r="P26" s="160" t="str">
        <f t="shared" si="2"/>
        <v>DIRECCIÓN GENERAL DE EDUCACIÓN.</v>
      </c>
      <c r="Q26" s="150"/>
      <c r="R26" t="s">
        <v>33</v>
      </c>
    </row>
    <row r="27" spans="1:18" ht="116.25" customHeight="1" x14ac:dyDescent="0.25">
      <c r="A27" s="3" t="s">
        <v>66</v>
      </c>
      <c r="B27" s="163" t="str">
        <f>[60]MIR!$B$17</f>
        <v xml:space="preserve">Implementacion de actividades culturales recreativos para mantener a ocupados a los alumnos para que no caigan en adicciones </v>
      </c>
      <c r="C27" s="167"/>
      <c r="D27" s="164"/>
      <c r="E27" s="163" t="str">
        <f>[60]MIR!$C$17</f>
        <v xml:space="preserve">porcentaje de actividades culturales </v>
      </c>
      <c r="F27" s="164"/>
      <c r="G27" s="163" t="str">
        <f>[60]MIR!$D$17</f>
        <v>Porcentaje de actividades culturales = (No. De actividades realizadas / No. De actividades programadas) * 100 
PAC = (NAR / NAP) * 100</v>
      </c>
      <c r="H27" s="164"/>
      <c r="I27" s="165" t="str">
        <f>[60]MIR!$E$17</f>
        <v>implementar talleres, clubes, proyectar en redes sociales nuestra cultura</v>
      </c>
      <c r="J27" s="166"/>
      <c r="K27" s="43" t="s">
        <v>184</v>
      </c>
      <c r="L27" s="71">
        <v>2</v>
      </c>
      <c r="M27" s="86" t="s">
        <v>230</v>
      </c>
      <c r="N27" s="87" t="s">
        <v>231</v>
      </c>
      <c r="O27" s="5">
        <v>0.5</v>
      </c>
      <c r="P27" s="160" t="str">
        <f t="shared" si="2"/>
        <v>DIRECCIÓN GENERAL DE EDUCACIÓN.</v>
      </c>
      <c r="Q27" s="150"/>
    </row>
    <row r="28" spans="1:18" ht="114" customHeight="1" x14ac:dyDescent="0.25">
      <c r="A28" s="3" t="s">
        <v>111</v>
      </c>
      <c r="B28" s="163" t="str">
        <f>[60]MIR!$B$18</f>
        <v>organizar visitar a los planteles esducativos con platicas pasadas en las necesidades que se requieran</v>
      </c>
      <c r="C28" s="167"/>
      <c r="D28" s="164"/>
      <c r="E28" s="163" t="str">
        <f>[60]MIR!$C$18</f>
        <v xml:space="preserve">porcentaje de visitas al mes </v>
      </c>
      <c r="F28" s="164"/>
      <c r="G28" s="163" t="str">
        <f>[60]MIR!$D$18</f>
        <v>Porcentaje de visitas programadas = (No. visitas realizadas / No. De visitas programadas) * 100 
PVP = (NVR / NVP) * 100</v>
      </c>
      <c r="H28" s="164"/>
      <c r="I28" s="165" t="str">
        <f>[60]MIR!$E$18</f>
        <v xml:space="preserve">visitas, entrevistas, sondeos, reuniones </v>
      </c>
      <c r="J28" s="166"/>
      <c r="K28" s="43" t="s">
        <v>184</v>
      </c>
      <c r="L28" s="71">
        <v>2</v>
      </c>
      <c r="M28" s="86" t="s">
        <v>230</v>
      </c>
      <c r="N28" s="87" t="s">
        <v>231</v>
      </c>
      <c r="O28" s="5">
        <v>0.5</v>
      </c>
      <c r="P28" s="160" t="str">
        <f t="shared" si="2"/>
        <v>DIRECCIÓN GENERAL DE EDUCACIÓN.</v>
      </c>
      <c r="Q28" s="150"/>
    </row>
    <row r="29" spans="1:18" ht="114" customHeight="1" x14ac:dyDescent="0.25">
      <c r="A29" s="3" t="s">
        <v>138</v>
      </c>
      <c r="B29" s="150" t="str">
        <f>[60]MIR!$B$19</f>
        <v>gestionar el programa de lentes "ver bien para aprender mejor" en las comunidades de eduardo neri</v>
      </c>
      <c r="C29" s="150"/>
      <c r="D29" s="150"/>
      <c r="E29" s="150" t="str">
        <f>[60]MIR!$C$19</f>
        <v xml:space="preserve">porcentaje de alumnos beneficiados </v>
      </c>
      <c r="F29" s="150"/>
      <c r="G29" s="150" t="str">
        <f>[60]MIR!$D$19</f>
        <v>porcentaje de alumnos beneficiados = (número total de alumnos matriculados / No. cobertura al programa) * 100
PAB = (NAM/NCP) * 100</v>
      </c>
      <c r="H29" s="150"/>
      <c r="I29" s="150" t="str">
        <f>[60]MIR!$E$19</f>
        <v xml:space="preserve">visitas, entrevistas, sondeos, reuniones </v>
      </c>
      <c r="J29" s="150"/>
      <c r="K29" s="43" t="s">
        <v>184</v>
      </c>
      <c r="L29" s="71">
        <v>2</v>
      </c>
      <c r="M29" s="86" t="s">
        <v>230</v>
      </c>
      <c r="N29" s="87" t="s">
        <v>231</v>
      </c>
      <c r="O29" s="5">
        <v>0.5</v>
      </c>
      <c r="P29" s="160" t="str">
        <f t="shared" si="2"/>
        <v>DIRECCIÓN GENERAL DE EDUCACIÓN.</v>
      </c>
      <c r="Q29" s="150"/>
    </row>
    <row r="30" spans="1:18" ht="97.5" customHeight="1" x14ac:dyDescent="0.25">
      <c r="A30" s="3" t="s">
        <v>68</v>
      </c>
      <c r="B30" s="150" t="str">
        <f>[60]MIR!$B$21</f>
        <v>Se realizan ceremonias de fechas conmemorativas</v>
      </c>
      <c r="C30" s="150"/>
      <c r="D30" s="150"/>
      <c r="E30" s="150" t="str">
        <f>[60]MIR!$C$21</f>
        <v xml:space="preserve">Ceremonias conmemorativas </v>
      </c>
      <c r="F30" s="150"/>
      <c r="G30" s="150" t="str">
        <f>[60]MIR!$D$21</f>
        <v>(Ceremonias conmemorativas realizadas / ceremonias conmemorativas programadas * 100 ) CC=CCR/CCP*100</v>
      </c>
      <c r="H30" s="150"/>
      <c r="I30" s="150" t="str">
        <f>[60]MIR!$E$21</f>
        <v>Ceremonias</v>
      </c>
      <c r="J30" s="150"/>
      <c r="K30" s="43" t="s">
        <v>184</v>
      </c>
      <c r="L30" s="113">
        <v>2</v>
      </c>
      <c r="M30" s="117" t="s">
        <v>230</v>
      </c>
      <c r="N30" s="114" t="s">
        <v>231</v>
      </c>
      <c r="O30" s="5">
        <v>0.5</v>
      </c>
      <c r="P30" s="160" t="str">
        <f t="shared" si="2"/>
        <v>DIRECCIÓN GENERAL DE EDUCACIÓN.</v>
      </c>
      <c r="Q30" s="150"/>
    </row>
    <row r="31" spans="1:18" ht="75" customHeight="1" x14ac:dyDescent="0.25">
      <c r="A31" s="3" t="s">
        <v>78</v>
      </c>
      <c r="B31" s="150" t="str">
        <f>[60]MIR!$B$22</f>
        <v>Se relizan Homenajes a la Bandera de manera mensuales</v>
      </c>
      <c r="C31" s="150"/>
      <c r="D31" s="150"/>
      <c r="E31" s="150" t="str">
        <f>[60]MIR!$C$22</f>
        <v>Realización de Homenajes a la Bandera mensualmente</v>
      </c>
      <c r="F31" s="150"/>
      <c r="G31" s="150" t="str">
        <f>[60]MIR!$D$22</f>
        <v>(Homenajes a la Bandera Realizados/ Numero de personas que participan * 100) HBR=NPP</v>
      </c>
      <c r="H31" s="150"/>
      <c r="I31" s="150" t="str">
        <f>[60]MIR!$E$22</f>
        <v>Homenajes</v>
      </c>
      <c r="J31" s="150"/>
      <c r="K31" s="43" t="s">
        <v>184</v>
      </c>
      <c r="L31" s="113">
        <v>2</v>
      </c>
      <c r="M31" s="117" t="s">
        <v>230</v>
      </c>
      <c r="N31" s="114" t="s">
        <v>231</v>
      </c>
      <c r="O31" s="5">
        <v>0.5</v>
      </c>
      <c r="P31" s="160" t="str">
        <f t="shared" si="2"/>
        <v>DIRECCIÓN GENERAL DE EDUCACIÓN.</v>
      </c>
      <c r="Q31" s="150"/>
    </row>
    <row r="32" spans="1:18" ht="98.25" customHeight="1" x14ac:dyDescent="0.25">
      <c r="A32" s="3" t="s">
        <v>114</v>
      </c>
      <c r="B32" s="150" t="str">
        <f>[60]MIR!$B$23</f>
        <v>Se realizan concursos de escoltas o eventos cívicos enfocados a despertar el interes patriotico</v>
      </c>
      <c r="C32" s="150"/>
      <c r="D32" s="150"/>
      <c r="E32" s="150" t="str">
        <f>[60]MIR!$C$23</f>
        <v>Ejecución de Concursos o eventos cívicos</v>
      </c>
      <c r="F32" s="150"/>
      <c r="G32" s="150" t="str">
        <f>[60]MIR!$D$23</f>
        <v>(Ejecución de Eventos y Concursos Civicos/ numero de docentes y estudiantes que intervienen * 100) EECC=NDEI</v>
      </c>
      <c r="H32" s="150"/>
      <c r="I32" s="150" t="str">
        <f>[60]MIR!$E$23</f>
        <v>Concursos y Eventos</v>
      </c>
      <c r="J32" s="150"/>
      <c r="K32" s="43" t="s">
        <v>184</v>
      </c>
      <c r="L32" s="113">
        <v>2</v>
      </c>
      <c r="M32" s="117" t="s">
        <v>230</v>
      </c>
      <c r="N32" s="114" t="s">
        <v>231</v>
      </c>
      <c r="O32" s="5">
        <v>0.5</v>
      </c>
      <c r="P32" s="160" t="str">
        <f t="shared" si="2"/>
        <v>DIRECCIÓN GENERAL DE EDUCACIÓN.</v>
      </c>
      <c r="Q32" s="150"/>
    </row>
    <row r="33" spans="1:17" ht="89.25" customHeight="1" x14ac:dyDescent="0.25">
      <c r="A33" s="3" t="s">
        <v>143</v>
      </c>
      <c r="B33" s="150" t="str">
        <f>[60]MIR!$B$24</f>
        <v>Se realizan desfiles civicos conmemorativos</v>
      </c>
      <c r="C33" s="150"/>
      <c r="D33" s="150"/>
      <c r="E33" s="150" t="str">
        <f>[60]MIR!$C$24</f>
        <v>Desarrollo de Desfiles Civicos Conmemorativos</v>
      </c>
      <c r="F33" s="150"/>
      <c r="G33" s="150" t="str">
        <f>[60]MIR!$D$24</f>
        <v>(Desarrollo de Desfiles Civicos Conmemorativos/ Poblacion Estudiantil, Docentes y Ciudadania * 100) DDCC=PEDC</v>
      </c>
      <c r="H33" s="150"/>
      <c r="I33" s="150" t="str">
        <f>[60]MIR!$E$24</f>
        <v>Desfiles</v>
      </c>
      <c r="J33" s="150"/>
      <c r="K33" s="43" t="s">
        <v>184</v>
      </c>
      <c r="L33" s="113">
        <v>2</v>
      </c>
      <c r="M33" s="117" t="s">
        <v>230</v>
      </c>
      <c r="N33" s="114" t="s">
        <v>231</v>
      </c>
      <c r="O33" s="5">
        <v>0.5</v>
      </c>
      <c r="P33" s="160" t="str">
        <f t="shared" si="2"/>
        <v>DIRECCIÓN GENERAL DE EDUCACIÓN.</v>
      </c>
      <c r="Q33" s="150"/>
    </row>
    <row r="34" spans="1:17" ht="92.25" customHeight="1" x14ac:dyDescent="0.25">
      <c r="A34" s="3" t="s">
        <v>163</v>
      </c>
      <c r="B34" s="150" t="str">
        <f>[60]MIR!$B$25</f>
        <v>Se realizan representaciones de bandas sinfonicas</v>
      </c>
      <c r="C34" s="150"/>
      <c r="D34" s="150"/>
      <c r="E34" s="150" t="str">
        <f>[60]MIR!$C$25</f>
        <v>Presentación de Bandas Sinfonicas</v>
      </c>
      <c r="F34" s="150"/>
      <c r="G34" s="150" t="str">
        <f>[60]MIR!$D$25</f>
        <v>(Presentación de Bandas Sinfonicas/ Publico en General * 100) PBS=PG/</v>
      </c>
      <c r="H34" s="150"/>
      <c r="I34" s="150" t="str">
        <f>[60]MIR!$E$25</f>
        <v>Presentaciones</v>
      </c>
      <c r="J34" s="150"/>
      <c r="K34" s="43" t="s">
        <v>184</v>
      </c>
      <c r="L34" s="113">
        <v>2</v>
      </c>
      <c r="M34" s="117" t="s">
        <v>230</v>
      </c>
      <c r="N34" s="114" t="s">
        <v>231</v>
      </c>
      <c r="O34" s="5">
        <v>0.5</v>
      </c>
      <c r="P34" s="160" t="str">
        <f t="shared" si="2"/>
        <v>DIRECCIÓN GENERAL DE EDUCACIÓN.</v>
      </c>
      <c r="Q34" s="150"/>
    </row>
    <row r="35" spans="1:17" ht="90.75" customHeight="1" x14ac:dyDescent="0.25">
      <c r="A35" s="3" t="s">
        <v>245</v>
      </c>
      <c r="B35" s="150" t="str">
        <f>[60]MIR!$B$26</f>
        <v>Existen intercambios culturales</v>
      </c>
      <c r="C35" s="150"/>
      <c r="D35" s="150"/>
      <c r="E35" s="150" t="str">
        <f>[60]MIR!$C$26</f>
        <v>Intercambios Culturales</v>
      </c>
      <c r="F35" s="150"/>
      <c r="G35" s="150" t="str">
        <f>[60]MIR!$D$26</f>
        <v>(Intercambios Culturales con Municipios/ Población de los municipios * 100) ICM=PDM</v>
      </c>
      <c r="H35" s="150"/>
      <c r="I35" s="150" t="str">
        <f>[60]MIR!$E$26</f>
        <v>Intercambios</v>
      </c>
      <c r="J35" s="150"/>
      <c r="K35" s="43" t="s">
        <v>184</v>
      </c>
      <c r="L35" s="113">
        <v>2</v>
      </c>
      <c r="M35" s="117" t="s">
        <v>230</v>
      </c>
      <c r="N35" s="114" t="s">
        <v>231</v>
      </c>
      <c r="O35" s="5">
        <v>0.5</v>
      </c>
      <c r="P35" s="160" t="str">
        <f t="shared" si="2"/>
        <v>DIRECCIÓN GENERAL DE EDUCACIÓN.</v>
      </c>
      <c r="Q35" s="150"/>
    </row>
    <row r="36" spans="1:17" ht="90.75" customHeight="1" x14ac:dyDescent="0.25">
      <c r="A36" s="3" t="s">
        <v>246</v>
      </c>
      <c r="B36" s="163" t="str">
        <f>[60]MIR!$B$27</f>
        <v>se realizan jornadas medico asistenciales culturales y comunitarias</v>
      </c>
      <c r="C36" s="167"/>
      <c r="D36" s="164"/>
      <c r="E36" s="150" t="str">
        <f>[60]MIR!$C$27</f>
        <v>Ejecución de Jornadas Medicos Asistenciales, Culturales y Comunitarias</v>
      </c>
      <c r="F36" s="150"/>
      <c r="G36" s="150" t="str">
        <f>[60]MIR!$D$27</f>
        <v>(Ejecucción de Jornadas Medico Asistenciales, Culturales y Comunitarias/ Población de las Comunidades * 100) EJMACC=PDC</v>
      </c>
      <c r="H36" s="150"/>
      <c r="I36" s="163" t="str">
        <f>[60]MIR!$E$27</f>
        <v>Jornadas</v>
      </c>
      <c r="J36" s="164"/>
      <c r="K36" s="117" t="s">
        <v>184</v>
      </c>
      <c r="L36" s="113">
        <v>2</v>
      </c>
      <c r="M36" s="117" t="s">
        <v>230</v>
      </c>
      <c r="N36" s="118" t="s">
        <v>231</v>
      </c>
      <c r="O36" s="5">
        <v>0.5</v>
      </c>
      <c r="P36" s="160" t="str">
        <f t="shared" si="2"/>
        <v>DIRECCIÓN GENERAL DE EDUCACIÓN.</v>
      </c>
      <c r="Q36" s="150"/>
    </row>
    <row r="37" spans="1:17" ht="90.75" customHeight="1" x14ac:dyDescent="0.25">
      <c r="A37" s="3" t="s">
        <v>247</v>
      </c>
      <c r="B37" s="163" t="str">
        <f>[60]MIR!$B$28</f>
        <v>Se participa en ferias tradicionales</v>
      </c>
      <c r="C37" s="167"/>
      <c r="D37" s="164"/>
      <c r="E37" s="150" t="str">
        <f>[60]MIR!$C$28</f>
        <v>Participación en las Ferias Tradicionales del Municipio</v>
      </c>
      <c r="F37" s="150"/>
      <c r="G37" s="150" t="str">
        <f>[60]MIR!$D$28</f>
        <v>(Participación en ferias tradicionales/ Ciudadania en general * 100) PFT=CG</v>
      </c>
      <c r="H37" s="150"/>
      <c r="I37" s="163" t="str">
        <f>[60]MIR!$E$28</f>
        <v>Ferias tradicionales</v>
      </c>
      <c r="J37" s="164"/>
      <c r="K37" s="117" t="s">
        <v>184</v>
      </c>
      <c r="L37" s="113">
        <v>2</v>
      </c>
      <c r="M37" s="117" t="s">
        <v>230</v>
      </c>
      <c r="N37" s="118" t="s">
        <v>231</v>
      </c>
      <c r="O37" s="5">
        <v>0.5</v>
      </c>
      <c r="P37" s="160" t="str">
        <f t="shared" si="2"/>
        <v>DIRECCIÓN GENERAL DE EDUCACIÓN.</v>
      </c>
      <c r="Q37" s="150"/>
    </row>
    <row r="38" spans="1:17" ht="90.75" customHeight="1" x14ac:dyDescent="0.25">
      <c r="A38" s="3" t="s">
        <v>107</v>
      </c>
      <c r="B38" s="163" t="str">
        <f>[60]MIR!$B$30</f>
        <v>Capacitar a docentes y padres de familia para concientetizar por medio de talleres y ponencias para promover la importancia de atender a hijos ante el sector salud.</v>
      </c>
      <c r="C38" s="167"/>
      <c r="D38" s="164"/>
      <c r="E38" s="163" t="str">
        <f>[60]MIR!$C$30</f>
        <v>Porcentaje de capacitaciòn</v>
      </c>
      <c r="F38" s="164"/>
      <c r="G38" s="163" t="str">
        <f>[60]MIR!$D$30</f>
        <v>No. De capacitaciones a personal docente y padres de familia con talleres y ponencias para la atencion de sus hijos/No. De capacitaciones realizadas a padres de familia y docentas*100</v>
      </c>
      <c r="H38" s="164"/>
      <c r="I38" s="163" t="str">
        <f>[60]MIR!$E$30</f>
        <v xml:space="preserve">solicitudes de personas que requieran la  atenciòn a hospitales. </v>
      </c>
      <c r="J38" s="164"/>
      <c r="K38" s="117" t="s">
        <v>184</v>
      </c>
      <c r="L38" s="113">
        <v>2</v>
      </c>
      <c r="M38" s="117" t="s">
        <v>230</v>
      </c>
      <c r="N38" s="118" t="s">
        <v>231</v>
      </c>
      <c r="O38" s="5">
        <v>0.5</v>
      </c>
      <c r="P38" s="160" t="str">
        <f t="shared" si="2"/>
        <v>DIRECCIÓN GENERAL DE EDUCACIÓN.</v>
      </c>
      <c r="Q38" s="150"/>
    </row>
    <row r="39" spans="1:17" ht="90.75" customHeight="1" x14ac:dyDescent="0.25">
      <c r="A39" s="3" t="s">
        <v>237</v>
      </c>
      <c r="B39" s="163" t="str">
        <f>[60]MIR!$B$31</f>
        <v>Realizar talleres con personal especializado en nutriciòn, psicologia y pediatria a padres de familia y docentes de educaciòn inicial.</v>
      </c>
      <c r="C39" s="167"/>
      <c r="D39" s="164"/>
      <c r="E39" s="163" t="str">
        <f>[60]MIR!$C$31</f>
        <v>porcentajes de actividades que se lleban acabo mensulmente</v>
      </c>
      <c r="F39" s="164"/>
      <c r="G39" s="163" t="str">
        <f>[60]MIR!$D$31</f>
        <v>Porcentaje de actividades realizadas mensualmente = (No.  No. De actividades realizadas / No. De actividades programadas) * 100 
PARM = (NAR / NAP) * 100</v>
      </c>
      <c r="H39" s="164"/>
      <c r="I39" s="163" t="str">
        <f>[60]MIR!$E$31</f>
        <v xml:space="preserve">solicitudes de personas que requieran la  atenciòn a hospitales. </v>
      </c>
      <c r="J39" s="164"/>
      <c r="K39" s="117" t="s">
        <v>184</v>
      </c>
      <c r="L39" s="113">
        <v>2</v>
      </c>
      <c r="M39" s="117" t="s">
        <v>230</v>
      </c>
      <c r="N39" s="118" t="s">
        <v>231</v>
      </c>
      <c r="O39" s="5">
        <v>0.5</v>
      </c>
      <c r="P39" s="160" t="str">
        <f t="shared" si="2"/>
        <v>DIRECCIÓN GENERAL DE EDUCACIÓN.</v>
      </c>
      <c r="Q39" s="150"/>
    </row>
    <row r="40" spans="1:17" ht="144" customHeight="1" x14ac:dyDescent="0.25">
      <c r="A40" s="3" t="s">
        <v>240</v>
      </c>
      <c r="B40" s="163" t="str">
        <f>[60]MIR!$B$32</f>
        <v>Atender las solicitudes del sector educativo realizadas ante el H.ayuntamiento y canalizarlas ante la intancia del CEREDI.</v>
      </c>
      <c r="C40" s="167"/>
      <c r="D40" s="164"/>
      <c r="E40" s="150" t="str">
        <f>[60]MIR!$C$32</f>
        <v>Porcentaje de atenciòn</v>
      </c>
      <c r="F40" s="150"/>
      <c r="G40" s="150" t="str">
        <f>[60]MIR!$D$32</f>
        <v>No. De padres de solicitudes por parte de los padres de familia para canalizar a hijos con los especialista/No. De solicitudes atendidas de atenciòn por parte de padres de familia+100</v>
      </c>
      <c r="H40" s="150"/>
      <c r="I40" s="163" t="str">
        <f>[60]MIR!$E$32</f>
        <v xml:space="preserve">solicitudes de personas que requieran la  atenciòn a hospitales. </v>
      </c>
      <c r="J40" s="164"/>
      <c r="K40" s="117" t="s">
        <v>184</v>
      </c>
      <c r="L40" s="113">
        <v>2</v>
      </c>
      <c r="M40" s="117" t="s">
        <v>230</v>
      </c>
      <c r="N40" s="118" t="s">
        <v>231</v>
      </c>
      <c r="O40" s="5">
        <v>0.5</v>
      </c>
      <c r="P40" s="160" t="str">
        <f t="shared" si="2"/>
        <v>DIRECCIÓN GENERAL DE EDUCACIÓN.</v>
      </c>
      <c r="Q40" s="150"/>
    </row>
    <row r="41" spans="1:17" ht="42" customHeight="1" x14ac:dyDescent="0.25">
      <c r="A41" s="1"/>
      <c r="B41" s="1"/>
      <c r="C41" s="1"/>
      <c r="D41" s="1"/>
      <c r="E41" s="1"/>
      <c r="F41" s="1"/>
      <c r="G41" s="1"/>
      <c r="H41" s="1"/>
      <c r="I41" s="1"/>
      <c r="J41" s="1"/>
      <c r="K41" s="1"/>
      <c r="L41" s="1"/>
      <c r="M41" s="1"/>
      <c r="N41" s="1"/>
      <c r="O41" s="1"/>
      <c r="P41" s="1"/>
      <c r="Q41" s="1"/>
    </row>
    <row r="42" spans="1:17" s="1" customFormat="1" ht="359.25" customHeight="1" x14ac:dyDescent="0.25">
      <c r="F42"/>
    </row>
    <row r="43" spans="1:17" s="1" customFormat="1" ht="359.25" customHeight="1" x14ac:dyDescent="0.25"/>
    <row r="44" spans="1:17" s="1" customFormat="1" ht="359.25" customHeight="1" x14ac:dyDescent="0.25"/>
    <row r="45" spans="1:17" ht="359.25" customHeight="1" x14ac:dyDescent="0.25"/>
    <row r="46" spans="1:17" ht="359.25" customHeight="1" x14ac:dyDescent="0.25"/>
    <row r="47" spans="1:17" ht="359.25" customHeight="1" x14ac:dyDescent="0.25"/>
  </sheetData>
  <mergeCells count="143">
    <mergeCell ref="P40:Q40"/>
    <mergeCell ref="B38:D38"/>
    <mergeCell ref="B39:D39"/>
    <mergeCell ref="E38:F38"/>
    <mergeCell ref="E39:F39"/>
    <mergeCell ref="G38:H38"/>
    <mergeCell ref="G39:H39"/>
    <mergeCell ref="I38:J38"/>
    <mergeCell ref="I39:J39"/>
    <mergeCell ref="P38:Q38"/>
    <mergeCell ref="P39:Q39"/>
    <mergeCell ref="I36:J36"/>
    <mergeCell ref="I37:J37"/>
    <mergeCell ref="I40:J40"/>
    <mergeCell ref="P36:Q36"/>
    <mergeCell ref="I34:J34"/>
    <mergeCell ref="P34:Q34"/>
    <mergeCell ref="B35:D35"/>
    <mergeCell ref="E35:F35"/>
    <mergeCell ref="G35:H35"/>
    <mergeCell ref="I35:J35"/>
    <mergeCell ref="P35:Q35"/>
    <mergeCell ref="B34:D34"/>
    <mergeCell ref="E34:F34"/>
    <mergeCell ref="G34:H34"/>
    <mergeCell ref="E36:F36"/>
    <mergeCell ref="G36:H36"/>
    <mergeCell ref="E37:F37"/>
    <mergeCell ref="G37:H37"/>
    <mergeCell ref="E40:F40"/>
    <mergeCell ref="G40:H40"/>
    <mergeCell ref="B36:D36"/>
    <mergeCell ref="B37:D37"/>
    <mergeCell ref="B40:D40"/>
    <mergeCell ref="P37:Q37"/>
    <mergeCell ref="P32:Q32"/>
    <mergeCell ref="B33:D33"/>
    <mergeCell ref="E33:F33"/>
    <mergeCell ref="G33:H33"/>
    <mergeCell ref="I33:J33"/>
    <mergeCell ref="P33:Q33"/>
    <mergeCell ref="P30:Q30"/>
    <mergeCell ref="B31:D31"/>
    <mergeCell ref="E31:F31"/>
    <mergeCell ref="G31:H31"/>
    <mergeCell ref="I31:J31"/>
    <mergeCell ref="P31:Q31"/>
    <mergeCell ref="B30:D30"/>
    <mergeCell ref="E30:F30"/>
    <mergeCell ref="G30:H30"/>
    <mergeCell ref="I30:J30"/>
    <mergeCell ref="B32:D32"/>
    <mergeCell ref="E32:F32"/>
    <mergeCell ref="G32:H32"/>
    <mergeCell ref="I32:J3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M13:M14"/>
    <mergeCell ref="N13:Q14"/>
    <mergeCell ref="A15:Q15"/>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B22:D22"/>
    <mergeCell ref="E22:F22"/>
    <mergeCell ref="G22:H22"/>
    <mergeCell ref="I22:J22"/>
    <mergeCell ref="P22:Q22"/>
    <mergeCell ref="A24:Q2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P28:Q28"/>
    <mergeCell ref="B29:D29"/>
    <mergeCell ref="E29:F29"/>
    <mergeCell ref="G29:H29"/>
    <mergeCell ref="I29:J29"/>
    <mergeCell ref="P29:Q29"/>
    <mergeCell ref="B28:D28"/>
    <mergeCell ref="E28:F28"/>
    <mergeCell ref="G28:H28"/>
    <mergeCell ref="I28:J28"/>
  </mergeCells>
  <pageMargins left="0.7" right="0.7" top="0.75" bottom="0.75" header="0.3" footer="0.3"/>
  <pageSetup scale="53"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topLeftCell="A28" zoomScale="59" zoomScaleNormal="59" zoomScaleSheetLayoutView="70" workbookViewId="0">
      <selection activeCell="A29" sqref="A29"/>
    </sheetView>
  </sheetViews>
  <sheetFormatPr baseColWidth="10" defaultColWidth="10.875" defaultRowHeight="15.75" x14ac:dyDescent="0.25"/>
  <cols>
    <col min="1" max="1" width="13.75" customWidth="1"/>
    <col min="3" max="3" width="6.875" customWidth="1"/>
    <col min="4" max="4" width="17.375" customWidth="1"/>
    <col min="6" max="6" width="11.625" customWidth="1"/>
    <col min="8" max="8" width="12.875" customWidth="1"/>
    <col min="9" max="9" width="13.375" customWidth="1"/>
    <col min="10" max="10" width="10.125" customWidth="1"/>
    <col min="11" max="11" width="13.875" customWidth="1"/>
    <col min="12" max="12" width="12.75" customWidth="1"/>
    <col min="13" max="13" width="14.5" customWidth="1"/>
    <col min="14" max="14" width="14.25" customWidth="1"/>
    <col min="15" max="15" width="12.625" customWidth="1"/>
    <col min="17" max="17" width="6.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1" customHeight="1" x14ac:dyDescent="0.25">
      <c r="A3" s="1"/>
      <c r="B3" s="147"/>
      <c r="C3" s="147"/>
      <c r="D3" s="147"/>
      <c r="E3" s="147"/>
      <c r="F3" s="147"/>
      <c r="G3" s="147"/>
      <c r="H3" s="147"/>
      <c r="I3" s="147"/>
      <c r="J3" s="147"/>
      <c r="K3" s="147"/>
      <c r="L3" s="147"/>
      <c r="M3" s="147"/>
      <c r="N3" s="147"/>
      <c r="O3" s="147"/>
      <c r="P3" s="147"/>
      <c r="Q3" s="1"/>
    </row>
    <row r="4" spans="1:17" ht="33.7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'[61]POA 1 (2)'!$AA$26</f>
        <v>E Prestacion de Servicios Publicos</v>
      </c>
      <c r="E8" s="150"/>
      <c r="F8" s="150"/>
      <c r="G8" s="150"/>
      <c r="H8" s="150"/>
      <c r="I8" s="151" t="s">
        <v>1</v>
      </c>
      <c r="J8" s="363" t="s">
        <v>50</v>
      </c>
      <c r="K8" s="363"/>
      <c r="L8" s="151" t="s">
        <v>2</v>
      </c>
      <c r="M8" s="362" t="str">
        <f>'[61]POA 1 (2)'!$AA$26</f>
        <v>E Prestacion de Servicios Publicos</v>
      </c>
      <c r="N8" s="362"/>
      <c r="O8" s="151" t="s">
        <v>3</v>
      </c>
      <c r="P8" s="205" t="str">
        <f>'[61]POA 1 (2)'!$C$19</f>
        <v>Programa 1. Creciendo Contigo: Bienestar para Todos</v>
      </c>
      <c r="Q8" s="150"/>
    </row>
    <row r="9" spans="1:17" ht="61.5" customHeight="1" x14ac:dyDescent="0.25">
      <c r="A9" s="146"/>
      <c r="B9" s="146"/>
      <c r="C9" s="146"/>
      <c r="D9" s="150"/>
      <c r="E9" s="150"/>
      <c r="F9" s="150"/>
      <c r="G9" s="150"/>
      <c r="H9" s="150"/>
      <c r="I9" s="151"/>
      <c r="J9" s="363"/>
      <c r="K9" s="363"/>
      <c r="L9" s="151"/>
      <c r="M9" s="362"/>
      <c r="N9" s="362"/>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364" t="str">
        <f>'[61]POA 1 (2)'!$AA$23</f>
        <v xml:space="preserve">2. Desarrollo Social </v>
      </c>
      <c r="C11" s="365"/>
      <c r="D11" s="365"/>
      <c r="E11" s="366"/>
      <c r="F11" s="69" t="s">
        <v>5</v>
      </c>
      <c r="G11" s="364" t="s">
        <v>73</v>
      </c>
      <c r="H11" s="365"/>
      <c r="I11" s="365"/>
      <c r="J11" s="365"/>
      <c r="K11" s="365"/>
      <c r="L11" s="366"/>
      <c r="M11" s="26" t="s">
        <v>6</v>
      </c>
      <c r="N11" s="364" t="s">
        <v>72</v>
      </c>
      <c r="O11" s="365"/>
      <c r="P11" s="365"/>
      <c r="Q11" s="36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62" t="str">
        <f>'[61]POA 1 (2)'!$C$17</f>
        <v>Eje 1: Inclusión y Humanidad que Transforman: "Unidos para Avanzar"</v>
      </c>
      <c r="C13" s="362"/>
      <c r="D13" s="146" t="s">
        <v>8</v>
      </c>
      <c r="E13" s="362" t="str">
        <f>'[61]POA 1 (2)'!$C$18</f>
        <v>Contribuir a que la ciudadanía de Eduardo Neri en situación de rezago social o marginación, acceda a los beneficios de los programas sociales, con el fin de mejorar su calidad de vida, mediante la atención prioritaria a los grupos vulnerables, de manera inclusiva para fortalecer las condiciones que permita alcanzar un desarrollo humano integral.</v>
      </c>
      <c r="F13" s="362"/>
      <c r="G13" s="362"/>
      <c r="H13" s="146" t="s">
        <v>9</v>
      </c>
      <c r="I13" s="362" t="str">
        <f>'[61]POA 1 (2)'!$C$20</f>
        <v xml:space="preserve">Articular politicas publicas que creen un entorno favorable para el desarrollo social e integral de la niñez, jovenes, adultos, adultos mayores, y discapacitados, promoviendo una colaboracion entre distintos sectores para asegurar el binestar social del Municipio. </v>
      </c>
      <c r="J13" s="362"/>
      <c r="K13" s="362"/>
      <c r="L13" s="362"/>
      <c r="M13" s="151" t="s">
        <v>10</v>
      </c>
      <c r="N13" s="362" t="str">
        <f>'[61]POA 1 (2)'!$C$21</f>
        <v>1.1 Difundir los programas sociales vigentes del Gobierno Federal y Estatal para asegurar que tengan acceso los grupos vulnerables y contribuyan a la reducción de las carencias que generan desigualdad.1.3 Implementar apoyos dirigidos a los grupos vulnerables para disminuir la desigualdad social asegurando que todas las Comunidades del Municipio tengan acceso directo a estos beneficios. 1.4 Coordinar de manera institucional la gestión y apoyo para la inscripción de la ciudadanía en los programas sociales brindando información clara y oportuna estableciendo una comunicación efectiva para facilitar su acceso. 1.5 Implementar un padrón de beneficiarios del Municipio para optimizar recursos y atender de manera oportuna información de los diversos programas sociales. 1.6 Optimizar la entrega oportuna de los apoyos de los Programas Municipales favoreciendo el bienestar social de la ciudadanía en general. 1.7 Realizar convenios de colaboración institucional con la Federación y organizaciones civiles para generar 91 oportunidades sociales y económicas en beneficio de la ciudadanía.1.11 Ampliar las oportunidades de acceso a programas y apoyos sociales, que permitan promover el autoempleo o emprendimiento.1.13 Canalizar las sugerencias y quejas en atención a migrantes ante las instancias competentes para su desarrollo social. 1.14 Informar a los migrantes sobre los trámites y servicios en beneficio del sector, brindando seguimiento y apoyo para la gestión ordenada.</v>
      </c>
      <c r="O13" s="362"/>
      <c r="P13" s="362"/>
      <c r="Q13" s="362"/>
    </row>
    <row r="14" spans="1:17" ht="408.75" customHeight="1" x14ac:dyDescent="0.25">
      <c r="A14" s="151"/>
      <c r="B14" s="362"/>
      <c r="C14" s="362"/>
      <c r="D14" s="146"/>
      <c r="E14" s="362"/>
      <c r="F14" s="362"/>
      <c r="G14" s="362"/>
      <c r="H14" s="146"/>
      <c r="I14" s="362"/>
      <c r="J14" s="362"/>
      <c r="K14" s="362"/>
      <c r="L14" s="362"/>
      <c r="M14" s="151"/>
      <c r="N14" s="362"/>
      <c r="O14" s="362"/>
      <c r="P14" s="362"/>
      <c r="Q14" s="362"/>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19.25" customHeight="1" x14ac:dyDescent="0.25">
      <c r="A19" s="2" t="s">
        <v>28</v>
      </c>
      <c r="B19" s="150" t="str">
        <f>[61]MIR!$B$12</f>
        <v>Igualdad económica y social entre la población de Eduardo Neri</v>
      </c>
      <c r="C19" s="150"/>
      <c r="D19" s="150"/>
      <c r="E19" s="150" t="str">
        <f>[61]MIR!$C$12</f>
        <v>Indice de la población en situacion de pobreza</v>
      </c>
      <c r="F19" s="150"/>
      <c r="G19" s="150" t="str">
        <f>[61]MIR!$D$12</f>
        <v>Indice de Personas en Situación de Pobreza = No. De Personas en Situación de Pobreza / No. Total de la Población del Municipio * 100. PPSP=(NPSP/TPM)*100</v>
      </c>
      <c r="H19" s="150"/>
      <c r="I19" s="160" t="str">
        <f>[62]MIR!$H$15</f>
        <v>Informes y Reportes y Evidencias Fotográficas.</v>
      </c>
      <c r="J19" s="150"/>
      <c r="K19" s="43" t="s">
        <v>184</v>
      </c>
      <c r="L19" s="71">
        <v>2</v>
      </c>
      <c r="M19" s="86" t="s">
        <v>230</v>
      </c>
      <c r="N19" s="87" t="s">
        <v>231</v>
      </c>
      <c r="O19" s="5">
        <v>0.5</v>
      </c>
      <c r="P19" s="160" t="s">
        <v>50</v>
      </c>
      <c r="Q19" s="150"/>
    </row>
    <row r="20" spans="1:18" ht="139.5" customHeight="1" x14ac:dyDescent="0.25">
      <c r="A20" s="2" t="s">
        <v>29</v>
      </c>
      <c r="B20" s="150" t="str">
        <f>[61]MIR!$B$13</f>
        <v xml:space="preserve"> cobertura suficiente de los programas sociales en comunidades en situación de vulnerabilidad en el municipio de Eduardo Neri.</v>
      </c>
      <c r="C20" s="150"/>
      <c r="D20" s="150"/>
      <c r="E20" s="150" t="str">
        <f>[61]MIR!$C$13</f>
        <v>Porcentaje de cobertura de los programas sociales</v>
      </c>
      <c r="F20" s="150"/>
      <c r="G20" s="150" t="str">
        <f>[61]MIR!$D$13</f>
        <v>Porcentaje de cobertura de los programas sociales=No. De Personas beneficiadas con algun programa social/ No. Total de la poblacion del municipio*100. PCPS=(PBPS/TPM)*100</v>
      </c>
      <c r="H20" s="150"/>
      <c r="I20" s="160" t="str">
        <f>[61]MIR!$E$13</f>
        <v>Padrón de
Beneficiarios</v>
      </c>
      <c r="J20" s="150"/>
      <c r="K20" s="43" t="s">
        <v>184</v>
      </c>
      <c r="L20" s="71">
        <v>2</v>
      </c>
      <c r="M20" s="86" t="s">
        <v>230</v>
      </c>
      <c r="N20" s="87" t="s">
        <v>231</v>
      </c>
      <c r="O20" s="5">
        <v>0.5</v>
      </c>
      <c r="P20" s="160" t="s">
        <v>50</v>
      </c>
      <c r="Q20" s="150"/>
    </row>
    <row r="21" spans="1:18" ht="117" customHeight="1" x14ac:dyDescent="0.25">
      <c r="A21" s="33" t="s">
        <v>62</v>
      </c>
      <c r="B21" s="150" t="str">
        <f>[61]MIR!$B$14</f>
        <v>Migracion segura para los pobladores de nuestro municipio</v>
      </c>
      <c r="C21" s="150"/>
      <c r="D21" s="150"/>
      <c r="E21" s="150" t="str">
        <f>[61]MIR!$C$14</f>
        <v xml:space="preserve">Indice de la poblacion migrante </v>
      </c>
      <c r="F21" s="150"/>
      <c r="G21" s="150" t="str">
        <f>[61]MIR!$D$14</f>
        <v>Indice de la poblacion migrante  = No. De pasaportes y visas tramitados / No. Total de solicitudes * 100. PPSP=(NPv/TPM)*100</v>
      </c>
      <c r="H21" s="150"/>
      <c r="I21" s="160" t="str">
        <f>[61]MIR!$E$14</f>
        <v>Padrón de
Beneficiarios, evidencia fotografica.</v>
      </c>
      <c r="J21" s="150"/>
      <c r="K21" s="43" t="s">
        <v>184</v>
      </c>
      <c r="L21" s="71">
        <v>2</v>
      </c>
      <c r="M21" s="86" t="s">
        <v>230</v>
      </c>
      <c r="N21" s="87" t="s">
        <v>231</v>
      </c>
      <c r="O21" s="5">
        <v>0.5</v>
      </c>
      <c r="P21" s="160" t="s">
        <v>50</v>
      </c>
      <c r="Q21" s="150"/>
    </row>
    <row r="22" spans="1:18" ht="117" customHeight="1" x14ac:dyDescent="0.25">
      <c r="A22" s="33" t="s">
        <v>63</v>
      </c>
      <c r="B22" s="163" t="str">
        <f>[61]MIR!$B$16</f>
        <v>Difusión clara y presisa acerca de los programas sociales en comunidad e ingreso a los mismos</v>
      </c>
      <c r="C22" s="167"/>
      <c r="D22" s="164"/>
      <c r="E22" s="163" t="str">
        <f>[61]MIR!$C$16</f>
        <v>Porcentaje de Difusión con respecto a los programas en el municipio</v>
      </c>
      <c r="F22" s="164"/>
      <c r="G22" s="163" t="str">
        <f>[61]MIR!$D$16</f>
        <v>Porcentaje de Difusión = No. De Personas que Cuentan con Algún Programa / No. Total de la Población del Municipio * 100. PD=(NPP/PTM)*100</v>
      </c>
      <c r="H22" s="164"/>
      <c r="I22" s="165" t="str">
        <f>[61]MIR!$E$16</f>
        <v>Reportes, Informes, Evidencias fotográficas.</v>
      </c>
      <c r="J22" s="166"/>
      <c r="K22" s="117" t="s">
        <v>184</v>
      </c>
      <c r="L22" s="113">
        <v>2</v>
      </c>
      <c r="M22" s="117" t="s">
        <v>230</v>
      </c>
      <c r="N22" s="118" t="s">
        <v>231</v>
      </c>
      <c r="O22" s="5">
        <v>0.5</v>
      </c>
      <c r="P22" s="160" t="s">
        <v>50</v>
      </c>
      <c r="Q22" s="150"/>
    </row>
    <row r="23" spans="1:18" ht="105" customHeight="1" x14ac:dyDescent="0.25">
      <c r="A23" s="33" t="s">
        <v>106</v>
      </c>
      <c r="B23" s="150" t="str">
        <f>[61]MIR!$B$19</f>
        <v>Aumento en la adquisición de materiales de primera necesidad para el hogar</v>
      </c>
      <c r="C23" s="150"/>
      <c r="D23" s="150"/>
      <c r="E23" s="150" t="str">
        <f>[61]MIR!$C$19</f>
        <v>Porcentaje de solicitudes realizadas</v>
      </c>
      <c r="F23" s="150"/>
      <c r="G23" s="150" t="str">
        <f>[61]MIR!$D$19</f>
        <v>Porcentaje de solicitudes realizadas=(no.  de pedidos realizados/no. De solicitudes atendidas)*100 PSR=(NPR/NSA)*100</v>
      </c>
      <c r="H23" s="150"/>
      <c r="I23" s="160" t="str">
        <f>[61]MIR!$E$19</f>
        <v>Evidencia fotografica</v>
      </c>
      <c r="J23" s="150"/>
      <c r="K23" s="43" t="s">
        <v>184</v>
      </c>
      <c r="L23" s="71">
        <v>2</v>
      </c>
      <c r="M23" s="86" t="s">
        <v>230</v>
      </c>
      <c r="N23" s="87" t="s">
        <v>231</v>
      </c>
      <c r="O23" s="5">
        <v>0.5</v>
      </c>
      <c r="P23" s="160" t="s">
        <v>50</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25.25" customHeight="1" x14ac:dyDescent="0.25">
      <c r="A25" s="3" t="s">
        <v>69</v>
      </c>
      <c r="B25" s="150" t="str">
        <f>[61]MIR!$B$15</f>
        <v xml:space="preserve"> Disposición de los servidores públicos para el trámite de visas y pasaportes</v>
      </c>
      <c r="C25" s="150"/>
      <c r="D25" s="150"/>
      <c r="E25" s="150" t="str">
        <f>[61]MIR!$C$15</f>
        <v>Incremento en la gestion para tramite de pasaporte</v>
      </c>
      <c r="F25" s="150"/>
      <c r="G25" s="150" t="str">
        <f>[61]MIR!$D$15</f>
        <v>Porcentaje de Población Atendida = (No. De Solicitudes Atendidas / No. Total de Solicitudes Recibidas) * 100. PPA=(NSA/NTSR)*100</v>
      </c>
      <c r="H25" s="150"/>
      <c r="I25" s="160" t="str">
        <f>[61]MIR!$E$15</f>
        <v>Reporte y evidencia fotografica.</v>
      </c>
      <c r="J25" s="150"/>
      <c r="K25" s="43" t="s">
        <v>184</v>
      </c>
      <c r="L25" s="71">
        <v>2</v>
      </c>
      <c r="M25" s="86" t="s">
        <v>230</v>
      </c>
      <c r="N25" s="87" t="s">
        <v>231</v>
      </c>
      <c r="O25" s="5">
        <v>0.5</v>
      </c>
      <c r="P25" s="160" t="s">
        <v>50</v>
      </c>
      <c r="Q25" s="150"/>
    </row>
    <row r="26" spans="1:18" ht="105.75" customHeight="1" x14ac:dyDescent="0.25">
      <c r="A26" s="3" t="s">
        <v>68</v>
      </c>
      <c r="B26" s="150" t="str">
        <f>[61]MIR!$B$17</f>
        <v>Mayor ingreso del adulto mayor en el municipio a la pensión para el bienestar</v>
      </c>
      <c r="C26" s="150"/>
      <c r="D26" s="150"/>
      <c r="E26" s="150" t="str">
        <f>[61]MIR!$C$17</f>
        <v>Indice de ingreso a la pension del adulto mayor.</v>
      </c>
      <c r="F26" s="150"/>
      <c r="G26" s="150" t="str">
        <f>[61]MIR!$D$17</f>
        <v>Indice de Registros = (No. De Personas con  pension / No. De Total de Adultos Mayores) * 100. PR=(NPTI/NTSM)*100</v>
      </c>
      <c r="H26" s="150"/>
      <c r="I26" s="160" t="str">
        <f>[62]MIR!$H$19</f>
        <v>Padrón de
Beneficiarios</v>
      </c>
      <c r="J26" s="150"/>
      <c r="K26" s="43" t="s">
        <v>184</v>
      </c>
      <c r="L26" s="71">
        <v>2</v>
      </c>
      <c r="M26" s="86" t="s">
        <v>230</v>
      </c>
      <c r="N26" s="87" t="s">
        <v>231</v>
      </c>
      <c r="O26" s="5">
        <v>0.5</v>
      </c>
      <c r="P26" s="160" t="s">
        <v>50</v>
      </c>
      <c r="Q26" s="150"/>
      <c r="R26" t="s">
        <v>33</v>
      </c>
    </row>
    <row r="27" spans="1:18" ht="102.75" customHeight="1" x14ac:dyDescent="0.25">
      <c r="A27" s="3" t="s">
        <v>78</v>
      </c>
      <c r="B27" s="163" t="str">
        <f>[61]MIR!$B$18</f>
        <v>Aumento de las gestiones para el arreglo de diferentes documentos para las personas que requieran entrar a los programas sociales</v>
      </c>
      <c r="C27" s="167"/>
      <c r="D27" s="164"/>
      <c r="E27" s="163" t="str">
        <f>[61]MIR!$C$18</f>
        <v>Porcentaje de gestiones realizadas</v>
      </c>
      <c r="F27" s="164"/>
      <c r="G27" s="163" t="str">
        <f>[61]MIR!$D$18</f>
        <v>Porcentaje de gestiones realizadas=(No. Documentos corregidos/No. De solicitudes recibidas)*100 PGR=(NDC/NSR)*100</v>
      </c>
      <c r="H27" s="164"/>
      <c r="I27" s="165" t="str">
        <f>[61]MIR!$E$18</f>
        <v>Evidencia fotografica</v>
      </c>
      <c r="J27" s="166"/>
      <c r="K27" s="43" t="s">
        <v>184</v>
      </c>
      <c r="L27" s="71">
        <v>2</v>
      </c>
      <c r="M27" s="86" t="s">
        <v>230</v>
      </c>
      <c r="N27" s="87" t="s">
        <v>231</v>
      </c>
      <c r="O27" s="5">
        <v>0.5</v>
      </c>
      <c r="P27" s="160" t="s">
        <v>50</v>
      </c>
      <c r="Q27" s="150"/>
    </row>
    <row r="28" spans="1:18" ht="100.5" customHeight="1" x14ac:dyDescent="0.25">
      <c r="A28" s="3" t="s">
        <v>107</v>
      </c>
      <c r="B28" s="163" t="str">
        <f>[61]MIR!$B$20</f>
        <v>Productos para el hogar como estufas, calentadores, tinacos, licuadoras, etc. subsidiados en colaboración con la congregación mariana trinitaria.</v>
      </c>
      <c r="C28" s="167"/>
      <c r="D28" s="164"/>
      <c r="E28" s="163" t="str">
        <f>[61]MIR!$C$20</f>
        <v>Porcentaje de pedidos realizados</v>
      </c>
      <c r="F28" s="164"/>
      <c r="G28" s="163" t="str">
        <f>[61]MIR!$D$20</f>
        <v xml:space="preserve">Porcentaje de pedidos realizados= (No. De Solicitudes Atendidas / No. Total de Solicitudes Recibidas) * 100. PPA=(NSA/NTSR)*100 </v>
      </c>
      <c r="H28" s="164"/>
      <c r="I28" s="165" t="str">
        <f>[61]MIR!$E$20</f>
        <v>Reportes, Informes, Evidencias fotográficas.</v>
      </c>
      <c r="J28" s="166"/>
      <c r="K28" s="43" t="s">
        <v>184</v>
      </c>
      <c r="L28" s="71">
        <v>2</v>
      </c>
      <c r="M28" s="86" t="s">
        <v>230</v>
      </c>
      <c r="N28" s="87" t="s">
        <v>231</v>
      </c>
      <c r="O28" s="5">
        <v>0.5</v>
      </c>
      <c r="P28" s="160" t="s">
        <v>50</v>
      </c>
      <c r="Q28" s="150"/>
    </row>
    <row r="29" spans="1:18" ht="111" customHeight="1" x14ac:dyDescent="0.25">
      <c r="A29" s="3" t="s">
        <v>237</v>
      </c>
      <c r="B29" s="163" t="str">
        <f>[61]MIR!$B$21</f>
        <v>Productos de primera necesidad para el hogar como tinacos, laminas y juegos de baño a precios accesibles para la población de Eduardo Neri.</v>
      </c>
      <c r="C29" s="167"/>
      <c r="D29" s="164"/>
      <c r="E29" s="163" t="str">
        <f>[61]MIR!$C$21</f>
        <v>Indice de personas beneficiadas con el programa</v>
      </c>
      <c r="F29" s="164"/>
      <c r="G29" s="163" t="str">
        <f>[61]MIR!$D$21</f>
        <v xml:space="preserve">Indice de Población Atentida = (No. De Solicitudes Atendidas / No. Total de Solicitudes Recibidas) * 100. PPA=(NSA/NTSR)*100 </v>
      </c>
      <c r="H29" s="164"/>
      <c r="I29" s="165" t="str">
        <f>[61]MIR!$E$21</f>
        <v>Reportes y Evidencia documental y fotografica.</v>
      </c>
      <c r="J29" s="166"/>
      <c r="K29" s="43" t="s">
        <v>184</v>
      </c>
      <c r="L29" s="71">
        <v>2</v>
      </c>
      <c r="M29" s="86" t="s">
        <v>230</v>
      </c>
      <c r="N29" s="87" t="s">
        <v>231</v>
      </c>
      <c r="O29" s="5">
        <v>0.5</v>
      </c>
      <c r="P29" s="160" t="s">
        <v>50</v>
      </c>
      <c r="Q29" s="150"/>
    </row>
    <row r="30" spans="1:18" ht="83.25" customHeight="1" x14ac:dyDescent="0.25">
      <c r="A30" s="1"/>
      <c r="B30" s="1"/>
      <c r="C30" s="1"/>
      <c r="D30" s="1"/>
      <c r="E30" s="1"/>
      <c r="F30" s="1"/>
      <c r="G30" s="1"/>
      <c r="H30" s="1"/>
      <c r="I30" s="1"/>
      <c r="J30" s="1"/>
      <c r="K30" s="1"/>
      <c r="L30" s="1"/>
      <c r="M30" s="1"/>
      <c r="N30" s="1"/>
      <c r="O30" s="1"/>
      <c r="P30" s="1"/>
      <c r="Q30" s="1"/>
    </row>
    <row r="31" spans="1:18" ht="81" customHeight="1" x14ac:dyDescent="0.25">
      <c r="A31" s="1"/>
      <c r="B31" s="1"/>
      <c r="C31" s="1"/>
      <c r="D31" s="1"/>
      <c r="E31" s="1"/>
      <c r="F31" s="1"/>
      <c r="G31" s="1"/>
      <c r="H31" s="1"/>
      <c r="I31" s="1"/>
      <c r="J31" s="1"/>
      <c r="K31" s="1"/>
      <c r="L31" s="1"/>
      <c r="M31" s="1"/>
      <c r="N31" s="1"/>
      <c r="O31" s="1"/>
      <c r="P31" s="1"/>
      <c r="Q31" s="1"/>
    </row>
    <row r="32" spans="1:18" ht="85.5" customHeight="1" x14ac:dyDescent="0.25">
      <c r="A32" s="1"/>
      <c r="B32" s="1"/>
      <c r="C32" s="1"/>
      <c r="D32" s="1"/>
      <c r="E32" s="1"/>
      <c r="F32" s="1"/>
      <c r="G32" s="1"/>
      <c r="H32" s="1"/>
      <c r="I32" s="1"/>
      <c r="J32" s="1"/>
      <c r="K32" s="1"/>
      <c r="L32" s="1"/>
      <c r="M32" s="1"/>
      <c r="N32" s="1"/>
      <c r="O32" s="1"/>
      <c r="P32" s="1"/>
      <c r="Q32" s="1"/>
    </row>
    <row r="33" spans="1:17" ht="90.75" customHeight="1" x14ac:dyDescent="0.25">
      <c r="A33" s="1"/>
      <c r="B33" s="1"/>
      <c r="C33" s="1"/>
      <c r="D33" s="1"/>
      <c r="E33" s="1"/>
      <c r="F33" s="1"/>
      <c r="G33" s="1"/>
      <c r="H33" s="1"/>
      <c r="I33" s="1"/>
      <c r="J33" s="1"/>
      <c r="K33" s="1"/>
      <c r="L33" s="1"/>
      <c r="M33" s="1"/>
      <c r="N33" s="1"/>
      <c r="O33" s="1"/>
      <c r="P33" s="1"/>
      <c r="Q33" s="1"/>
    </row>
    <row r="34" spans="1:17" ht="93" customHeight="1"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
      <c r="G37" s="1"/>
      <c r="H37" s="1"/>
      <c r="I37" s="1"/>
      <c r="J37" s="1"/>
      <c r="K37" s="1"/>
      <c r="L37" s="1"/>
      <c r="M37" s="1"/>
      <c r="N37" s="1"/>
      <c r="O37" s="1"/>
      <c r="P37" s="1"/>
      <c r="Q37" s="1"/>
    </row>
    <row r="38" spans="1:17" x14ac:dyDescent="0.25">
      <c r="A38" s="1"/>
      <c r="B38" s="1"/>
      <c r="C38" s="1"/>
      <c r="D38" s="1"/>
      <c r="E38" s="1"/>
      <c r="G38" s="1"/>
      <c r="H38" s="1"/>
      <c r="I38" s="1"/>
      <c r="J38" s="1"/>
      <c r="K38" s="1"/>
      <c r="L38" s="1"/>
      <c r="M38" s="1"/>
      <c r="N38" s="1"/>
      <c r="O38" s="1"/>
      <c r="P38" s="1"/>
      <c r="Q38" s="1"/>
    </row>
    <row r="39" spans="1:17" x14ac:dyDescent="0.25">
      <c r="A39" s="1"/>
      <c r="B39" s="1"/>
      <c r="C39" s="1"/>
      <c r="D39" s="1"/>
      <c r="E39" s="1"/>
      <c r="F39" s="1"/>
      <c r="G39" s="1"/>
      <c r="H39" s="1"/>
      <c r="I39" s="1"/>
      <c r="J39" s="1"/>
      <c r="K39" s="1"/>
      <c r="L39" s="1"/>
      <c r="M39" s="1"/>
      <c r="N39" s="1"/>
      <c r="O39" s="1"/>
      <c r="P39" s="1"/>
      <c r="Q39" s="1"/>
    </row>
    <row r="40" spans="1:17" x14ac:dyDescent="0.25">
      <c r="A40" s="1"/>
      <c r="B40" s="1"/>
      <c r="C40" s="1"/>
      <c r="D40" s="1"/>
      <c r="E40" s="1"/>
      <c r="F40" s="1"/>
      <c r="G40" s="1"/>
      <c r="H40" s="1"/>
      <c r="I40" s="1"/>
      <c r="J40" s="1"/>
      <c r="K40" s="1"/>
      <c r="L40" s="1"/>
      <c r="M40" s="1"/>
      <c r="N40" s="1"/>
      <c r="O40" s="1"/>
      <c r="P40" s="1"/>
      <c r="Q40" s="1"/>
    </row>
    <row r="41" spans="1:17" x14ac:dyDescent="0.25">
      <c r="A41" s="1"/>
      <c r="B41" s="1"/>
      <c r="C41" s="1"/>
      <c r="D41" s="1"/>
      <c r="E41" s="1"/>
      <c r="F41" s="1"/>
      <c r="G41" s="1"/>
      <c r="H41" s="1"/>
      <c r="I41" s="1"/>
      <c r="J41" s="1"/>
      <c r="K41" s="1"/>
      <c r="L41" s="1"/>
      <c r="M41" s="1"/>
      <c r="N41" s="1"/>
      <c r="O41" s="1"/>
      <c r="P41" s="1"/>
      <c r="Q41" s="1"/>
    </row>
    <row r="44" spans="1:17" s="1" customFormat="1" x14ac:dyDescent="0.25">
      <c r="A44"/>
      <c r="B44"/>
      <c r="C44"/>
      <c r="D44"/>
      <c r="E44"/>
      <c r="F44"/>
      <c r="G44"/>
      <c r="H44"/>
      <c r="I44"/>
      <c r="J44"/>
      <c r="K44"/>
      <c r="L44"/>
      <c r="M44"/>
      <c r="N44"/>
      <c r="O44"/>
      <c r="P44"/>
      <c r="Q44"/>
    </row>
    <row r="45" spans="1:17" s="1" customFormat="1" x14ac:dyDescent="0.25">
      <c r="A45"/>
      <c r="B45"/>
      <c r="C45"/>
      <c r="D45"/>
      <c r="E45"/>
      <c r="F45"/>
      <c r="G45"/>
      <c r="H45"/>
      <c r="I45"/>
      <c r="J45"/>
      <c r="K45"/>
      <c r="L45"/>
      <c r="M45"/>
      <c r="N45"/>
      <c r="O45"/>
      <c r="P45"/>
      <c r="Q45"/>
    </row>
    <row r="46" spans="1:17" s="1" customFormat="1" x14ac:dyDescent="0.25">
      <c r="A46"/>
      <c r="B46"/>
      <c r="C46"/>
      <c r="D46"/>
      <c r="E46"/>
      <c r="F46"/>
      <c r="G46"/>
      <c r="H46"/>
      <c r="I46"/>
      <c r="J46"/>
      <c r="K46"/>
      <c r="L46"/>
      <c r="M46"/>
      <c r="N46"/>
      <c r="O46"/>
      <c r="P46"/>
      <c r="Q46"/>
    </row>
  </sheetData>
  <mergeCells count="89">
    <mergeCell ref="B22:D22"/>
    <mergeCell ref="E22:F22"/>
    <mergeCell ref="G22:H22"/>
    <mergeCell ref="I22:J22"/>
    <mergeCell ref="P22:Q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P28:Q28"/>
    <mergeCell ref="B29:D29"/>
    <mergeCell ref="E29:F29"/>
    <mergeCell ref="G29:H29"/>
    <mergeCell ref="I29:J29"/>
    <mergeCell ref="P29:Q29"/>
    <mergeCell ref="F35:H36"/>
    <mergeCell ref="B28:D28"/>
    <mergeCell ref="E28:F28"/>
    <mergeCell ref="G28:H28"/>
    <mergeCell ref="I28:J28"/>
  </mergeCells>
  <pageMargins left="0.7" right="0.7" top="0.75" bottom="0.75" header="0.3" footer="0.3"/>
  <pageSetup scale="53" orientation="landscape" horizontalDpi="4294967292"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30" zoomScale="66" zoomScaleNormal="66" zoomScaleSheetLayoutView="70" workbookViewId="0">
      <selection activeCell="J49" sqref="J49"/>
    </sheetView>
  </sheetViews>
  <sheetFormatPr baseColWidth="10" defaultColWidth="10.875" defaultRowHeight="15.75" x14ac:dyDescent="0.25"/>
  <cols>
    <col min="1" max="1" width="15.25" customWidth="1"/>
    <col min="3" max="3" width="6.875" customWidth="1"/>
    <col min="4" max="4" width="23" customWidth="1"/>
    <col min="5" max="5" width="9.875" customWidth="1"/>
    <col min="6" max="6" width="10.625" customWidth="1"/>
    <col min="7" max="7" width="9.875" customWidth="1"/>
    <col min="8" max="8" width="13.25" customWidth="1"/>
    <col min="9" max="9" width="13.375" customWidth="1"/>
    <col min="10" max="10" width="10" customWidth="1"/>
    <col min="11" max="11" width="15.125" customWidth="1"/>
    <col min="12" max="12" width="13.125" customWidth="1"/>
    <col min="13" max="13" width="12.625" customWidth="1"/>
    <col min="14" max="14" width="13" customWidth="1"/>
    <col min="15" max="15" width="13.125" customWidth="1"/>
    <col min="17" max="17" width="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7" customHeight="1" x14ac:dyDescent="0.25">
      <c r="A3" s="1"/>
      <c r="B3" s="147"/>
      <c r="C3" s="147"/>
      <c r="D3" s="147"/>
      <c r="E3" s="147"/>
      <c r="F3" s="147"/>
      <c r="G3" s="147"/>
      <c r="H3" s="147"/>
      <c r="I3" s="147"/>
      <c r="J3" s="147"/>
      <c r="K3" s="147"/>
      <c r="L3" s="147"/>
      <c r="M3" s="147"/>
      <c r="N3" s="147"/>
      <c r="O3" s="147"/>
      <c r="P3" s="147"/>
      <c r="Q3" s="1"/>
    </row>
    <row r="4" spans="1:17" ht="3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'[63]POA (2)'!$AA$26</f>
        <v xml:space="preserve">E Prestacion en Servicios Publicos </v>
      </c>
      <c r="E8" s="150"/>
      <c r="F8" s="150"/>
      <c r="G8" s="150"/>
      <c r="H8" s="150"/>
      <c r="I8" s="151" t="s">
        <v>1</v>
      </c>
      <c r="J8" s="152" t="s">
        <v>243</v>
      </c>
      <c r="K8" s="152"/>
      <c r="L8" s="151" t="s">
        <v>2</v>
      </c>
      <c r="M8" s="208" t="str">
        <f>'[63]POA (2)'!$AA$26</f>
        <v xml:space="preserve">E Prestacion en Servicios Publicos </v>
      </c>
      <c r="N8" s="150"/>
      <c r="O8" s="151" t="s">
        <v>3</v>
      </c>
      <c r="P8" s="205" t="str">
        <f>'[63]POA (2)'!$C$19</f>
        <v xml:space="preserve">Programa 13: Gestion Integral de Servicios Publicoa </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07" t="str">
        <f>'[63]POA (2)'!$AA$23</f>
        <v xml:space="preserve">1.Gobierno </v>
      </c>
      <c r="C11" s="155"/>
      <c r="D11" s="155"/>
      <c r="E11" s="156"/>
      <c r="F11" s="69" t="s">
        <v>5</v>
      </c>
      <c r="G11" s="207" t="str">
        <f>'[63]POA (2)'!$AA$24</f>
        <v xml:space="preserve">2.2. Vivienda  y Servicios  a la Comunidad  </v>
      </c>
      <c r="H11" s="155"/>
      <c r="I11" s="155"/>
      <c r="J11" s="155"/>
      <c r="K11" s="155"/>
      <c r="L11" s="156"/>
      <c r="M11" s="26" t="s">
        <v>6</v>
      </c>
      <c r="N11" s="314" t="str">
        <f>'[63]POA (2)'!$AA$25</f>
        <v xml:space="preserve">2.2.6. Servicios Comunales </v>
      </c>
      <c r="O11" s="167"/>
      <c r="P11" s="167"/>
      <c r="Q11" s="164"/>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08" t="str">
        <f>'[63]POA (2)'!$C$17</f>
        <v xml:space="preserve">Eje 2.- Desarrollo competitivo y sostenible para el progreso </v>
      </c>
      <c r="C13" s="150"/>
      <c r="D13" s="146" t="s">
        <v>8</v>
      </c>
      <c r="E13" s="208" t="str">
        <f>'[63]POA (2)'!$C$18</f>
        <v>Garantizar la prestacion de los Servicios publicos de forma eficiente, segura y sustentable promoviendo el bienestar y calidad de vida mediante el acceso universal y equitativo de los servicios.</v>
      </c>
      <c r="F13" s="150"/>
      <c r="G13" s="150"/>
      <c r="H13" s="146" t="s">
        <v>9</v>
      </c>
      <c r="I13" s="208" t="str">
        <f>'[63]POA (2)'!$C$20</f>
        <v xml:space="preserve">Vincular mecanismos de colaboracion interintitucional para el desarrollo de infraestructura que impulsen la vocacion productiva del Municipio, garantizando la proteccion y sostenibilidad del medio ambiente. </v>
      </c>
      <c r="J13" s="150"/>
      <c r="K13" s="150"/>
      <c r="L13" s="150"/>
      <c r="M13" s="151" t="s">
        <v>10</v>
      </c>
      <c r="N13" s="208" t="str">
        <f>'[63]POA (2)'!$C$21</f>
        <v xml:space="preserve">13.50 Trabajar em coordinacion cons otras unidades administrativas para la gestion, mantenimiento y rehabilitacion de los espacios publicos.    </v>
      </c>
      <c r="O13" s="150"/>
      <c r="P13" s="150"/>
      <c r="Q13" s="150"/>
    </row>
    <row r="14" spans="1:17" ht="92.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90.75" customHeight="1" x14ac:dyDescent="0.25">
      <c r="A19" s="2" t="s">
        <v>28</v>
      </c>
      <c r="B19" s="150" t="str">
        <f>[63]MIR!$B$12</f>
        <v>Lograr una satisfacción de la ciudadania de Eduardo Neri respecto a los servicios publicos ofrecidos por el Municipio</v>
      </c>
      <c r="C19" s="150"/>
      <c r="D19" s="150"/>
      <c r="E19" s="150" t="str">
        <f>[63]MIR!$C$12</f>
        <v xml:space="preserve">Calidad de los Servicios Publicos </v>
      </c>
      <c r="F19" s="150"/>
      <c r="G19" s="150" t="str">
        <f>[63]MIR!$D$12</f>
        <v>no de personas con satisfacción sobre servicios publicos/numero de personas encuestadas*100</v>
      </c>
      <c r="H19" s="150"/>
      <c r="I19" s="160" t="str">
        <f>[63]MIR!$E$12</f>
        <v xml:space="preserve">Evidencia fotografica </v>
      </c>
      <c r="J19" s="150"/>
      <c r="K19" s="51" t="s">
        <v>184</v>
      </c>
      <c r="L19" s="71">
        <v>2</v>
      </c>
      <c r="M19" s="86" t="s">
        <v>230</v>
      </c>
      <c r="N19" s="87" t="s">
        <v>231</v>
      </c>
      <c r="O19" s="5">
        <v>0.5</v>
      </c>
      <c r="P19" s="160" t="str">
        <f t="shared" ref="P19:P23" si="0">$J$8</f>
        <v>DIRECCIÓN GENERAL DE SERVICIOS PUBLICOS</v>
      </c>
      <c r="Q19" s="150"/>
    </row>
    <row r="20" spans="1:18" ht="90" customHeight="1" x14ac:dyDescent="0.25">
      <c r="A20" s="2" t="s">
        <v>29</v>
      </c>
      <c r="B20" s="150" t="str">
        <f>[63]MIR!$B$13</f>
        <v xml:space="preserve">Tener  eficiencia en la atencion a los Servicios Publicos prestados a la Ciudadania en el Municipio de Eduardo Neri </v>
      </c>
      <c r="C20" s="150"/>
      <c r="D20" s="150"/>
      <c r="E20" s="150" t="str">
        <f>[63]MIR!$C$13</f>
        <v xml:space="preserve">Implementar cursos para el personal de todas las Direccion de Servicios publicos que sean dirijidos hacia el trato de los ciudadanos </v>
      </c>
      <c r="F20" s="150"/>
      <c r="G20" s="150" t="str">
        <f>[63]MIR!$D$13</f>
        <v>no de cursos realizados/no de cursos programados*100</v>
      </c>
      <c r="H20" s="150"/>
      <c r="I20" s="160" t="str">
        <f>[63]MIR!$E$13</f>
        <v xml:space="preserve">Evidencia fotografica y cursos </v>
      </c>
      <c r="J20" s="150"/>
      <c r="K20" s="51" t="s">
        <v>184</v>
      </c>
      <c r="L20" s="71">
        <v>2</v>
      </c>
      <c r="M20" s="86" t="s">
        <v>230</v>
      </c>
      <c r="N20" s="87" t="s">
        <v>231</v>
      </c>
      <c r="O20" s="5">
        <v>0.5</v>
      </c>
      <c r="P20" s="160" t="str">
        <f t="shared" si="0"/>
        <v>DIRECCIÓN GENERAL DE SERVICIOS PUBLICOS</v>
      </c>
      <c r="Q20" s="150"/>
    </row>
    <row r="21" spans="1:18" ht="85.5" customHeight="1" x14ac:dyDescent="0.25">
      <c r="A21" s="2" t="s">
        <v>62</v>
      </c>
      <c r="B21" s="150" t="str">
        <f>[63]MIR!$B$14</f>
        <v xml:space="preserve">Los trabajos se realizan con seguridad </v>
      </c>
      <c r="C21" s="150"/>
      <c r="D21" s="150"/>
      <c r="E21" s="150" t="str">
        <f>[63]MIR!$C$14</f>
        <v xml:space="preserve">Implementar cursos de identificacion de riesgos y prevencion de accidentes </v>
      </c>
      <c r="F21" s="150"/>
      <c r="G21" s="150" t="str">
        <f>[63]MIR!$D$14</f>
        <v>no de cursos de identificacion realizados/no de cursos identificacion programados*100</v>
      </c>
      <c r="H21" s="150"/>
      <c r="I21" s="160" t="str">
        <f>[63]MIR!$E$14</f>
        <v xml:space="preserve">Evidencia fotografica </v>
      </c>
      <c r="J21" s="150"/>
      <c r="K21" s="51" t="s">
        <v>184</v>
      </c>
      <c r="L21" s="71">
        <v>2</v>
      </c>
      <c r="M21" s="86" t="s">
        <v>230</v>
      </c>
      <c r="N21" s="87" t="s">
        <v>231</v>
      </c>
      <c r="O21" s="5">
        <v>0.5</v>
      </c>
      <c r="P21" s="160" t="str">
        <f t="shared" si="0"/>
        <v>DIRECCIÓN GENERAL DE SERVICIOS PUBLICOS</v>
      </c>
      <c r="Q21" s="150"/>
    </row>
    <row r="22" spans="1:18" ht="87.75" customHeight="1" x14ac:dyDescent="0.25">
      <c r="A22" s="2" t="s">
        <v>63</v>
      </c>
      <c r="B22" s="163" t="str">
        <f>[63]MIR!$B$17</f>
        <v xml:space="preserve">Control en las actividades programadas para mejor los Servicios Publicos </v>
      </c>
      <c r="C22" s="167"/>
      <c r="D22" s="164"/>
      <c r="E22" s="163" t="str">
        <f>[63]MIR!$C$17</f>
        <v xml:space="preserve">Implementar planes de trabajo </v>
      </c>
      <c r="F22" s="164"/>
      <c r="G22" s="163" t="str">
        <f>[63]MIR!$D$17</f>
        <v xml:space="preserve">No. De actividades programadas / No de actividades realizadas * 100 </v>
      </c>
      <c r="H22" s="164"/>
      <c r="I22" s="165" t="str">
        <f>[63]MIR!$E$17</f>
        <v xml:space="preserve">Planes de trabajo </v>
      </c>
      <c r="J22" s="166"/>
      <c r="K22" s="117" t="s">
        <v>184</v>
      </c>
      <c r="L22" s="113">
        <v>2</v>
      </c>
      <c r="M22" s="117" t="s">
        <v>230</v>
      </c>
      <c r="N22" s="118" t="s">
        <v>231</v>
      </c>
      <c r="O22" s="5">
        <v>0.5</v>
      </c>
      <c r="P22" s="160" t="str">
        <f t="shared" si="0"/>
        <v>DIRECCIÓN GENERAL DE SERVICIOS PUBLICOS</v>
      </c>
      <c r="Q22" s="150"/>
    </row>
    <row r="23" spans="1:18" ht="99" customHeight="1" x14ac:dyDescent="0.25">
      <c r="A23" s="2" t="s">
        <v>106</v>
      </c>
      <c r="B23" s="150" t="str">
        <f>[63]MIR!$B$20</f>
        <v xml:space="preserve">Actividades para mejorar la imagen del Municipio </v>
      </c>
      <c r="C23" s="150"/>
      <c r="D23" s="150"/>
      <c r="E23" s="150" t="str">
        <f>[63]MIR!$C$20</f>
        <v xml:space="preserve">Realizar campañas y actividades de limpieza general en cada una de las Direcciones </v>
      </c>
      <c r="F23" s="150"/>
      <c r="G23" s="150" t="str">
        <f>[63]MIR!$D$20</f>
        <v>No. De campañas a realizar / actividades realizadas*100</v>
      </c>
      <c r="H23" s="150"/>
      <c r="I23" s="160" t="str">
        <f>[63]MIR!$E$20</f>
        <v xml:space="preserve">Fotos y videos </v>
      </c>
      <c r="J23" s="150"/>
      <c r="K23" s="51" t="s">
        <v>184</v>
      </c>
      <c r="L23" s="71">
        <v>2</v>
      </c>
      <c r="M23" s="86" t="s">
        <v>230</v>
      </c>
      <c r="N23" s="87" t="s">
        <v>231</v>
      </c>
      <c r="O23" s="5">
        <v>0.5</v>
      </c>
      <c r="P23" s="160" t="str">
        <f t="shared" si="0"/>
        <v>DIRECCIÓN GENERAL DE SERVICIOS PUBLICOS</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84.75" customHeight="1" x14ac:dyDescent="0.25">
      <c r="A25" s="3" t="s">
        <v>69</v>
      </c>
      <c r="B25" s="150" t="str">
        <f>[63]MIR!$B$15</f>
        <v xml:space="preserve">Gestinar herramienta y equipo de seguridad  </v>
      </c>
      <c r="C25" s="150"/>
      <c r="D25" s="150"/>
      <c r="E25" s="150" t="str">
        <f>[63]MIR!$C$15</f>
        <v xml:space="preserve">Porcentaje de gestión de herramienta </v>
      </c>
      <c r="F25" s="150"/>
      <c r="G25" s="150" t="str">
        <f>[63]MIR!$D$15</f>
        <v xml:space="preserve">(no. De herramienta gestionada / no. De herramienta programada*100) PGH NHG/NHP*100 </v>
      </c>
      <c r="H25" s="150"/>
      <c r="I25" s="160" t="str">
        <f>[63]MIR!$E$15</f>
        <v>Evidencia fotografica</v>
      </c>
      <c r="J25" s="150"/>
      <c r="K25" s="51" t="s">
        <v>184</v>
      </c>
      <c r="L25" s="71">
        <v>2</v>
      </c>
      <c r="M25" s="86" t="s">
        <v>230</v>
      </c>
      <c r="N25" s="87" t="s">
        <v>231</v>
      </c>
      <c r="O25" s="5">
        <v>0.5</v>
      </c>
      <c r="P25" s="160" t="str">
        <f t="shared" ref="P25:P30" si="1">$P$23</f>
        <v>DIRECCIÓN GENERAL DE SERVICIOS PUBLICOS</v>
      </c>
      <c r="Q25" s="150"/>
    </row>
    <row r="26" spans="1:18" ht="88.5" customHeight="1" x14ac:dyDescent="0.25">
      <c r="A26" s="3" t="s">
        <v>65</v>
      </c>
      <c r="B26" s="150" t="str">
        <f>[63]MIR!$B$16</f>
        <v xml:space="preserve">Capacitaciones a los choferes de las Camionetas recolectoras de basura </v>
      </c>
      <c r="C26" s="150"/>
      <c r="D26" s="150"/>
      <c r="E26" s="150" t="str">
        <f>[63]MIR!$C$16</f>
        <v xml:space="preserve">Implementar capacitaciones para mejorar el trato con los Ciudadanos del Municipio </v>
      </c>
      <c r="F26" s="150"/>
      <c r="G26" s="150" t="str">
        <f>[63]MIR!$D$16</f>
        <v>no de cursos de identificacion realizados/no de cursos identificacion programados*100</v>
      </c>
      <c r="H26" s="150"/>
      <c r="I26" s="160" t="str">
        <f>[63]MIR!$E$16</f>
        <v xml:space="preserve">Cursos </v>
      </c>
      <c r="J26" s="150"/>
      <c r="K26" s="51" t="s">
        <v>184</v>
      </c>
      <c r="L26" s="71">
        <v>2</v>
      </c>
      <c r="M26" s="86" t="s">
        <v>230</v>
      </c>
      <c r="N26" s="87" t="s">
        <v>231</v>
      </c>
      <c r="O26" s="5">
        <v>0.5</v>
      </c>
      <c r="P26" s="160" t="str">
        <f t="shared" si="1"/>
        <v>DIRECCIÓN GENERAL DE SERVICIOS PUBLICOS</v>
      </c>
      <c r="Q26" s="150"/>
      <c r="R26" t="s">
        <v>33</v>
      </c>
    </row>
    <row r="27" spans="1:18" ht="90" customHeight="1" x14ac:dyDescent="0.25">
      <c r="A27" s="3" t="s">
        <v>68</v>
      </c>
      <c r="B27" s="163" t="str">
        <f>[63]MIR!$B$18</f>
        <v xml:space="preserve">Supervision en las Direcciones Correspondientes a Servicios Publicos </v>
      </c>
      <c r="C27" s="167"/>
      <c r="D27" s="164"/>
      <c r="E27" s="163" t="str">
        <f>[63]MIR!$C$18</f>
        <v xml:space="preserve">Realizar las acciones tecnicas y administrativas correspondientes </v>
      </c>
      <c r="F27" s="164"/>
      <c r="G27" s="163" t="str">
        <f>[63]MIR!$D$18</f>
        <v xml:space="preserve">(No. De acciones tecnicas / No. De accciones adiministrativas *100 ) </v>
      </c>
      <c r="H27" s="164"/>
      <c r="I27" s="165" t="str">
        <f>[63]MIR!$E$18</f>
        <v xml:space="preserve">Evidencia fotografica </v>
      </c>
      <c r="J27" s="166"/>
      <c r="K27" s="51" t="s">
        <v>184</v>
      </c>
      <c r="L27" s="71">
        <v>2</v>
      </c>
      <c r="M27" s="86" t="s">
        <v>230</v>
      </c>
      <c r="N27" s="87" t="s">
        <v>231</v>
      </c>
      <c r="O27" s="5">
        <v>0.5</v>
      </c>
      <c r="P27" s="160" t="str">
        <f t="shared" si="1"/>
        <v>DIRECCIÓN GENERAL DE SERVICIOS PUBLICOS</v>
      </c>
      <c r="Q27" s="150"/>
    </row>
    <row r="28" spans="1:18" ht="92.25" customHeight="1" x14ac:dyDescent="0.25">
      <c r="A28" s="3" t="s">
        <v>78</v>
      </c>
      <c r="B28" s="163" t="str">
        <f>[63]MIR!$B$19</f>
        <v xml:space="preserve">Capacitar personal para brindar un mejor servicio al Municipio </v>
      </c>
      <c r="C28" s="167"/>
      <c r="D28" s="164"/>
      <c r="E28" s="163" t="str">
        <f>[63]MIR!$C$19</f>
        <v xml:space="preserve">Implementar capacitaciones para mejorar el trato con los Ciudadanos del Municipio </v>
      </c>
      <c r="F28" s="164"/>
      <c r="G28" s="163" t="str">
        <f>[63]MIR!$D$19</f>
        <v>'no de cursos de identificacion realizados/no de cursos identificacion programados*100</v>
      </c>
      <c r="H28" s="164"/>
      <c r="I28" s="165" t="str">
        <f t="shared" ref="I28" si="2">$I$26</f>
        <v xml:space="preserve">Cursos </v>
      </c>
      <c r="J28" s="166"/>
      <c r="K28" s="51" t="s">
        <v>184</v>
      </c>
      <c r="L28" s="71">
        <v>2</v>
      </c>
      <c r="M28" s="86" t="s">
        <v>230</v>
      </c>
      <c r="N28" s="87" t="s">
        <v>231</v>
      </c>
      <c r="O28" s="5">
        <v>0.5</v>
      </c>
      <c r="P28" s="160" t="str">
        <f t="shared" si="1"/>
        <v>DIRECCIÓN GENERAL DE SERVICIOS PUBLICOS</v>
      </c>
      <c r="Q28" s="150"/>
    </row>
    <row r="29" spans="1:18" ht="105.75" customHeight="1" x14ac:dyDescent="0.25">
      <c r="A29" s="3" t="s">
        <v>107</v>
      </c>
      <c r="B29" s="150" t="str">
        <f>[63]MIR!$B$21</f>
        <v xml:space="preserve">Gestionar materiales para realizar sus actividades cotidianas </v>
      </c>
      <c r="C29" s="150"/>
      <c r="D29" s="150"/>
      <c r="E29" s="150" t="str">
        <f>[63]MIR!$C$21</f>
        <v xml:space="preserve">Porcentaje de gestion de materiales </v>
      </c>
      <c r="F29" s="150"/>
      <c r="G29" s="150" t="str">
        <f>[63]MIR!$D$21</f>
        <v>(No.de materiales/ No. De material programado*100) PGH * 100</v>
      </c>
      <c r="H29" s="150"/>
      <c r="I29" s="150" t="str">
        <f>[63]MIR!$E$21</f>
        <v xml:space="preserve">Evidencia fotografica </v>
      </c>
      <c r="J29" s="150"/>
      <c r="K29" s="51" t="s">
        <v>184</v>
      </c>
      <c r="L29" s="71">
        <v>2</v>
      </c>
      <c r="M29" s="86" t="s">
        <v>230</v>
      </c>
      <c r="N29" s="87" t="s">
        <v>231</v>
      </c>
      <c r="O29" s="5">
        <v>0.5</v>
      </c>
      <c r="P29" s="160" t="str">
        <f t="shared" si="1"/>
        <v>DIRECCIÓN GENERAL DE SERVICIOS PUBLICOS</v>
      </c>
      <c r="Q29" s="150"/>
    </row>
    <row r="30" spans="1:18" ht="75" customHeight="1" x14ac:dyDescent="0.25">
      <c r="A30" s="3" t="s">
        <v>237</v>
      </c>
      <c r="B30" s="150" t="str">
        <f>[63]MIR!$B$22</f>
        <v xml:space="preserve">Participacion activa de los Ciudadanos en las activadades para mejorar los Servicios publicos </v>
      </c>
      <c r="C30" s="150"/>
      <c r="D30" s="150"/>
      <c r="E30" s="150" t="str">
        <f>[63]MIR!$C$22</f>
        <v xml:space="preserve">Émpoderamiento de los Servicios publicos </v>
      </c>
      <c r="F30" s="150"/>
      <c r="G30" s="150" t="str">
        <f>[63]MIR!$D$22</f>
        <v>No. De actividades / no. De ciudadanos*100</v>
      </c>
      <c r="H30" s="150"/>
      <c r="I30" s="150" t="str">
        <f>[63]MIR!$E$21</f>
        <v xml:space="preserve">Evidencia fotografica </v>
      </c>
      <c r="J30" s="150"/>
      <c r="K30" s="51" t="s">
        <v>184</v>
      </c>
      <c r="L30" s="113">
        <v>2</v>
      </c>
      <c r="M30" s="117" t="s">
        <v>230</v>
      </c>
      <c r="N30" s="114" t="s">
        <v>231</v>
      </c>
      <c r="O30" s="5">
        <v>0.5</v>
      </c>
      <c r="P30" s="160" t="str">
        <f t="shared" si="1"/>
        <v>DIRECCIÓN GENERAL DE SERVICIOS PUBLICOS</v>
      </c>
      <c r="Q30" s="150"/>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
      <c r="G37" s="1"/>
      <c r="H37" s="1"/>
      <c r="I37" s="1"/>
      <c r="J37" s="1"/>
      <c r="K37" s="1"/>
      <c r="L37" s="1"/>
      <c r="M37" s="1"/>
      <c r="N37" s="1"/>
      <c r="O37" s="1"/>
      <c r="P37" s="1"/>
      <c r="Q37" s="1"/>
    </row>
    <row r="38" spans="1:17" s="1" customFormat="1" x14ac:dyDescent="0.25">
      <c r="F38"/>
    </row>
    <row r="39" spans="1:17" s="1" customFormat="1" ht="81.75" customHeight="1" x14ac:dyDescent="0.25"/>
    <row r="40" spans="1:17" s="1" customFormat="1" x14ac:dyDescent="0.25"/>
    <row r="41" spans="1:17" x14ac:dyDescent="0.25">
      <c r="A41" s="1"/>
      <c r="B41" s="1"/>
      <c r="C41" s="1"/>
      <c r="D41" s="1"/>
      <c r="E41" s="1"/>
      <c r="F41" s="1"/>
      <c r="G41" s="1"/>
      <c r="H41" s="1"/>
      <c r="I41" s="1"/>
      <c r="J41" s="1"/>
      <c r="K41" s="1"/>
      <c r="L41" s="1"/>
      <c r="M41" s="1"/>
      <c r="N41" s="1"/>
      <c r="O41" s="1"/>
      <c r="P41" s="1"/>
      <c r="Q41" s="1"/>
    </row>
  </sheetData>
  <mergeCells count="94">
    <mergeCell ref="P30:Q30"/>
    <mergeCell ref="B22:D22"/>
    <mergeCell ref="E22:F22"/>
    <mergeCell ref="G22:H22"/>
    <mergeCell ref="I22:J22"/>
    <mergeCell ref="P22:Q22"/>
    <mergeCell ref="B23:D23"/>
    <mergeCell ref="E23:F23"/>
    <mergeCell ref="G23:H23"/>
    <mergeCell ref="I23:J23"/>
    <mergeCell ref="P23:Q23"/>
    <mergeCell ref="A24:Q24"/>
    <mergeCell ref="B25:D25"/>
    <mergeCell ref="E25:F25"/>
    <mergeCell ref="G25:H25"/>
    <mergeCell ref="I25:J25"/>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1:D21"/>
    <mergeCell ref="E21:F21"/>
    <mergeCell ref="G21:H21"/>
    <mergeCell ref="I21:J21"/>
    <mergeCell ref="P21:Q21"/>
    <mergeCell ref="P25:Q25"/>
    <mergeCell ref="B27:D27"/>
    <mergeCell ref="E27:F27"/>
    <mergeCell ref="G27:H27"/>
    <mergeCell ref="I27:J27"/>
    <mergeCell ref="P27:Q27"/>
    <mergeCell ref="B26:D26"/>
    <mergeCell ref="E26:F26"/>
    <mergeCell ref="G26:H26"/>
    <mergeCell ref="I26:J26"/>
    <mergeCell ref="P26:Q26"/>
    <mergeCell ref="P28:Q28"/>
    <mergeCell ref="B29:D29"/>
    <mergeCell ref="E29:F29"/>
    <mergeCell ref="G29:H29"/>
    <mergeCell ref="I29:J29"/>
    <mergeCell ref="P29:Q29"/>
    <mergeCell ref="F35:H36"/>
    <mergeCell ref="B28:D28"/>
    <mergeCell ref="E28:F28"/>
    <mergeCell ref="G28:H28"/>
    <mergeCell ref="I28:J28"/>
    <mergeCell ref="B30:D30"/>
    <mergeCell ref="E30:F30"/>
    <mergeCell ref="G30:H30"/>
    <mergeCell ref="I30:J30"/>
  </mergeCells>
  <pageMargins left="0.7" right="0.7" top="0.75" bottom="0.75" header="0.3" footer="0.3"/>
  <pageSetup scale="53" orientation="landscape" horizontalDpi="4294967292" verticalDpi="0"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28" zoomScale="68" zoomScaleNormal="68" zoomScaleSheetLayoutView="70" workbookViewId="0">
      <selection activeCell="M26" sqref="M26"/>
    </sheetView>
  </sheetViews>
  <sheetFormatPr baseColWidth="10" defaultColWidth="10.875" defaultRowHeight="15.75" x14ac:dyDescent="0.25"/>
  <cols>
    <col min="1" max="1" width="13.75" customWidth="1"/>
    <col min="3" max="3" width="6.875" customWidth="1"/>
    <col min="4" max="4" width="25" customWidth="1"/>
    <col min="6" max="6" width="9.25" customWidth="1"/>
    <col min="8" max="8" width="12.875" customWidth="1"/>
    <col min="9" max="9" width="13.375" customWidth="1"/>
    <col min="10" max="10" width="13.5" customWidth="1"/>
    <col min="11" max="11" width="12.125" customWidth="1"/>
    <col min="12" max="12" width="10" customWidth="1"/>
    <col min="13" max="13" width="13.875" customWidth="1"/>
    <col min="14" max="14" width="12.875" customWidth="1"/>
    <col min="15" max="15" width="11" customWidth="1"/>
    <col min="17" max="17" width="8.875" customWidth="1"/>
  </cols>
  <sheetData>
    <row r="1" spans="1:17" x14ac:dyDescent="0.25">
      <c r="A1" s="1"/>
      <c r="B1" s="1"/>
      <c r="C1" s="1" t="e">
        <f>'[34]19.-DERECCIÓN GENERAL DE DESARR'!C1</f>
        <v>#REF!</v>
      </c>
      <c r="D1" s="1"/>
      <c r="E1" s="1"/>
      <c r="F1" s="1"/>
      <c r="G1" s="1"/>
      <c r="H1" s="1"/>
      <c r="I1" s="1"/>
      <c r="J1" s="1"/>
      <c r="K1" s="1"/>
      <c r="L1" s="1"/>
      <c r="M1" s="1"/>
      <c r="N1" s="1" t="e">
        <f>'[34]19.-DERECCIÓN GENERAL DE DESARR'!N1</f>
        <v>#REF!</v>
      </c>
      <c r="O1" s="1"/>
      <c r="P1" s="1"/>
      <c r="Q1" s="1"/>
    </row>
    <row r="2" spans="1:17" ht="31.5" customHeight="1" x14ac:dyDescent="0.25">
      <c r="A2" s="1"/>
      <c r="B2" s="147" t="e">
        <f>'[34]19.-DERECCIÓN GENERAL DE DESARR'!B2</f>
        <v>#REF!</v>
      </c>
      <c r="C2" s="147"/>
      <c r="D2" s="147"/>
      <c r="E2" s="147"/>
      <c r="F2" s="147"/>
      <c r="G2" s="147"/>
      <c r="H2" s="147"/>
      <c r="I2" s="147"/>
      <c r="J2" s="147"/>
      <c r="K2" s="147"/>
      <c r="L2" s="147"/>
      <c r="M2" s="147"/>
      <c r="N2" s="147"/>
      <c r="O2" s="147"/>
      <c r="P2" s="147"/>
      <c r="Q2" s="1"/>
    </row>
    <row r="3" spans="1:17" ht="45.75" customHeight="1" x14ac:dyDescent="0.25">
      <c r="A3" s="1"/>
      <c r="B3" s="147"/>
      <c r="C3" s="147"/>
      <c r="D3" s="147"/>
      <c r="E3" s="147"/>
      <c r="F3" s="147"/>
      <c r="G3" s="147"/>
      <c r="H3" s="147"/>
      <c r="I3" s="147"/>
      <c r="J3" s="147"/>
      <c r="K3" s="147"/>
      <c r="L3" s="147"/>
      <c r="M3" s="147"/>
      <c r="N3" s="147"/>
      <c r="O3" s="147"/>
      <c r="P3" s="147"/>
      <c r="Q3" s="1"/>
    </row>
    <row r="4" spans="1:17" ht="46.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tr">
        <f>'[34]19.-DERECCIÓN GENERAL DE DESARR'!B5</f>
        <v>INDICADORES ESTRATÉGICOS Y DE GESTIÓN 2024.</v>
      </c>
      <c r="C5" s="148"/>
      <c r="D5" s="148"/>
      <c r="E5" s="148"/>
      <c r="F5" s="148"/>
      <c r="G5" s="148"/>
      <c r="H5" s="148"/>
      <c r="I5" s="148"/>
      <c r="J5" s="148"/>
      <c r="K5" s="148"/>
      <c r="L5" s="148"/>
      <c r="M5" s="148"/>
      <c r="N5" s="148"/>
      <c r="O5" s="148"/>
      <c r="P5" s="148"/>
      <c r="Q5" s="1"/>
    </row>
    <row r="6" spans="1:17" ht="15.75" hidden="1" customHeight="1" x14ac:dyDescent="0.25">
      <c r="A6" s="1" t="e">
        <f>'[34]19.-DERECCIÓN GENERAL DE DESARR'!A6</f>
        <v>#REF!</v>
      </c>
      <c r="B6" s="1" t="e">
        <f>'[34]19.-DERECCIÓN GENERAL DE DESARR'!B6</f>
        <v>#REF!</v>
      </c>
      <c r="C6" s="1" t="e">
        <f>'[34]19.-DERECCIÓN GENERAL DE DESARR'!C6</f>
        <v>#REF!</v>
      </c>
      <c r="D6" s="1" t="e">
        <f>'[34]19.-DERECCIÓN GENERAL DE DESARR'!D6</f>
        <v>#REF!</v>
      </c>
      <c r="E6" s="1" t="e">
        <f>'[34]19.-DERECCIÓN GENERAL DE DESARR'!E6</f>
        <v>#REF!</v>
      </c>
      <c r="F6" s="1" t="e">
        <f>'[34]19.-DERECCIÓN GENERAL DE DESARR'!F6</f>
        <v>#REF!</v>
      </c>
      <c r="G6" s="1" t="e">
        <f>'[34]19.-DERECCIÓN GENERAL DE DESARR'!G6</f>
        <v>#REF!</v>
      </c>
      <c r="H6" s="1" t="e">
        <f>'[34]19.-DERECCIÓN GENERAL DE DESARR'!H6</f>
        <v>#REF!</v>
      </c>
      <c r="I6" s="1" t="e">
        <f>'[34]19.-DERECCIÓN GENERAL DE DESARR'!I6</f>
        <v>#REF!</v>
      </c>
      <c r="J6" s="1" t="e">
        <f>'[34]19.-DERECCIÓN GENERAL DE DESARR'!J6</f>
        <v>#REF!</v>
      </c>
      <c r="K6" s="1" t="e">
        <f>'[34]19.-DERECCIÓN GENERAL DE DESARR'!K6</f>
        <v>#REF!</v>
      </c>
      <c r="L6" s="1" t="e">
        <f>'[34]19.-DERECCIÓN GENERAL DE DESARR'!L6</f>
        <v>#REF!</v>
      </c>
      <c r="M6" s="1" t="e">
        <f>'[34]19.-DERECCIÓN GENERAL DE DESARR'!M6</f>
        <v>#REF!</v>
      </c>
      <c r="N6" s="1" t="e">
        <f>'[34]19.-DERECCIÓN GENERAL DE DESARR'!N6</f>
        <v>#REF!</v>
      </c>
      <c r="O6" s="1" t="e">
        <f>'[34]19.-DERECCIÓN GENERAL DE DESARR'!O6</f>
        <v>#REF!</v>
      </c>
      <c r="P6" s="1" t="e">
        <f>'[34]19.-DERECCIÓN GENERAL DE DESARR'!P6</f>
        <v>#REF!</v>
      </c>
      <c r="Q6" s="1" t="e">
        <f>'[34]19.-DERECCIÓN GENERAL DE DESARR'!Q6</f>
        <v>#REF!</v>
      </c>
    </row>
    <row r="7" spans="1:17" x14ac:dyDescent="0.25">
      <c r="A7" s="272" t="str">
        <f>'[34]19.-DERECCIÓN GENERAL DE DESARR'!A7</f>
        <v>CLASIFICACIÓN PROGRAMÁTICA</v>
      </c>
      <c r="B7" s="296"/>
      <c r="C7" s="296"/>
      <c r="D7" s="296"/>
      <c r="E7" s="296"/>
      <c r="F7" s="296"/>
      <c r="G7" s="296"/>
      <c r="H7" s="296"/>
      <c r="I7" s="296"/>
      <c r="J7" s="296"/>
      <c r="K7" s="296"/>
      <c r="L7" s="296"/>
      <c r="M7" s="296"/>
      <c r="N7" s="296"/>
      <c r="O7" s="296"/>
      <c r="P7" s="296"/>
      <c r="Q7" s="273"/>
    </row>
    <row r="8" spans="1:17" ht="15.75" customHeight="1" x14ac:dyDescent="0.25">
      <c r="A8" s="266" t="str">
        <f>'[34]19.-DERECCIÓN GENERAL DE DESARR'!A8</f>
        <v>Programa Presupuestario:</v>
      </c>
      <c r="B8" s="281"/>
      <c r="C8" s="267"/>
      <c r="D8" s="297" t="str">
        <f>[64]POA!$AA$26</f>
        <v>E. Prestacion de servicios públicos</v>
      </c>
      <c r="E8" s="298"/>
      <c r="F8" s="298"/>
      <c r="G8" s="298"/>
      <c r="H8" s="299"/>
      <c r="I8" s="270" t="str">
        <f>'[34]19.-DERECCIÓN GENERAL DE DESARR'!I8</f>
        <v>Unidad Responsable:</v>
      </c>
      <c r="J8" s="303" t="str">
        <f>'[34]19.-DERECCIÓN GENERAL DE DESARR'!J8</f>
        <v>DIRECCIÓN GENERAL DE DESARROLLO URBANO Y OBRAS PÚBLICAS.</v>
      </c>
      <c r="K8" s="304"/>
      <c r="L8" s="270" t="str">
        <f>'[34]19.-DERECCIÓN GENERAL DE DESARR'!L8</f>
        <v>Programa:</v>
      </c>
      <c r="M8" s="297" t="str">
        <f>[64]POA!$AA$26</f>
        <v>E. Prestacion de servicios públicos</v>
      </c>
      <c r="N8" s="299"/>
      <c r="O8" s="270" t="str">
        <f>'[34]19.-DERECCIÓN GENERAL DE DESARR'!O8</f>
        <v>Subprograma:</v>
      </c>
      <c r="P8" s="297" t="str">
        <f>[64]POA!$C$19</f>
        <v>11. Territorio Sustentable: Creciendo con Equilibrio</v>
      </c>
      <c r="Q8" s="299"/>
    </row>
    <row r="9" spans="1:17" ht="61.5" customHeight="1" x14ac:dyDescent="0.25">
      <c r="A9" s="268"/>
      <c r="B9" s="285"/>
      <c r="C9" s="269"/>
      <c r="D9" s="300"/>
      <c r="E9" s="301"/>
      <c r="F9" s="301"/>
      <c r="G9" s="301"/>
      <c r="H9" s="302"/>
      <c r="I9" s="271"/>
      <c r="J9" s="305"/>
      <c r="K9" s="306"/>
      <c r="L9" s="271"/>
      <c r="M9" s="300"/>
      <c r="N9" s="302"/>
      <c r="O9" s="271"/>
      <c r="P9" s="300"/>
      <c r="Q9" s="302"/>
    </row>
    <row r="10" spans="1:17" x14ac:dyDescent="0.25">
      <c r="A10" s="272" t="str">
        <f>'[34]19.-DERECCIÓN GENERAL DE DESARR'!A10</f>
        <v>CLASIFICACIÓN FUNCIONAL</v>
      </c>
      <c r="B10" s="296"/>
      <c r="C10" s="296"/>
      <c r="D10" s="296"/>
      <c r="E10" s="296"/>
      <c r="F10" s="296"/>
      <c r="G10" s="296"/>
      <c r="H10" s="296"/>
      <c r="I10" s="296"/>
      <c r="J10" s="296"/>
      <c r="K10" s="296"/>
      <c r="L10" s="296"/>
      <c r="M10" s="296"/>
      <c r="N10" s="296"/>
      <c r="O10" s="296"/>
      <c r="P10" s="296"/>
      <c r="Q10" s="273"/>
    </row>
    <row r="11" spans="1:17" ht="29.1" customHeight="1" x14ac:dyDescent="0.25">
      <c r="A11" s="69" t="str">
        <f>'[34]19.-DERECCIÓN GENERAL DE DESARR'!A11</f>
        <v>Finalidad:</v>
      </c>
      <c r="B11" s="154" t="str">
        <f>'[34]19.-DERECCIÓN GENERAL DE DESARR'!B11</f>
        <v>1. Gobierno</v>
      </c>
      <c r="C11" s="307"/>
      <c r="D11" s="307"/>
      <c r="E11" s="308"/>
      <c r="F11" s="69" t="str">
        <f>'[34]19.-DERECCIÓN GENERAL DE DESARR'!F11</f>
        <v>Función:</v>
      </c>
      <c r="G11" s="154" t="str">
        <f>'[34]19.-DERECCIÓN GENERAL DE DESARR'!G11</f>
        <v>8. Otros Servicios Generales</v>
      </c>
      <c r="H11" s="307"/>
      <c r="I11" s="307"/>
      <c r="J11" s="307"/>
      <c r="K11" s="307"/>
      <c r="L11" s="308"/>
      <c r="M11" s="26" t="str">
        <f>'[34]19.-DERECCIÓN GENERAL DE DESARR'!M11</f>
        <v>Subfunción:</v>
      </c>
      <c r="N11" s="154" t="str">
        <f>[64]POA!$AA$25</f>
        <v>1.8.1. Otros</v>
      </c>
      <c r="O11" s="307"/>
      <c r="P11" s="307"/>
      <c r="Q11" s="308"/>
    </row>
    <row r="12" spans="1:17" x14ac:dyDescent="0.25">
      <c r="A12" s="272" t="str">
        <f>'[34]19.-DERECCIÓN GENERAL DE DESARR'!A12</f>
        <v>PLAN MUNICIPAL DE DESARROLLO</v>
      </c>
      <c r="B12" s="296"/>
      <c r="C12" s="296"/>
      <c r="D12" s="296"/>
      <c r="E12" s="296"/>
      <c r="F12" s="296"/>
      <c r="G12" s="296"/>
      <c r="H12" s="296"/>
      <c r="I12" s="296"/>
      <c r="J12" s="296"/>
      <c r="K12" s="296"/>
      <c r="L12" s="296"/>
      <c r="M12" s="296"/>
      <c r="N12" s="296"/>
      <c r="O12" s="296"/>
      <c r="P12" s="296"/>
      <c r="Q12" s="273"/>
    </row>
    <row r="13" spans="1:17" ht="15.75" customHeight="1" x14ac:dyDescent="0.25">
      <c r="A13" s="270" t="str">
        <f>'[34]19.-DERECCIÓN GENERAL DE DESARR'!A13</f>
        <v>Eje Rector:</v>
      </c>
      <c r="B13" s="274" t="str">
        <f>[64]POA!$C$17</f>
        <v>Eje II: Desarrollo Competitivo y Sostenible para el Progreso</v>
      </c>
      <c r="C13" s="276"/>
      <c r="D13" s="294" t="str">
        <f>'[34]19.-DERECCIÓN GENERAL DE DESARR'!D13</f>
        <v>Objetivo:</v>
      </c>
      <c r="E13" s="274" t="str">
        <f>[64]POA!$C$18</f>
        <v xml:space="preserve"> Asegurar un ordenamiento territorial sustentable, mediante obras de calidad en beneficio del desarrollo integral del Municipio, aplicando políticas de gestión y seguimiento para el desarrollo eficiente en el proceso de la construcción de las obras públicas.</v>
      </c>
      <c r="F13" s="275"/>
      <c r="G13" s="276"/>
      <c r="H13" s="294" t="str">
        <f>'[34]19.-DERECCIÓN GENERAL DE DESARR'!H13</f>
        <v>Estrategia:</v>
      </c>
      <c r="I13" s="274" t="str">
        <f>[64]POA!$C$20</f>
        <v>Vincular mecanismos de colaboración interinstitucional para el desarrollo  de infraestructura que impulsen la vocación productiva del municipio, garantizando la protección y sostenibilidad del medio ambiente.</v>
      </c>
      <c r="J13" s="275"/>
      <c r="K13" s="275"/>
      <c r="L13" s="276"/>
      <c r="M13" s="270" t="str">
        <f>'[34]19.-DERECCIÓN GENERAL DE DESARR'!M13</f>
        <v>Líneas de Acción:</v>
      </c>
      <c r="N13" s="274" t="str">
        <f>[64]POA!$C$21</f>
        <v xml:space="preserve">11.1 Impulsar el incremento y mantenimiento de la infraestructura hídrica e hidráulica. 11.2 Mejorar las vías de comunicación urbana y accesos rurales, atendiendo prioritariamente a las Comunidades con difícil acceso y con mayor rezago social. 11.3 Mejorar y apoyar la infraestructura para el fortalecimiento de seguridad pública, reinserción social, educativa y de esparcimiento. 11.4 Aumentar y mejorar la obra pública social y urbana contribuyendo a la igualdad social. 11.5 Ampliar la infraestructura cultural, deportiva con espacios aptos para el desarrollo y aprovechamiento del desarrollo recreativo de la sociedad. 11.6 Consolidar una infraestructura con mejoramiento y ampliación brindando mejores servicios a la sociedad. 11.7 Generar vínculos de gestión, para incrementar la inversión en obra pública en beneficio de todo el Municipio. 11.8 Analizar los costos directos e indirectos para tener mayor control del presupuesto en cada obra pública. 11.9 Realizar la estimación de los costos de materiales, seleccionando los acordes a las condiciones del mercado y la disponibilidad para el desarrollo del proyecto. 11.10 Elaborar presupuestos desglosando y detallando los costos involucrados en una obra pública, teniendo una visión clara del gasto y tomar la mejor decisión. 11.11 Optimizar los recursos para el desarrollo de un proyecto, garantizando que se ejecute de manera eficaz con los materiales o herramientas necesarias. 11.12 Elaborar informes y documentos necesarios para la integración de los expedientes técnicos referente a los contratistas, presupuestos y la administración interna de cada obra pública. 11.13 Cumplir con la normatividad asegurando que los costos y precios unitarios estén alineados a los estándares técnicos correspondientes. 11.14 Preparar las licitaciones correspondientes de los expedientes en los términos de referencia, condiciones, especificaciones técnicas, programación y criterios de selección. 11.15 Gestionar la publicación de las convocatorias, realizando el proceso transparente y accesible a los contratistas, cumpliendo las normas legales y regulatorias. 11.16 Revisar y elaborar los contratos, especificando el presupuesto, ampliaciones de plazo, cronogramas, entre otros aspectos técnicos. 11.17 Supervisar el seguimiento de la obra, verificando el cumplimiento de los plazos y estándares de calidad. 11.18 Elaborar y actualizar las normas técnicas, para la ejecución de las obras públicas, desde especificaciones de materiales y procedimientos. 11.19 Asegurar el cumplimiento de la normatividad en las obras desde aspectos técnicos, legales y ambientales vigentes. 11.20 Definir estándares de gestión de obras públicas para la planeación, programación y seguimiento, asegurando de manera eficiente los plazos. 11.21 Supervisar la calidad y el cumplimiento normativo de las obras, desde la gestión de inspecciones, vigilancia, ejecución y coordinación con el OCIN garantizando la transparencia. 11.22 Verificar que los procedimientos administrativos de contratación, modificación y pagos se cumplan de acuerdo a la normatividad. 11.23 Inspeccionar las obras públicas en curso verificando el cumplimiento y transparentando las especificaciones de calidad, desde el avance físico y financiero. 11.24 Monitorear el cumplimiento normativo, supervisando los aspectos financieros, desde reajustes de presupuestos o modificación de especificaciones técnicas. 11.25 Coordinar con el Organismo de Control Interno (OCIN) transparentando el uso correcto de los recursos públicos, el cumplimiento de normatividad y procedimientos establecidos. 11.26 Revisar y preparar los expedientes técnicos ante la ejecución de auditorías por parte del OCIN, facilitando las inspecciones. 11.27 Transparentar la ejecución de las obras públicas desde los procedimientos de selección, contratación, ejecución y seguimiento mediante informes. 11.28 Garantizar la legalidad, transparencia y el correcto uso de los recursos públicos para el desarrollo de las obras públicas.
</v>
      </c>
      <c r="O13" s="275"/>
      <c r="P13" s="275"/>
      <c r="Q13" s="276"/>
    </row>
    <row r="14" spans="1:17" ht="344.25" customHeight="1" x14ac:dyDescent="0.25">
      <c r="A14" s="271"/>
      <c r="B14" s="277"/>
      <c r="C14" s="279"/>
      <c r="D14" s="295"/>
      <c r="E14" s="277"/>
      <c r="F14" s="278"/>
      <c r="G14" s="279"/>
      <c r="H14" s="295"/>
      <c r="I14" s="277"/>
      <c r="J14" s="278"/>
      <c r="K14" s="278"/>
      <c r="L14" s="279"/>
      <c r="M14" s="271"/>
      <c r="N14" s="277"/>
      <c r="O14" s="278"/>
      <c r="P14" s="278"/>
      <c r="Q14" s="279"/>
    </row>
    <row r="15" spans="1:17" x14ac:dyDescent="0.25">
      <c r="A15" s="261" t="str">
        <f>'[34]19.-DERECCIÓN GENERAL DE DESARR'!A15</f>
        <v>RESULTADOS</v>
      </c>
      <c r="B15" s="262"/>
      <c r="C15" s="262"/>
      <c r="D15" s="262"/>
      <c r="E15" s="262"/>
      <c r="F15" s="262"/>
      <c r="G15" s="262"/>
      <c r="H15" s="262"/>
      <c r="I15" s="262"/>
      <c r="J15" s="262"/>
      <c r="K15" s="262"/>
      <c r="L15" s="262"/>
      <c r="M15" s="262"/>
      <c r="N15" s="262"/>
      <c r="O15" s="262"/>
      <c r="P15" s="262"/>
      <c r="Q15" s="263"/>
    </row>
    <row r="16" spans="1:17" ht="15.75" customHeight="1" x14ac:dyDescent="0.25">
      <c r="A16" s="270" t="str">
        <f>'[34]19.-DERECCIÓN GENERAL DE DESARR'!A16</f>
        <v>Lógica Vertical</v>
      </c>
      <c r="B16" s="266" t="str">
        <f>'[34]19.-DERECCIÓN GENERAL DE DESARR'!B16</f>
        <v>Resumen Narrativo</v>
      </c>
      <c r="C16" s="281"/>
      <c r="D16" s="267"/>
      <c r="E16" s="261" t="str">
        <f>'[34]19.-DERECCIÓN GENERAL DE DESARR'!E16</f>
        <v>INDICADORES ESTRATÉGICOS</v>
      </c>
      <c r="F16" s="262"/>
      <c r="G16" s="262"/>
      <c r="H16" s="262"/>
      <c r="I16" s="262"/>
      <c r="J16" s="262"/>
      <c r="K16" s="262"/>
      <c r="L16" s="262"/>
      <c r="M16" s="263"/>
      <c r="N16" s="286" t="str">
        <f>'[34]19.-DERECCIÓN GENERAL DE DESARR'!N16</f>
        <v>AVANCE</v>
      </c>
      <c r="O16" s="287"/>
      <c r="P16" s="288" t="str">
        <f>'[34]19.-DERECCIÓN GENERAL DE DESARR'!P16</f>
        <v>Responsable del Registro del Avance</v>
      </c>
      <c r="Q16" s="289"/>
    </row>
    <row r="17" spans="1:18" ht="15.95" customHeight="1" x14ac:dyDescent="0.25">
      <c r="A17" s="280"/>
      <c r="B17" s="282"/>
      <c r="C17" s="283"/>
      <c r="D17" s="284"/>
      <c r="E17" s="266" t="str">
        <f>'[34]19.-DERECCIÓN GENERAL DE DESARR'!E17</f>
        <v>Denominación</v>
      </c>
      <c r="F17" s="267"/>
      <c r="G17" s="266" t="str">
        <f>'[34]19.-DERECCIÓN GENERAL DE DESARR'!G17</f>
        <v>Método de Cálculo</v>
      </c>
      <c r="H17" s="267"/>
      <c r="I17" s="266" t="str">
        <f>'[34]19.-DERECCIÓN GENERAL DE DESARR'!I17</f>
        <v>Unidad de Medida</v>
      </c>
      <c r="J17" s="267"/>
      <c r="K17" s="270" t="str">
        <f>'[34]19.-DERECCIÓN GENERAL DE DESARR'!K17</f>
        <v>Tipo- Dimensión - Frecuencia</v>
      </c>
      <c r="L17" s="272" t="str">
        <f>'[34]19.-DERECCIÓN GENERAL DE DESARR'!L17</f>
        <v>Meta Programada</v>
      </c>
      <c r="M17" s="273"/>
      <c r="N17" s="270" t="str">
        <f>'[34]19.-DERECCIÓN GENERAL DE DESARR'!N17</f>
        <v>Realizado al período</v>
      </c>
      <c r="O17" s="270" t="str">
        <f>'[34]19.-DERECCIÓN GENERAL DE DESARR'!O17</f>
        <v>Avance % al período</v>
      </c>
      <c r="P17" s="290"/>
      <c r="Q17" s="291"/>
    </row>
    <row r="18" spans="1:18" ht="63.75" customHeight="1" x14ac:dyDescent="0.25">
      <c r="A18" s="271"/>
      <c r="B18" s="268"/>
      <c r="C18" s="285"/>
      <c r="D18" s="269"/>
      <c r="E18" s="268"/>
      <c r="F18" s="269"/>
      <c r="G18" s="268"/>
      <c r="H18" s="269"/>
      <c r="I18" s="268"/>
      <c r="J18" s="269"/>
      <c r="K18" s="271"/>
      <c r="L18" s="70" t="str">
        <f>'[34]19.-DERECCIÓN GENERAL DE DESARR'!L18</f>
        <v>Trimestral</v>
      </c>
      <c r="M18" s="70" t="str">
        <f>'[34]19.-DERECCIÓN GENERAL DE DESARR'!M18</f>
        <v>Al Período</v>
      </c>
      <c r="N18" s="271"/>
      <c r="O18" s="271"/>
      <c r="P18" s="292"/>
      <c r="Q18" s="293"/>
    </row>
    <row r="19" spans="1:18" ht="117.75" customHeight="1" x14ac:dyDescent="0.25">
      <c r="A19" s="2" t="str">
        <f>'[34]19.-DERECCIÓN GENERAL DE DESARR'!A19</f>
        <v>FIN</v>
      </c>
      <c r="B19" s="163" t="str">
        <f>[64]MIR!$B$12</f>
        <v>Apoyar en el decremento en el índice de rezago social en el municipio de Eduardo Neri, para un mejoramiento en obra pública de la igualdad social.</v>
      </c>
      <c r="C19" s="167"/>
      <c r="D19" s="164"/>
      <c r="E19" s="163" t="str">
        <f>[64]MIR!$C$12</f>
        <v>Porcentaje de personas en indice de rezago social.</v>
      </c>
      <c r="F19" s="164"/>
      <c r="G19" s="264" t="str">
        <f>[64]MIR!$D$12</f>
        <v>Porcentaje de indice de rezago social = (No. De proyectos Terminados/ No. De Proyectos Programados) * 100.   PAP=(NPT/NPP) * 100</v>
      </c>
      <c r="H19" s="265"/>
      <c r="I19" s="165" t="str">
        <f>[64]MIR!$E$12</f>
        <v>Informes y Reportes y Evidencias Fotográficas.</v>
      </c>
      <c r="J19" s="166"/>
      <c r="K19" s="43" t="str">
        <f>'[34]19.-DERECCIÓN GENERAL DE DESARR'!K19</f>
        <v>Trimestral</v>
      </c>
      <c r="L19" s="71">
        <v>2</v>
      </c>
      <c r="M19" s="117" t="s">
        <v>230</v>
      </c>
      <c r="N19" s="118" t="s">
        <v>231</v>
      </c>
      <c r="O19" s="5">
        <v>0.5</v>
      </c>
      <c r="P19" s="165" t="str">
        <f>'[34]19.-DERECCIÓN GENERAL DE DESARR'!P19</f>
        <v>DIRECCIÓN GENERAL DE DESARROLLO URBANO Y OBRAS PÚBLICAS.</v>
      </c>
      <c r="Q19" s="166"/>
    </row>
    <row r="20" spans="1:18" ht="117" customHeight="1" x14ac:dyDescent="0.25">
      <c r="A20" s="2" t="str">
        <f>'[34]19.-DERECCIÓN GENERAL DE DESARR'!A20</f>
        <v>Propósito</v>
      </c>
      <c r="B20" s="163" t="str">
        <f>[64]MIR!$B$13</f>
        <v>Mejoramiento de acceso a los servicios básicos de la vivienda dentro del municipio de Eduardo Neri.</v>
      </c>
      <c r="C20" s="167"/>
      <c r="D20" s="164"/>
      <c r="E20" s="163" t="str">
        <f>[64]MIR!$C$13</f>
        <v>Porcentaje de Servicios básicos vivienda.</v>
      </c>
      <c r="F20" s="164"/>
      <c r="G20" s="163" t="str">
        <f>[64]MIR!$D$13</f>
        <v>Porcentaje de Servicios Básicos = No. De Acciones Realizadas / No. De Acciones Programadas * 100
PE=NAR/NAP *100</v>
      </c>
      <c r="H20" s="164"/>
      <c r="I20" s="165" t="str">
        <f>[64]MIR!$E$13</f>
        <v xml:space="preserve">Instituto nacional de estadística, geografía e informática (inegi) 
</v>
      </c>
      <c r="J20" s="166"/>
      <c r="K20" s="43" t="str">
        <f>'[34]19.-DERECCIÓN GENERAL DE DESARR'!K20</f>
        <v>Trimestral</v>
      </c>
      <c r="L20" s="71">
        <v>2</v>
      </c>
      <c r="M20" s="117" t="s">
        <v>230</v>
      </c>
      <c r="N20" s="118" t="s">
        <v>231</v>
      </c>
      <c r="O20" s="5">
        <v>0.5</v>
      </c>
      <c r="P20" s="165" t="str">
        <f>'[34]19.-DERECCIÓN GENERAL DE DESARR'!P20</f>
        <v>DIRECCIÓN GENERAL DE DESARROLLO URBANO Y OBRAS PÚBLICAS.</v>
      </c>
      <c r="Q20" s="166"/>
    </row>
    <row r="21" spans="1:18" ht="121.5" customHeight="1" x14ac:dyDescent="0.25">
      <c r="A21" s="2" t="str">
        <f>'[34]19.-DERECCIÓN GENERAL DE DESARR'!A21</f>
        <v>Componente 1</v>
      </c>
      <c r="B21" s="163" t="str">
        <f>[64]MIR!$B$14</f>
        <v>Apoyo directo a la población que no cuenta con acceso a los servicios básicos para la vivienda en materia de agua potable</v>
      </c>
      <c r="C21" s="167"/>
      <c r="D21" s="164"/>
      <c r="E21" s="163" t="str">
        <f>[64]MIR!$C$14</f>
        <v>Porcentaje en viviendas con escases de agua</v>
      </c>
      <c r="F21" s="164"/>
      <c r="G21" s="163" t="str">
        <f>[64]MIR!$D$14</f>
        <v>Porcentaje de Viviendas = (No. De proyectos Terminados/ No. De Proyectos Programados) * 100.   PAP=(NPT/NPP) * 100</v>
      </c>
      <c r="H21" s="164"/>
      <c r="I21" s="165" t="str">
        <f>[64]MIR!$E$14</f>
        <v xml:space="preserve"> Instituto nacional de estadística, geografía e informática (inegi)
Consejo nacional de evaluación de la política de desarrollo social (coneval)</v>
      </c>
      <c r="J21" s="166"/>
      <c r="K21" s="43" t="str">
        <f>'[34]19.-DERECCIÓN GENERAL DE DESARR'!K21</f>
        <v>Trimestral</v>
      </c>
      <c r="L21" s="71">
        <v>2</v>
      </c>
      <c r="M21" s="117" t="s">
        <v>230</v>
      </c>
      <c r="N21" s="118" t="s">
        <v>231</v>
      </c>
      <c r="O21" s="5">
        <v>0.5</v>
      </c>
      <c r="P21" s="165" t="str">
        <f>'[34]19.-DERECCIÓN GENERAL DE DESARR'!P21</f>
        <v>DIRECCIÓN GENERAL DE DESARROLLO URBANO Y OBRAS PÚBLICAS.</v>
      </c>
      <c r="Q21" s="166"/>
    </row>
    <row r="22" spans="1:18" ht="128.25" customHeight="1" x14ac:dyDescent="0.25">
      <c r="A22" s="2" t="str">
        <f>'[34]19.-DERECCIÓN GENERAL DE DESARR'!A22</f>
        <v>Componente 2</v>
      </c>
      <c r="B22" s="163" t="str">
        <f>[64]MIR!$B$16</f>
        <v>Mantenimiento adecuado, crecimiento demográfico ordenado y apoyo directo a la población que no cuenta con vialidades para propiciar su desarrollo urbano y mejoren su calidad de vida.</v>
      </c>
      <c r="C22" s="167"/>
      <c r="D22" s="164"/>
      <c r="E22" s="163" t="str">
        <f>[64]MIR!$C$16</f>
        <v>Porcentaje de infraestructura de urbanización</v>
      </c>
      <c r="F22" s="164"/>
      <c r="G22" s="163" t="str">
        <f>[64]MIR!$D$16</f>
        <v>Porcentaje de infraestructura de urbanización = (No. De proyectos Terminados/ No. De Proyectos Programados) * 100.   PAP=(NPT/NPP) * 100</v>
      </c>
      <c r="H22" s="164"/>
      <c r="I22" s="165" t="str">
        <f>[64]MIR!$E$16</f>
        <v>Plan municipal de desarrollo urbano. 
Secretaria de comunicaciones y transportes (sct) Informes y Reportes y Evidencias Fotográficas.</v>
      </c>
      <c r="J22" s="166"/>
      <c r="K22" s="43" t="str">
        <f>'[34]19.-DERECCIÓN GENERAL DE DESARR'!K22</f>
        <v>Trimestral</v>
      </c>
      <c r="L22" s="71">
        <v>2</v>
      </c>
      <c r="M22" s="117" t="s">
        <v>230</v>
      </c>
      <c r="N22" s="118" t="s">
        <v>231</v>
      </c>
      <c r="O22" s="5">
        <v>0.5</v>
      </c>
      <c r="P22" s="165" t="str">
        <f>'[34]19.-DERECCIÓN GENERAL DE DESARR'!P22</f>
        <v>DIRECCIÓN GENERAL DE DESARROLLO URBANO Y OBRAS PÚBLICAS.</v>
      </c>
      <c r="Q22" s="166"/>
    </row>
    <row r="23" spans="1:18" ht="135" customHeight="1" x14ac:dyDescent="0.25">
      <c r="A23" s="2" t="str">
        <f>'[34]19.-DERECCIÓN GENERAL DE DESARR'!A23</f>
        <v>Componente 3</v>
      </c>
      <c r="B23" s="163" t="str">
        <f>[64]MIR!$B$18</f>
        <v>Administración de recursos financieros y proyectos viables en obras de calidad.</v>
      </c>
      <c r="C23" s="167"/>
      <c r="D23" s="164"/>
      <c r="E23" s="163" t="str">
        <f>[64]MIR!$C$18</f>
        <v>Porcentaje de proyectos actualizados</v>
      </c>
      <c r="F23" s="164"/>
      <c r="G23" s="163" t="str">
        <f>[64]MIR!$D$18</f>
        <v>Porcentaje de Avance Programático = (No. De proyectos Terminados/ No. De Proyectos Programados) * 100.   PAP=(NPT/NPP) * 100</v>
      </c>
      <c r="H23" s="164"/>
      <c r="I23" s="165" t="str">
        <f>[64]MIR!$E$18</f>
        <v>Secretaria del bienestar
Instituto nacional de estadística, geografía e informática (inegi)
Consejo nacional de evaluación de la política de desarrollo social (coneval)</v>
      </c>
      <c r="J23" s="166"/>
      <c r="K23" s="43" t="str">
        <f>'[34]19.-DERECCIÓN GENERAL DE DESARR'!K23</f>
        <v>Trimestral</v>
      </c>
      <c r="L23" s="71">
        <v>2</v>
      </c>
      <c r="M23" s="117" t="s">
        <v>230</v>
      </c>
      <c r="N23" s="118" t="s">
        <v>231</v>
      </c>
      <c r="O23" s="5">
        <v>0.5</v>
      </c>
      <c r="P23" s="258" t="str">
        <f>'[34]19.-DERECCIÓN GENERAL DE DESARR'!P23</f>
        <v>DIRECCIÓN GENERAL DE DESARROLLO URBANO Y OBRAS PÚBLICAS.</v>
      </c>
      <c r="Q23" s="260"/>
    </row>
    <row r="24" spans="1:18" ht="108" customHeight="1" x14ac:dyDescent="0.25">
      <c r="A24" s="2" t="str">
        <f>'[34]19.-DERECCIÓN GENERAL DE DESARR'!A24</f>
        <v>Componente 4</v>
      </c>
      <c r="B24" s="163" t="str">
        <f>[64]MIR!$B$20</f>
        <v>Construcción de calidad y aplicación de las especificaciones del proyecto, para definir estándares de calidad.</v>
      </c>
      <c r="C24" s="167"/>
      <c r="D24" s="164"/>
      <c r="E24" s="163" t="str">
        <f>[64]MIR!$C$20</f>
        <v>Porcentaje de infraestructura de urbanización</v>
      </c>
      <c r="F24" s="164"/>
      <c r="G24" s="163" t="str">
        <f>[64]MIR!$D$20</f>
        <v>Porcentaje de Avance Programático = (No. De proyectos Terminados/ No. De Proyectos Programados) * 100.   PAP=(NPT/NPP) * 100</v>
      </c>
      <c r="H24" s="164"/>
      <c r="I24" s="165" t="str">
        <f>[64]MIR!$E$20</f>
        <v>Secretaria del bienestar
Secretaria de comunicaciones y transportes (sct) Informes y Reportes y Evidencias Fotográficas.</v>
      </c>
      <c r="J24" s="166"/>
      <c r="K24" s="43" t="str">
        <f>'[34]19.-DERECCIÓN GENERAL DE DESARR'!K24</f>
        <v>Trimestral</v>
      </c>
      <c r="L24" s="71">
        <v>2</v>
      </c>
      <c r="M24" s="117" t="s">
        <v>230</v>
      </c>
      <c r="N24" s="118" t="s">
        <v>231</v>
      </c>
      <c r="O24" s="5">
        <v>0.5</v>
      </c>
      <c r="P24" s="165" t="str">
        <f>'[34]19.-DERECCIÓN GENERAL DE DESARR'!P24</f>
        <v>DIRECCIÓN GENERAL DE DESARROLLO URBANO Y OBRAS PÚBLICAS.</v>
      </c>
      <c r="Q24" s="166"/>
    </row>
    <row r="25" spans="1:18" x14ac:dyDescent="0.25">
      <c r="A25" s="261" t="str">
        <f>'[34]19.-DERECCIÓN GENERAL DE DESARR'!A28</f>
        <v>INDICADORES DE GESTIÓN</v>
      </c>
      <c r="B25" s="262"/>
      <c r="C25" s="262"/>
      <c r="D25" s="262"/>
      <c r="E25" s="262"/>
      <c r="F25" s="262"/>
      <c r="G25" s="262"/>
      <c r="H25" s="262"/>
      <c r="I25" s="262"/>
      <c r="J25" s="262"/>
      <c r="K25" s="262"/>
      <c r="L25" s="262"/>
      <c r="M25" s="262"/>
      <c r="N25" s="262"/>
      <c r="O25" s="262"/>
      <c r="P25" s="262"/>
      <c r="Q25" s="263"/>
    </row>
    <row r="26" spans="1:18" ht="242.25" customHeight="1" x14ac:dyDescent="0.25">
      <c r="A26" s="3" t="str">
        <f>'[34]19.-DERECCIÓN GENERAL DE DESARR'!A29</f>
        <v>Actividad 1.1</v>
      </c>
      <c r="B26" s="163" t="str">
        <f>[64]MIR!$B$15</f>
        <v>Suministro y buena calidad de agua potable, para un mejor abastecimiento en la población y sus localidades.</v>
      </c>
      <c r="C26" s="167"/>
      <c r="D26" s="164"/>
      <c r="E26" s="163" t="str">
        <f>[64]MIR!$C$15</f>
        <v>Porcentaje en viviendas con escases de agua</v>
      </c>
      <c r="F26" s="164"/>
      <c r="G26" s="163" t="str">
        <f>[64]MIR!$D$15</f>
        <v>Porcentaje de Viviendas sin agua = (No. De proyectos Terminados/ No. De Proyectos Programados) * 100.   PAP=(NPT/NPP) * 100</v>
      </c>
      <c r="H26" s="164"/>
      <c r="I26" s="165" t="str">
        <f>[64]MIR!$E$15</f>
        <v>Instituto nacional de estadística, geografía e informática (inegi)
Consejo nacional de evaluación de la política de desarrollo social (coneval)
Comisión nacional del agua (conagua)
Comisión de agua potable, alcantarillado y saneamiento del estado de guerrero (capaseg)</v>
      </c>
      <c r="J26" s="166"/>
      <c r="K26" s="43" t="str">
        <f>'[34]19.-DERECCIÓN GENERAL DE DESARR'!K29</f>
        <v>Trimestral</v>
      </c>
      <c r="L26" s="71">
        <v>2</v>
      </c>
      <c r="M26" s="143" t="s">
        <v>230</v>
      </c>
      <c r="N26" s="145" t="s">
        <v>231</v>
      </c>
      <c r="O26" s="5">
        <v>0.5</v>
      </c>
      <c r="P26" s="165" t="str">
        <f>'[34]19.-DERECCIÓN GENERAL DE DESARR'!P29</f>
        <v>DIRECCIÓN GENERAL DE DESARROLLO URBANO Y OBRAS PÚBLICAS.</v>
      </c>
      <c r="Q26" s="166"/>
    </row>
    <row r="27" spans="1:18" ht="118.5" customHeight="1" x14ac:dyDescent="0.25">
      <c r="A27" s="3" t="s">
        <v>68</v>
      </c>
      <c r="B27" s="163" t="str">
        <f>[64]MIR!$B$17</f>
        <v>Verificación de existencia de redes de sistema de alcantarillado en diversas calles del municipio, para una adecuada distribución.</v>
      </c>
      <c r="C27" s="167"/>
      <c r="D27" s="164"/>
      <c r="E27" s="163" t="str">
        <f>[64]MIR!$C$17</f>
        <v>Porcentaje de infraestructura de urbanización</v>
      </c>
      <c r="F27" s="164"/>
      <c r="G27" s="163" t="str">
        <f>[64]MIR!$D$17</f>
        <v>Porcentaje de infraestructura de urbanización = (No. De proyectos Terminados/ No. De Proyectos Programados) * 100.   PAP=(NPT/NPP) * 100</v>
      </c>
      <c r="H27" s="164"/>
      <c r="I27" s="165" t="str">
        <f>[64]MIR!$E$17</f>
        <v>Secretaria del bienestar
Secretaria de comunicaciones y transportes (sct)</v>
      </c>
      <c r="J27" s="166"/>
      <c r="K27" s="43" t="str">
        <f>'[34]19.-DERECCIÓN GENERAL DE DESARR'!K30</f>
        <v>Trimestral</v>
      </c>
      <c r="L27" s="71">
        <v>2</v>
      </c>
      <c r="M27" s="117" t="s">
        <v>230</v>
      </c>
      <c r="N27" s="118" t="s">
        <v>231</v>
      </c>
      <c r="O27" s="5">
        <v>0.5</v>
      </c>
      <c r="P27" s="165" t="str">
        <f>'[34]19.-DERECCIÓN GENERAL DE DESARR'!P30</f>
        <v>DIRECCIÓN GENERAL DE DESARROLLO URBANO Y OBRAS PÚBLICAS.</v>
      </c>
      <c r="Q27" s="166"/>
      <c r="R27" t="s">
        <v>33</v>
      </c>
    </row>
    <row r="28" spans="1:18" ht="128.25" customHeight="1" x14ac:dyDescent="0.25">
      <c r="A28" s="3" t="str">
        <f>'[34]19.-DERECCIÓN GENERAL DE DESARR'!A33</f>
        <v>Actividad 3.1</v>
      </c>
      <c r="B28" s="163" t="str">
        <f>[64]MIR!$B$19</f>
        <v>Optimización de costo de proyectos, validación. Gestión de recursos para mantenimiento y supervisión de obras.</v>
      </c>
      <c r="C28" s="167"/>
      <c r="D28" s="164"/>
      <c r="E28" s="163" t="str">
        <f>[64]MIR!$C$19</f>
        <v>Viviendas que no disponen con drenaje y alcantarillado</v>
      </c>
      <c r="F28" s="164"/>
      <c r="G28" s="163" t="str">
        <f>[64]MIR!$D$19</f>
        <v>Porcentaje de viviendas en marginación. = (No. De proyectos Terminados/ No. De Proyectos Programados) * 100.   PAP=(NPT/NPP) * 100</v>
      </c>
      <c r="H28" s="164"/>
      <c r="I28" s="165" t="str">
        <f>[64]MIR!$E$19</f>
        <v xml:space="preserve">
Instituto nacional de estadística, geografía e informática (inegi)
Consejo nacional de evaluación de la política de desarrollo social (coneval)</v>
      </c>
      <c r="J28" s="166"/>
      <c r="K28" s="43" t="str">
        <f>'[34]19.-DERECCIÓN GENERAL DE DESARR'!K33</f>
        <v>Trimestral</v>
      </c>
      <c r="L28" s="71">
        <v>2</v>
      </c>
      <c r="M28" s="117" t="s">
        <v>230</v>
      </c>
      <c r="N28" s="118" t="s">
        <v>231</v>
      </c>
      <c r="O28" s="5">
        <v>0.5</v>
      </c>
      <c r="P28" s="165" t="str">
        <f>'[34]19.-DERECCIÓN GENERAL DE DESARR'!P33</f>
        <v>DIRECCIÓN GENERAL DE DESARROLLO URBANO Y OBRAS PÚBLICAS.</v>
      </c>
      <c r="Q28" s="166"/>
    </row>
    <row r="29" spans="1:18" ht="129.75" customHeight="1" x14ac:dyDescent="0.25">
      <c r="A29" s="3" t="str">
        <f>'[34]19.-DERECCIÓN GENERAL DE DESARR'!A34</f>
        <v>Actividad 4.1</v>
      </c>
      <c r="B29" s="258" t="str">
        <f>[64]MIR!$B$21</f>
        <v>Ampliación de conocimientos en los procesos constructivos  de obras adecuadas al tipo de transito.</v>
      </c>
      <c r="C29" s="259"/>
      <c r="D29" s="260"/>
      <c r="E29" s="163" t="str">
        <f>[64]MIR!$C$21</f>
        <v>Porcentaje de infraestructura de urbanización</v>
      </c>
      <c r="F29" s="164"/>
      <c r="G29" s="163" t="str">
        <f>[64]MIR!$D$21</f>
        <v>Porcentaje de infraestructura de urbanización = (No. De proyectos Terminados/ No. De Proyectos Programados) * 100.   PAP=(NPT/NPP) * 100</v>
      </c>
      <c r="H29" s="164"/>
      <c r="I29" s="165" t="str">
        <f>[64]MIR!$E$21</f>
        <v>Secretaria del bienestar
Secretaria de comunicaciones y transportes (sct)</v>
      </c>
      <c r="J29" s="166"/>
      <c r="K29" s="43" t="str">
        <f>'[34]19.-DERECCIÓN GENERAL DE DESARR'!K34</f>
        <v>Trimestral</v>
      </c>
      <c r="L29" s="71">
        <v>2</v>
      </c>
      <c r="M29" s="117" t="s">
        <v>230</v>
      </c>
      <c r="N29" s="118" t="s">
        <v>231</v>
      </c>
      <c r="O29" s="5">
        <v>0.5</v>
      </c>
      <c r="P29" s="165" t="str">
        <f>'[34]19.-DERECCIÓN GENERAL DE DESARR'!P34</f>
        <v>DIRECCIÓN GENERAL DE DESARROLLO URBANO Y OBRAS PÚBLICAS.</v>
      </c>
      <c r="Q29" s="166"/>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
      <c r="G37" s="1"/>
      <c r="H37" s="1"/>
      <c r="I37" s="1"/>
      <c r="J37" s="1"/>
      <c r="K37" s="1"/>
      <c r="L37" s="1"/>
      <c r="M37" s="1"/>
      <c r="N37" s="1"/>
      <c r="O37" s="1"/>
      <c r="P37" s="1"/>
      <c r="Q37" s="1"/>
    </row>
    <row r="38" spans="1:17" x14ac:dyDescent="0.25">
      <c r="A38" s="1"/>
      <c r="B38" s="1"/>
      <c r="C38" s="1"/>
      <c r="D38" s="1"/>
      <c r="E38" s="1"/>
      <c r="G38" s="1"/>
      <c r="H38" s="1"/>
      <c r="I38" s="1"/>
      <c r="J38" s="1"/>
      <c r="K38" s="1"/>
      <c r="L38" s="1"/>
      <c r="M38" s="1"/>
      <c r="N38" s="1"/>
      <c r="O38" s="1"/>
      <c r="P38" s="1"/>
      <c r="Q38" s="1"/>
    </row>
    <row r="39" spans="1:17" s="1" customFormat="1" ht="60.75" customHeight="1" x14ac:dyDescent="0.25"/>
    <row r="40" spans="1:17" s="1" customFormat="1" x14ac:dyDescent="0.25"/>
    <row r="41" spans="1:17" s="1" customFormat="1" x14ac:dyDescent="0.25"/>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B21:D21"/>
    <mergeCell ref="E21:F21"/>
    <mergeCell ref="G21:H21"/>
    <mergeCell ref="I21:J21"/>
    <mergeCell ref="P21:Q21"/>
    <mergeCell ref="B22:D22"/>
    <mergeCell ref="E22:F22"/>
    <mergeCell ref="G22:H22"/>
    <mergeCell ref="I22:J22"/>
    <mergeCell ref="P22:Q22"/>
    <mergeCell ref="B23:D23"/>
    <mergeCell ref="E23:F23"/>
    <mergeCell ref="G23:H23"/>
    <mergeCell ref="I23:J23"/>
    <mergeCell ref="P23:Q23"/>
    <mergeCell ref="B24:D24"/>
    <mergeCell ref="E24:F24"/>
    <mergeCell ref="G24:H24"/>
    <mergeCell ref="I24:J24"/>
    <mergeCell ref="P24:Q24"/>
    <mergeCell ref="A25:Q25"/>
    <mergeCell ref="B26:D26"/>
    <mergeCell ref="E26:F26"/>
    <mergeCell ref="G26:H26"/>
    <mergeCell ref="I26:J26"/>
    <mergeCell ref="P26:Q26"/>
    <mergeCell ref="B27:D27"/>
    <mergeCell ref="E27:F27"/>
    <mergeCell ref="G27:H27"/>
    <mergeCell ref="I27:J27"/>
    <mergeCell ref="P27:Q27"/>
    <mergeCell ref="P29:Q29"/>
    <mergeCell ref="B28:D28"/>
    <mergeCell ref="E28:F28"/>
    <mergeCell ref="G28:H28"/>
    <mergeCell ref="I28:J28"/>
    <mergeCell ref="P28:Q28"/>
    <mergeCell ref="F35:H36"/>
    <mergeCell ref="B29:D29"/>
    <mergeCell ref="E29:F29"/>
    <mergeCell ref="G29:H29"/>
    <mergeCell ref="I29:J29"/>
  </mergeCells>
  <pageMargins left="0.7" right="0.7" top="0.75" bottom="0.75" header="0.3" footer="0.3"/>
  <pageSetup scale="53" orientation="landscape" horizontalDpi="4294967292" verticalDpi="0"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zoomScale="68" zoomScaleNormal="68" zoomScaleSheetLayoutView="70" workbookViewId="0">
      <selection activeCell="G33" sqref="G33"/>
    </sheetView>
  </sheetViews>
  <sheetFormatPr baseColWidth="10" defaultColWidth="10.875" defaultRowHeight="15.75" x14ac:dyDescent="0.25"/>
  <cols>
    <col min="1" max="1" width="13.75" customWidth="1"/>
    <col min="3" max="3" width="6.875" customWidth="1"/>
    <col min="4" max="4" width="15.25" customWidth="1"/>
    <col min="6" max="6" width="9.75" customWidth="1"/>
    <col min="8" max="8" width="12.875" customWidth="1"/>
    <col min="9" max="9" width="13.375" customWidth="1"/>
    <col min="10" max="10" width="9.125" customWidth="1"/>
    <col min="11" max="11" width="13.625" customWidth="1"/>
    <col min="12" max="12" width="12.125" customWidth="1"/>
    <col min="13" max="13" width="17" customWidth="1"/>
    <col min="14" max="14" width="15.75" customWidth="1"/>
    <col min="15" max="15" width="11.75" customWidth="1"/>
    <col min="17" max="17" width="4.8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32.25" customHeight="1" x14ac:dyDescent="0.25">
      <c r="A3" s="1"/>
      <c r="B3" s="147"/>
      <c r="C3" s="147"/>
      <c r="D3" s="147"/>
      <c r="E3" s="147"/>
      <c r="F3" s="147"/>
      <c r="G3" s="147"/>
      <c r="H3" s="147"/>
      <c r="I3" s="147"/>
      <c r="J3" s="147"/>
      <c r="K3" s="147"/>
      <c r="L3" s="147"/>
      <c r="M3" s="147"/>
      <c r="N3" s="147"/>
      <c r="O3" s="147"/>
      <c r="P3" s="147"/>
      <c r="Q3" s="1"/>
    </row>
    <row r="4" spans="1:17" ht="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49" t="str">
        <f>'[65]POA (2)'!$AA$26</f>
        <v>I  Gasto Federalizado</v>
      </c>
      <c r="E8" s="150"/>
      <c r="F8" s="150"/>
      <c r="G8" s="150"/>
      <c r="H8" s="150"/>
      <c r="I8" s="151" t="s">
        <v>1</v>
      </c>
      <c r="J8" s="152" t="s">
        <v>202</v>
      </c>
      <c r="K8" s="152"/>
      <c r="L8" s="146" t="s">
        <v>2</v>
      </c>
      <c r="M8" s="181" t="str">
        <f>'[65]POA (2)'!$AA$26</f>
        <v>I  Gasto Federalizado</v>
      </c>
      <c r="N8" s="150"/>
      <c r="O8" s="151" t="s">
        <v>3</v>
      </c>
      <c r="P8" s="349" t="str">
        <f>'[65]POA (2)'!$C$19</f>
        <v xml:space="preserve">Programa 16: Seguridad y Progreso Integral </v>
      </c>
      <c r="Q8" s="150"/>
    </row>
    <row r="9" spans="1:17" ht="61.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322" t="str">
        <f>'[65]POA (2)'!$AA$23</f>
        <v xml:space="preserve">1.Gobierno </v>
      </c>
      <c r="C11" s="155"/>
      <c r="D11" s="155"/>
      <c r="E11" s="156"/>
      <c r="F11" s="69" t="s">
        <v>5</v>
      </c>
      <c r="G11" s="322" t="str">
        <f>'[65]POA (2)'!$AA$24</f>
        <v>1.7. Asuntos de orden público y de seguridad interior.</v>
      </c>
      <c r="H11" s="155"/>
      <c r="I11" s="155"/>
      <c r="J11" s="155"/>
      <c r="K11" s="155"/>
      <c r="L11" s="156"/>
      <c r="M11" s="7" t="s">
        <v>6</v>
      </c>
      <c r="N11" s="322" t="s">
        <v>151</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ht="15.75" customHeight="1" x14ac:dyDescent="0.25">
      <c r="A13" s="151" t="s">
        <v>7</v>
      </c>
      <c r="B13" s="342" t="str">
        <f>'[65]POA (2)'!$C$17</f>
        <v xml:space="preserve">EJE: III Seguridad y Justicia: El Compromiso para un Futuro Mejor </v>
      </c>
      <c r="C13" s="150"/>
      <c r="D13" s="146" t="s">
        <v>8</v>
      </c>
      <c r="E13" s="342" t="str">
        <f>'[65]POA (2)'!$C$18</f>
        <v xml:space="preserve">coordinar estrategias en procesos integrales de seguridad publica para prevenir el delito cumpliendo con la normatividad local y el respaldo juridico ademas de la colaboracion comunitaria logrado un impacto positivo en el bienestar y la tranquilidad de la sociedad. </v>
      </c>
      <c r="F13" s="150"/>
      <c r="G13" s="150"/>
      <c r="H13" s="146" t="s">
        <v>9</v>
      </c>
      <c r="I13" s="342" t="str">
        <f>'[65]POA (2)'!$C$20</f>
        <v xml:space="preserve">Fomentar una coodinacion con los tres ordenes de Gobierno para la contruccion de la paz, mediante acciones eficaces de proteccion y prevencion para la disuacion y seguimiento al delito, generando espacios seguros a la vanguardia de la cuidadania </v>
      </c>
      <c r="J13" s="150"/>
      <c r="K13" s="150"/>
      <c r="L13" s="150"/>
      <c r="M13" s="151" t="s">
        <v>10</v>
      </c>
      <c r="N13" s="350" t="str">
        <f>'[65]POA (2)'!$C$21</f>
        <v>16.16 Organizar actividades de prevencion del delito, promover el trabajo en conjunto con las areas de la DireecionGeneral de Seguridad Publica, contribuyendo a mantener el orden social en la Comunidades y Delegaciones 16.17 Coordinar acciones en materia de seguridad publica integral, desde la prevencion del delito y orden publico ante emergencias. 16.19 Desarrollar estrategias integrales y de acciones orientadas sobre la prevencion social concientizando a la cuidadania. 16.19 Garantizar que la sociedad pueda pueda convivir de manera pacifica y respetuosa, manteniendo el orden en espacion publicos 16.20 Capacitar a los elementos operativos de la Direccion General de Seguridad Publica y sus departamentos respectivos, para el desempeño de sus funciones.</v>
      </c>
      <c r="O13" s="351"/>
      <c r="P13" s="351"/>
      <c r="Q13" s="352"/>
    </row>
    <row r="14" spans="1:17" ht="247.5" customHeight="1" x14ac:dyDescent="0.25">
      <c r="A14" s="151"/>
      <c r="B14" s="150"/>
      <c r="C14" s="150"/>
      <c r="D14" s="146"/>
      <c r="E14" s="150"/>
      <c r="F14" s="150"/>
      <c r="G14" s="150"/>
      <c r="H14" s="146"/>
      <c r="I14" s="150"/>
      <c r="J14" s="150"/>
      <c r="K14" s="150"/>
      <c r="L14" s="150"/>
      <c r="M14" s="151"/>
      <c r="N14" s="353"/>
      <c r="O14" s="354"/>
      <c r="P14" s="354"/>
      <c r="Q14" s="355"/>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69" t="s">
        <v>184</v>
      </c>
      <c r="M18" s="69" t="s">
        <v>18</v>
      </c>
      <c r="N18" s="151"/>
      <c r="O18" s="151"/>
      <c r="P18" s="151"/>
      <c r="Q18" s="151"/>
    </row>
    <row r="19" spans="1:18" ht="114.75" customHeight="1" x14ac:dyDescent="0.25">
      <c r="A19" s="2" t="s">
        <v>28</v>
      </c>
      <c r="B19" s="150" t="str">
        <f>[65]MIR!$B$12</f>
        <v>Lograr una sociedad más segura, ordenada y protegida, asegurando el cumplimiento de las leyes, la prevención de riesgos y la gestión eficiente de la seguridad y el bienestar público.</v>
      </c>
      <c r="C19" s="150"/>
      <c r="D19" s="150"/>
      <c r="E19" s="150" t="str">
        <f>[65]MIR!$C$12</f>
        <v>Nivel de percepción de seguridad ciudadana</v>
      </c>
      <c r="F19" s="150"/>
      <c r="G19" s="150" t="str">
        <f>[65]MIR!$D$12</f>
        <v>Nivel de percepción de seguridad ciudadana=(Número de encuestados que se sienten seguros / Total de encuestados) * 100</v>
      </c>
      <c r="H19" s="150"/>
      <c r="I19" s="160" t="str">
        <f>[65]MIR!$E$12</f>
        <v>Encuestas de percepción ciudadana, reportes estadísticos</v>
      </c>
      <c r="J19" s="150"/>
      <c r="K19" s="55" t="s">
        <v>184</v>
      </c>
      <c r="L19" s="72">
        <v>2</v>
      </c>
      <c r="M19" s="84" t="s">
        <v>230</v>
      </c>
      <c r="N19" s="85" t="s">
        <v>232</v>
      </c>
      <c r="O19" s="5">
        <v>0.5</v>
      </c>
      <c r="P19" s="212" t="s">
        <v>202</v>
      </c>
      <c r="Q19" s="212"/>
    </row>
    <row r="20" spans="1:18" ht="84" customHeight="1" x14ac:dyDescent="0.25">
      <c r="A20" s="2" t="s">
        <v>29</v>
      </c>
      <c r="B20" s="150" t="str">
        <f>[65]MIR!$B$13</f>
        <v>Garantizar la seguridad, el orden público y el cumplimiento de la normativa vigente a través de la coordinación de las diferentes áreas que pertenecen a Seguridad Pública.</v>
      </c>
      <c r="C20" s="150"/>
      <c r="D20" s="150"/>
      <c r="E20" s="150" t="str">
        <f>[65]MIR!$C$13</f>
        <v>Porcentaje de cumplimiento normativo</v>
      </c>
      <c r="F20" s="150"/>
      <c r="G20" s="150" t="str">
        <f>[65]MIR!$D$13</f>
        <v>Porcentaje de cumplimiento normativo= '(Número de normativas cumplidas / Total de normativas) * 100</v>
      </c>
      <c r="H20" s="150"/>
      <c r="I20" s="160" t="str">
        <f>[65]MIR!$E$13</f>
        <v>Informes de cumplimiento normativo, auditorías</v>
      </c>
      <c r="J20" s="150"/>
      <c r="K20" s="55" t="s">
        <v>184</v>
      </c>
      <c r="L20" s="71">
        <v>2</v>
      </c>
      <c r="M20" s="86" t="s">
        <v>230</v>
      </c>
      <c r="N20" s="85" t="s">
        <v>232</v>
      </c>
      <c r="O20" s="5">
        <v>0.5</v>
      </c>
      <c r="P20" s="212" t="s">
        <v>202</v>
      </c>
      <c r="Q20" s="212"/>
    </row>
    <row r="21" spans="1:18" ht="102.75" customHeight="1" x14ac:dyDescent="0.25">
      <c r="A21" s="2" t="s">
        <v>62</v>
      </c>
      <c r="B21" s="150" t="str">
        <f>[65]MIR!$B$14</f>
        <v>Coordinación con las autoridades para resolver situaciones emergentes y garantizar la seguridad pública.</v>
      </c>
      <c r="C21" s="150"/>
      <c r="D21" s="150"/>
      <c r="E21" s="150" t="str">
        <f>[65]MIR!$C$14</f>
        <v>Índice de coordinación en emergencias</v>
      </c>
      <c r="F21" s="150"/>
      <c r="G21" s="150" t="str">
        <f>[65]MIR!$D$14</f>
        <v>Índice de coordinación en emergencias= (Casos atendidos con coordinación efectiva / Total de casos reportados) * 100</v>
      </c>
      <c r="H21" s="150"/>
      <c r="I21" s="160" t="str">
        <f>[65]MIR!$E$14</f>
        <v>Registros de respuesta a emergencias</v>
      </c>
      <c r="J21" s="150"/>
      <c r="K21" s="55" t="s">
        <v>184</v>
      </c>
      <c r="L21" s="71">
        <v>2</v>
      </c>
      <c r="M21" s="86" t="s">
        <v>230</v>
      </c>
      <c r="N21" s="85" t="s">
        <v>232</v>
      </c>
      <c r="O21" s="5">
        <v>0.5</v>
      </c>
      <c r="P21" s="212" t="s">
        <v>202</v>
      </c>
      <c r="Q21" s="212"/>
    </row>
    <row r="22" spans="1:18" ht="113.25" customHeight="1" x14ac:dyDescent="0.25">
      <c r="A22" s="2" t="s">
        <v>63</v>
      </c>
      <c r="B22" s="163" t="str">
        <f>[65]MIR!$B$18</f>
        <v>Proteger a la ciudadanía manteniendo un entorno ordenado, seguro y funcional, a través de la planificación estratégica y la concientización de la comunidad.</v>
      </c>
      <c r="C22" s="167"/>
      <c r="D22" s="164"/>
      <c r="E22" s="163" t="str">
        <f>[65]MIR!$C$18</f>
        <v>Índice de orden y funcionalidad urbana</v>
      </c>
      <c r="F22" s="164"/>
      <c r="G22" s="163" t="str">
        <f>[65]MIR!$D$18</f>
        <v>Índice de orden y funcionalidad urbana= (Número de acciones implementadas / Número de acciones planificadas) * 100</v>
      </c>
      <c r="H22" s="164"/>
      <c r="I22" s="165" t="str">
        <f>[65]MIR!$E$18</f>
        <v>Informes de ordenamiento urbano</v>
      </c>
      <c r="J22" s="166"/>
      <c r="K22" s="115" t="s">
        <v>184</v>
      </c>
      <c r="L22" s="102">
        <v>2</v>
      </c>
      <c r="M22" s="115" t="s">
        <v>230</v>
      </c>
      <c r="N22" s="85" t="s">
        <v>232</v>
      </c>
      <c r="O22" s="5">
        <v>0.5</v>
      </c>
      <c r="P22" s="212" t="s">
        <v>202</v>
      </c>
      <c r="Q22" s="212"/>
    </row>
    <row r="23" spans="1:18" ht="110.25" customHeight="1" x14ac:dyDescent="0.25">
      <c r="A23" s="2" t="s">
        <v>106</v>
      </c>
      <c r="B23" s="163" t="str">
        <f>[65]MIR!$B$22</f>
        <v>Dar seguimiento puntual de los procedimientos legales, la elaboración de estrategias jurídicas y la actualización de normativas.</v>
      </c>
      <c r="C23" s="167"/>
      <c r="D23" s="164"/>
      <c r="E23" s="163" t="str">
        <f>[65]MIR!$C$22</f>
        <v>Índice de actualización normativa</v>
      </c>
      <c r="F23" s="164"/>
      <c r="G23" s="163" t="str">
        <f>[65]MIR!$D$22</f>
        <v>Índice de actualización normativa= (Normativas actualizadas / Total de normativas vigentes) * 100</v>
      </c>
      <c r="H23" s="164"/>
      <c r="I23" s="165" t="str">
        <f>[65]MIR!$E$22</f>
        <v>Reportes jurídicos, documentos oficiales</v>
      </c>
      <c r="J23" s="166"/>
      <c r="K23" s="55" t="s">
        <v>184</v>
      </c>
      <c r="L23" s="71">
        <v>2</v>
      </c>
      <c r="M23" s="86" t="s">
        <v>230</v>
      </c>
      <c r="N23" s="85" t="s">
        <v>232</v>
      </c>
      <c r="O23" s="5">
        <v>0.5</v>
      </c>
      <c r="P23" s="212" t="s">
        <v>202</v>
      </c>
      <c r="Q23" s="212"/>
    </row>
    <row r="24" spans="1:18" x14ac:dyDescent="0.25">
      <c r="A24" s="158" t="s">
        <v>30</v>
      </c>
      <c r="B24" s="158"/>
      <c r="C24" s="158"/>
      <c r="D24" s="158"/>
      <c r="E24" s="158"/>
      <c r="F24" s="158"/>
      <c r="G24" s="158"/>
      <c r="H24" s="158"/>
      <c r="I24" s="158"/>
      <c r="J24" s="158"/>
      <c r="K24" s="158"/>
      <c r="L24" s="158"/>
      <c r="M24" s="158"/>
      <c r="N24" s="158"/>
      <c r="O24" s="158"/>
      <c r="P24" s="158"/>
      <c r="Q24" s="158"/>
    </row>
    <row r="25" spans="1:18" ht="87.75" customHeight="1" x14ac:dyDescent="0.25">
      <c r="A25" s="3" t="s">
        <v>69</v>
      </c>
      <c r="B25" s="150" t="str">
        <f>[65]MIR!$B$15</f>
        <v>Jornadas de vigilancia en prevención del delito</v>
      </c>
      <c r="C25" s="150"/>
      <c r="D25" s="150"/>
      <c r="E25" s="150" t="str">
        <f>[65]MIR!$C$15</f>
        <v>Cobertura de jornadas de vigilancia</v>
      </c>
      <c r="F25" s="150"/>
      <c r="G25" s="150" t="str">
        <f>[65]MIR!$D$15</f>
        <v>Cobertura de jornadas de vigilancia= (Número de jornadas realizadas / Número de jornadas programadas) * 100</v>
      </c>
      <c r="H25" s="150"/>
      <c r="I25" s="160" t="str">
        <f>[65]MIR!$E$15</f>
        <v>Reportes operativos, registros de patrullajes</v>
      </c>
      <c r="J25" s="150"/>
      <c r="K25" s="55" t="s">
        <v>184</v>
      </c>
      <c r="L25" s="71">
        <v>2</v>
      </c>
      <c r="M25" s="86" t="s">
        <v>230</v>
      </c>
      <c r="N25" s="87" t="s">
        <v>232</v>
      </c>
      <c r="O25" s="5">
        <v>0.5</v>
      </c>
      <c r="P25" s="212" t="s">
        <v>202</v>
      </c>
      <c r="Q25" s="212"/>
    </row>
    <row r="26" spans="1:18" ht="120.75" customHeight="1" x14ac:dyDescent="0.25">
      <c r="A26" s="3" t="s">
        <v>65</v>
      </c>
      <c r="B26" s="150" t="str">
        <f>[65]MIR!$B$16</f>
        <v>Atención, supervisión y aplicación de multas, sanciones o medidas correctivas a quienes no cumplan con los reglamentos establecidos.</v>
      </c>
      <c r="C26" s="150"/>
      <c r="D26" s="150"/>
      <c r="E26" s="150" t="str">
        <f>[65]MIR!$C$16</f>
        <v>Cumplimiento de sanciones aplicadas</v>
      </c>
      <c r="F26" s="150"/>
      <c r="G26" s="150" t="str">
        <f>[65]MIR!$D$16</f>
        <v>Cumplimiento de sanciones aplicadas= (Multas y sanciones aplicadas / Total de infracciones registradas) * 100</v>
      </c>
      <c r="H26" s="150"/>
      <c r="I26" s="160" t="str">
        <f>[65]MIR!$E$16</f>
        <v>Base de datos de infractores, informes de supervisión</v>
      </c>
      <c r="J26" s="150"/>
      <c r="K26" s="55" t="s">
        <v>184</v>
      </c>
      <c r="L26" s="71">
        <v>2</v>
      </c>
      <c r="M26" s="86" t="s">
        <v>230</v>
      </c>
      <c r="N26" s="87" t="s">
        <v>232</v>
      </c>
      <c r="O26" s="5">
        <v>0.5</v>
      </c>
      <c r="P26" s="160" t="str">
        <f t="shared" ref="P26:P31" si="0">$J$8</f>
        <v>DIRECCIÓN GENERAL DE SEGURIDAD PÚBLICA.</v>
      </c>
      <c r="Q26" s="150"/>
      <c r="R26" t="s">
        <v>33</v>
      </c>
    </row>
    <row r="27" spans="1:18" ht="87.75" customHeight="1" x14ac:dyDescent="0.25">
      <c r="A27" s="3" t="s">
        <v>66</v>
      </c>
      <c r="B27" s="163" t="str">
        <f>[65]MIR!$B$17</f>
        <v>Instalación de módulos informativos sobre temas de prevención de delito y adicciones</v>
      </c>
      <c r="C27" s="167"/>
      <c r="D27" s="164"/>
      <c r="E27" s="163" t="str">
        <f>[65]MIR!$C$17</f>
        <v>Cobertura de módulos instalados</v>
      </c>
      <c r="F27" s="164"/>
      <c r="G27" s="163" t="str">
        <f>[65]MIR!$D$17</f>
        <v>Cobertura de módulos instalados= (Número de módulos instalados / Número de módulos programados) * 100</v>
      </c>
      <c r="H27" s="164"/>
      <c r="I27" s="165" t="str">
        <f>[65]MIR!$E$17</f>
        <v>Registros de instalación, informes de impacto</v>
      </c>
      <c r="J27" s="166"/>
      <c r="K27" s="55" t="s">
        <v>184</v>
      </c>
      <c r="L27" s="71">
        <v>2</v>
      </c>
      <c r="M27" s="86" t="s">
        <v>230</v>
      </c>
      <c r="N27" s="87" t="s">
        <v>232</v>
      </c>
      <c r="O27" s="5">
        <v>0.5</v>
      </c>
      <c r="P27" s="160" t="str">
        <f t="shared" si="0"/>
        <v>DIRECCIÓN GENERAL DE SEGURIDAD PÚBLICA.</v>
      </c>
      <c r="Q27" s="150"/>
    </row>
    <row r="28" spans="1:18" ht="104.25" customHeight="1" x14ac:dyDescent="0.25">
      <c r="A28" s="3" t="s">
        <v>68</v>
      </c>
      <c r="B28" s="163" t="str">
        <f>[65]MIR!$B$19</f>
        <v>Prevención y control de seguridad en la verificación de uso de casco y documentación en patrullajes en operativos.</v>
      </c>
      <c r="C28" s="167"/>
      <c r="D28" s="164"/>
      <c r="E28" s="163" t="str">
        <f>[65]MIR!$C$19</f>
        <v>Cumplimiento en uso de casco</v>
      </c>
      <c r="F28" s="164"/>
      <c r="G28" s="163" t="str">
        <f>[65]MIR!$D$19</f>
        <v>Cumplimiento en uso de casco= (Personas con casco / Total de motociclistas verificados) * 100</v>
      </c>
      <c r="H28" s="164"/>
      <c r="I28" s="165" t="str">
        <f>[65]MIR!$E$19</f>
        <v>Registros de operativos, reportes policiales</v>
      </c>
      <c r="J28" s="166"/>
      <c r="K28" s="55" t="s">
        <v>184</v>
      </c>
      <c r="L28" s="71">
        <v>2</v>
      </c>
      <c r="M28" s="86" t="s">
        <v>230</v>
      </c>
      <c r="N28" s="87" t="s">
        <v>232</v>
      </c>
      <c r="O28" s="5">
        <v>0.5</v>
      </c>
      <c r="P28" s="160" t="str">
        <f t="shared" si="0"/>
        <v>DIRECCIÓN GENERAL DE SEGURIDAD PÚBLICA.</v>
      </c>
      <c r="Q28" s="150"/>
    </row>
    <row r="29" spans="1:18" ht="102.75" customHeight="1" x14ac:dyDescent="0.25">
      <c r="A29" s="3" t="s">
        <v>78</v>
      </c>
      <c r="B29" s="163" t="str">
        <f>[65]MIR!$B$20</f>
        <v>Instalación de señalización vial, regularización y supervisión de transporte público y privado, en la asignación de espacios de estacionamientos y pláticas de educación vial.</v>
      </c>
      <c r="C29" s="167"/>
      <c r="D29" s="164"/>
      <c r="E29" s="163" t="str">
        <f>[65]MIR!$C$20</f>
        <v>Cumplimiento en señalización vial</v>
      </c>
      <c r="F29" s="164"/>
      <c r="G29" s="163" t="str">
        <f>[65]MIR!$D$20</f>
        <v>Cumplimiento en señalización vial= (Señalización instalada / Señalización programada) * 100</v>
      </c>
      <c r="H29" s="164"/>
      <c r="I29" s="165" t="str">
        <f>[65]MIR!$E$20</f>
        <v>Reportes de infraestructura vial, inspecciones</v>
      </c>
      <c r="J29" s="166"/>
      <c r="K29" s="55" t="s">
        <v>184</v>
      </c>
      <c r="L29" s="102">
        <v>2</v>
      </c>
      <c r="M29" s="115" t="s">
        <v>230</v>
      </c>
      <c r="N29" s="103" t="s">
        <v>232</v>
      </c>
      <c r="O29" s="5">
        <v>0.5</v>
      </c>
      <c r="P29" s="160" t="str">
        <f t="shared" si="0"/>
        <v>DIRECCIÓN GENERAL DE SEGURIDAD PÚBLICA.</v>
      </c>
      <c r="Q29" s="150"/>
    </row>
    <row r="30" spans="1:18" ht="102.75" customHeight="1" x14ac:dyDescent="0.25">
      <c r="A30" s="3" t="s">
        <v>114</v>
      </c>
      <c r="B30" s="163" t="str">
        <f>[65]MIR!$B$21</f>
        <v>Gestión de solicitudes a las autoridades correspondientes para la atención a los requerimientos necesarios para la operación de Protección Civil.</v>
      </c>
      <c r="C30" s="167"/>
      <c r="D30" s="164"/>
      <c r="E30" s="163" t="str">
        <f>[65]MIR!$C$21</f>
        <v>Eficiencia en la gestión de solicitudes</v>
      </c>
      <c r="F30" s="164"/>
      <c r="G30" s="163" t="str">
        <f>[65]MIR!$D$21</f>
        <v>Eficiencia en la gestión de solicitudes=(Solicitudes atendidas / Total de solicitudes registradas) * 100</v>
      </c>
      <c r="H30" s="164"/>
      <c r="I30" s="165" t="str">
        <f>[65]MIR!$E$21</f>
        <v>Registros de solicitudes, respuestas oficiales</v>
      </c>
      <c r="J30" s="166"/>
      <c r="K30" s="55" t="s">
        <v>184</v>
      </c>
      <c r="L30" s="102">
        <v>2</v>
      </c>
      <c r="M30" s="115" t="s">
        <v>230</v>
      </c>
      <c r="N30" s="103" t="s">
        <v>232</v>
      </c>
      <c r="O30" s="5">
        <v>0.5</v>
      </c>
      <c r="P30" s="160" t="str">
        <f t="shared" si="0"/>
        <v>DIRECCIÓN GENERAL DE SEGURIDAD PÚBLICA.</v>
      </c>
      <c r="Q30" s="150"/>
    </row>
    <row r="31" spans="1:18" ht="116.25" customHeight="1" x14ac:dyDescent="0.25">
      <c r="A31" s="3" t="s">
        <v>107</v>
      </c>
      <c r="B31" s="163" t="str">
        <f>[65]MIR!$B$23</f>
        <v>Asesoría y seguimiento jurídico al H. Ayuntamiento, incluyendo la actualización continua de manejos de juicios laborales y administrativos.</v>
      </c>
      <c r="C31" s="167"/>
      <c r="D31" s="164"/>
      <c r="E31" s="163" t="str">
        <f>[65]MIR!$C$23</f>
        <v>Eficiencia en asesorías jurídicas</v>
      </c>
      <c r="F31" s="164"/>
      <c r="G31" s="163" t="str">
        <f>[65]MIR!$D$23</f>
        <v>Eficiencia en asesorías jurídicas= (Casos jurídicos resueltos / Total de casos atendidos) * 100</v>
      </c>
      <c r="H31" s="164"/>
      <c r="I31" s="165" t="str">
        <f>[65]MIR!$E$23</f>
        <v>Expedientes jurídicos, registros de asesorías</v>
      </c>
      <c r="J31" s="166"/>
      <c r="K31" s="55" t="s">
        <v>184</v>
      </c>
      <c r="L31" s="102">
        <v>2</v>
      </c>
      <c r="M31" s="115" t="s">
        <v>230</v>
      </c>
      <c r="N31" s="103" t="s">
        <v>232</v>
      </c>
      <c r="O31" s="5">
        <v>0.5</v>
      </c>
      <c r="P31" s="160" t="str">
        <f t="shared" si="0"/>
        <v>DIRECCIÓN GENERAL DE SEGURIDAD PÚBLICA.</v>
      </c>
      <c r="Q31" s="150"/>
    </row>
    <row r="32" spans="1:18" ht="196.5" customHeight="1" x14ac:dyDescent="0.25">
      <c r="A32" s="1"/>
      <c r="B32" s="1"/>
      <c r="C32" s="1"/>
      <c r="D32" s="1"/>
      <c r="E32" s="1"/>
      <c r="F32" s="1"/>
      <c r="G32" s="1"/>
      <c r="H32" s="1"/>
      <c r="I32" s="1"/>
      <c r="J32" s="1"/>
      <c r="K32" s="1"/>
      <c r="L32" s="1"/>
      <c r="M32" s="1"/>
      <c r="N32" s="1"/>
      <c r="O32" s="1"/>
      <c r="P32" s="1"/>
      <c r="Q32" s="1"/>
    </row>
    <row r="33" spans="1:17" ht="174.75" customHeight="1" x14ac:dyDescent="0.25">
      <c r="A33" s="1"/>
      <c r="B33" s="1"/>
      <c r="C33" s="1"/>
      <c r="D33" s="1"/>
      <c r="E33" s="1"/>
      <c r="F33" s="1"/>
      <c r="G33" s="1"/>
      <c r="H33" s="1"/>
      <c r="I33" s="1"/>
      <c r="J33" s="1"/>
      <c r="K33" s="1"/>
      <c r="L33" s="1"/>
      <c r="M33" s="1"/>
      <c r="N33" s="1"/>
      <c r="O33" s="1"/>
      <c r="P33" s="1"/>
      <c r="Q33" s="1"/>
    </row>
    <row r="34" spans="1:17" ht="172.5" customHeight="1" x14ac:dyDescent="0.25">
      <c r="A34" s="1"/>
      <c r="B34" s="1"/>
      <c r="C34" s="1"/>
      <c r="D34" s="1"/>
      <c r="E34" s="1"/>
      <c r="F34" s="168"/>
      <c r="G34" s="168"/>
      <c r="H34" s="168"/>
      <c r="I34" s="1"/>
      <c r="J34" s="1"/>
      <c r="K34" s="1"/>
      <c r="L34" s="1"/>
      <c r="M34" s="1"/>
      <c r="N34" s="1"/>
      <c r="O34" s="1"/>
      <c r="P34" s="1"/>
      <c r="Q34" s="1"/>
    </row>
    <row r="35" spans="1:17" ht="165" customHeight="1" x14ac:dyDescent="0.25">
      <c r="A35" s="1"/>
      <c r="B35" s="1"/>
      <c r="C35" s="1"/>
      <c r="D35" s="1"/>
      <c r="E35" s="1"/>
      <c r="F35" s="168"/>
      <c r="G35" s="168"/>
      <c r="H35" s="168"/>
      <c r="I35" s="1"/>
      <c r="J35" s="1"/>
      <c r="K35" s="1"/>
      <c r="L35" s="1"/>
      <c r="M35" s="1"/>
      <c r="N35" s="1"/>
      <c r="O35" s="1"/>
      <c r="P35" s="1"/>
      <c r="Q35" s="1"/>
    </row>
    <row r="36" spans="1:17" ht="192" customHeight="1" x14ac:dyDescent="0.25">
      <c r="A36" s="1"/>
      <c r="B36" s="1"/>
      <c r="C36" s="1"/>
      <c r="D36" s="1"/>
      <c r="E36" s="1"/>
      <c r="F36" s="1"/>
      <c r="G36" s="1"/>
      <c r="H36" s="1"/>
      <c r="I36" s="1"/>
      <c r="J36" s="1"/>
      <c r="K36" s="1"/>
      <c r="L36" s="1"/>
      <c r="M36" s="1"/>
      <c r="N36" s="1"/>
      <c r="O36" s="1"/>
      <c r="P36" s="1"/>
      <c r="Q36" s="1"/>
    </row>
    <row r="37" spans="1:17" ht="191.25" customHeight="1" x14ac:dyDescent="0.25">
      <c r="A37" s="1"/>
      <c r="B37" s="1"/>
      <c r="C37" s="1"/>
      <c r="D37" s="1"/>
      <c r="E37" s="1"/>
      <c r="G37" s="1"/>
      <c r="H37" s="1"/>
      <c r="I37" s="1"/>
      <c r="J37" s="1"/>
      <c r="K37" s="1"/>
      <c r="L37" s="1"/>
      <c r="M37" s="1"/>
      <c r="N37" s="1"/>
      <c r="O37" s="1"/>
      <c r="P37" s="1"/>
      <c r="Q37" s="1"/>
    </row>
    <row r="38" spans="1:17" s="1" customFormat="1" ht="285.75" customHeight="1" x14ac:dyDescent="0.25"/>
    <row r="39" spans="1:17" s="1" customFormat="1" x14ac:dyDescent="0.25"/>
    <row r="40" spans="1:17" s="1" customFormat="1" x14ac:dyDescent="0.25"/>
    <row r="41" spans="1:17" ht="65.25" customHeight="1" x14ac:dyDescent="0.25"/>
  </sheetData>
  <mergeCells count="9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B22:D22"/>
    <mergeCell ref="E22:F22"/>
    <mergeCell ref="G22:H22"/>
    <mergeCell ref="I22:J22"/>
    <mergeCell ref="P22:Q22"/>
    <mergeCell ref="B29:D29"/>
    <mergeCell ref="E29:F29"/>
    <mergeCell ref="G29:H29"/>
    <mergeCell ref="I29:J29"/>
    <mergeCell ref="P29:Q29"/>
    <mergeCell ref="B30:D30"/>
    <mergeCell ref="E30:F30"/>
    <mergeCell ref="G30:H30"/>
    <mergeCell ref="I30:J30"/>
    <mergeCell ref="P30:Q30"/>
    <mergeCell ref="B31:D31"/>
    <mergeCell ref="E31:F31"/>
    <mergeCell ref="G31:H31"/>
    <mergeCell ref="I31:J31"/>
    <mergeCell ref="P31:Q31"/>
  </mergeCells>
  <pageMargins left="0.7" right="0.7" top="0.75" bottom="0.75" header="0.3" footer="0.3"/>
  <pageSetup scale="53" orientation="landscape" horizontalDpi="0" verticalDpi="0"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opLeftCell="A29" zoomScale="59" zoomScaleNormal="59" zoomScaleSheetLayoutView="70" workbookViewId="0">
      <selection activeCell="B30" sqref="B30:D30"/>
    </sheetView>
  </sheetViews>
  <sheetFormatPr baseColWidth="10" defaultColWidth="10.875" defaultRowHeight="15.75" x14ac:dyDescent="0.25"/>
  <cols>
    <col min="1" max="1" width="13.75" customWidth="1"/>
    <col min="3" max="3" width="6.875" customWidth="1"/>
    <col min="4" max="4" width="23.875" customWidth="1"/>
    <col min="6" max="6" width="8.625" customWidth="1"/>
    <col min="8" max="8" width="12.875" customWidth="1"/>
    <col min="9" max="9" width="13.375" customWidth="1"/>
    <col min="10" max="10" width="8.125" customWidth="1"/>
    <col min="11" max="11" width="14.5" customWidth="1"/>
    <col min="12" max="12" width="11.75" customWidth="1"/>
    <col min="13" max="13" width="14.5" customWidth="1"/>
    <col min="14" max="14" width="15.125" customWidth="1"/>
    <col min="15" max="15" width="10.5" customWidth="1"/>
    <col min="17" max="17" width="6" customWidth="1"/>
  </cols>
  <sheetData>
    <row r="1" spans="1:17" x14ac:dyDescent="0.25">
      <c r="A1" s="1"/>
      <c r="B1" s="1"/>
      <c r="C1" s="1"/>
      <c r="D1" s="1"/>
      <c r="E1" s="1"/>
      <c r="F1" s="1"/>
      <c r="G1" s="1"/>
      <c r="H1" s="1"/>
      <c r="I1" s="1"/>
      <c r="J1" s="1"/>
      <c r="K1" s="1"/>
      <c r="L1" s="1"/>
      <c r="M1" s="1"/>
      <c r="N1" s="1"/>
      <c r="O1" s="1"/>
      <c r="P1" s="1"/>
      <c r="Q1" s="1"/>
    </row>
    <row r="2" spans="1:17" ht="46.5" customHeight="1" x14ac:dyDescent="0.25">
      <c r="A2" s="1"/>
      <c r="B2" s="147"/>
      <c r="C2" s="147"/>
      <c r="D2" s="147"/>
      <c r="E2" s="147"/>
      <c r="F2" s="147"/>
      <c r="G2" s="147"/>
      <c r="H2" s="147"/>
      <c r="I2" s="147"/>
      <c r="J2" s="147"/>
      <c r="K2" s="147"/>
      <c r="L2" s="147"/>
      <c r="M2" s="147"/>
      <c r="N2" s="147"/>
      <c r="O2" s="147"/>
      <c r="P2" s="147"/>
      <c r="Q2" s="1"/>
    </row>
    <row r="3" spans="1:17" ht="41.25" customHeight="1" x14ac:dyDescent="0.25">
      <c r="A3" s="1"/>
      <c r="B3" s="147"/>
      <c r="C3" s="147"/>
      <c r="D3" s="147"/>
      <c r="E3" s="147"/>
      <c r="F3" s="147"/>
      <c r="G3" s="147"/>
      <c r="H3" s="147"/>
      <c r="I3" s="147"/>
      <c r="J3" s="147"/>
      <c r="K3" s="147"/>
      <c r="L3" s="147"/>
      <c r="M3" s="147"/>
      <c r="N3" s="147"/>
      <c r="O3" s="147"/>
      <c r="P3" s="147"/>
      <c r="Q3" s="1"/>
    </row>
    <row r="4" spans="1:17" ht="37.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ht="15.75" customHeight="1" x14ac:dyDescent="0.25">
      <c r="A8" s="146" t="s">
        <v>0</v>
      </c>
      <c r="B8" s="146"/>
      <c r="C8" s="146"/>
      <c r="D8" s="319" t="str">
        <f>'[66]POA (2)'!$AA$25</f>
        <v xml:space="preserve">E. Prestacion de Servicios Publicos </v>
      </c>
      <c r="E8" s="150"/>
      <c r="F8" s="150"/>
      <c r="G8" s="150"/>
      <c r="H8" s="150"/>
      <c r="I8" s="151" t="s">
        <v>1</v>
      </c>
      <c r="J8" s="152" t="s">
        <v>40</v>
      </c>
      <c r="K8" s="152"/>
      <c r="L8" s="146" t="s">
        <v>2</v>
      </c>
      <c r="M8" s="367" t="str">
        <f>'[66]POA (2)'!$AA$25</f>
        <v xml:space="preserve">E. Prestacion de Servicios Publicos </v>
      </c>
      <c r="N8" s="368"/>
      <c r="O8" s="151" t="s">
        <v>3</v>
      </c>
      <c r="P8" s="319" t="str">
        <f>'[66]POA (2)'!$C$18</f>
        <v>29. Ética para el Buen Gobierno</v>
      </c>
      <c r="Q8" s="150"/>
    </row>
    <row r="9" spans="1:17" ht="61.5" customHeight="1" x14ac:dyDescent="0.25">
      <c r="A9" s="146"/>
      <c r="B9" s="146"/>
      <c r="C9" s="146"/>
      <c r="D9" s="150"/>
      <c r="E9" s="150"/>
      <c r="F9" s="150"/>
      <c r="G9" s="150"/>
      <c r="H9" s="150"/>
      <c r="I9" s="151"/>
      <c r="J9" s="152"/>
      <c r="K9" s="152"/>
      <c r="L9" s="146"/>
      <c r="M9" s="369"/>
      <c r="N9" s="37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371" t="str">
        <f>'[66]POA (2)'!$AA$22</f>
        <v xml:space="preserve">1.Gobierno </v>
      </c>
      <c r="C11" s="155"/>
      <c r="D11" s="155"/>
      <c r="E11" s="156"/>
      <c r="F11" s="10" t="s">
        <v>5</v>
      </c>
      <c r="G11" s="371" t="str">
        <f>'[66]POA (2)'!$AA$23</f>
        <v xml:space="preserve">1.3.1.coordinacion de la politica de Gobierno </v>
      </c>
      <c r="H11" s="155"/>
      <c r="I11" s="155"/>
      <c r="J11" s="155"/>
      <c r="K11" s="155"/>
      <c r="L11" s="156"/>
      <c r="M11" s="7" t="s">
        <v>6</v>
      </c>
      <c r="N11" s="371" t="str">
        <f>'[66]POA (2)'!$AA$24</f>
        <v xml:space="preserve">.1.3.2. Politica Interior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19" t="str">
        <f>'[66]POA (2)'!$C$16</f>
        <v>Eje IV Innovación y Eficiencia en Movimiento: Transformando para Avanzar</v>
      </c>
      <c r="C13" s="150"/>
      <c r="D13" s="146" t="s">
        <v>8</v>
      </c>
      <c r="E13" s="319" t="str">
        <f>'[66]POA (2)'!$C$17</f>
        <v>Garantizar la legalidad, eficiencia, transparencia y correcta utilización de los recursos públicos mediante mecanismos de control y auditoría para la detección y prevención de actos de corrupción o mala gestión administrativa</v>
      </c>
      <c r="F13" s="150"/>
      <c r="G13" s="150"/>
      <c r="H13" s="146" t="s">
        <v>9</v>
      </c>
      <c r="I13" s="319" t="str">
        <f>'[66]POA (2)'!$C$19</f>
        <v>Garantizar la transverzacion de acciones que promuevan una colaboracion solida entre las dependencias federales y estatales, consolidando un gobierno honesto y al servicio de la gente.</v>
      </c>
      <c r="J13" s="150"/>
      <c r="K13" s="150"/>
      <c r="L13" s="150"/>
      <c r="M13" s="151" t="s">
        <v>10</v>
      </c>
      <c r="N13" s="319" t="str">
        <f>'[66]POA (2)'!$C$20</f>
        <v>29.1 Implementar controles internos en los procesos administrativos, garantizando la efectividad en la gestión. 29.2 Crear canales de denuncias seguras y accesibles para que la ciudadanía y empleados reporten posibles irregularidades o conductas inadecuadas. 29.3 Capacitar sobre principios de control interno, la ética pública y la lucha contra la corrupción. 29.4 Colaborar con otras dependencias públicas para fortalecer las acciones de control y auditoría. 29.5 Evaluar de forma periódica los procedimientos internos de la administración pública, para detectar posibles fallos o debilidades, mejorando la eficiencia operativa. 29.6 Fomentar la responsabilidad y rendición de cuentas en los servidores públicos, con políticas de transparencia y seguimiento a las decisiones gubernamentales.</v>
      </c>
      <c r="O13" s="150"/>
      <c r="P13" s="150"/>
      <c r="Q13" s="150"/>
    </row>
    <row r="14" spans="1:17" ht="27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10" t="s">
        <v>184</v>
      </c>
      <c r="M18" s="10" t="s">
        <v>18</v>
      </c>
      <c r="N18" s="151"/>
      <c r="O18" s="151"/>
      <c r="P18" s="151"/>
      <c r="Q18" s="151"/>
    </row>
    <row r="19" spans="1:18" ht="138.75" customHeight="1" x14ac:dyDescent="0.25">
      <c r="A19" s="2" t="s">
        <v>28</v>
      </c>
      <c r="B19" s="319" t="str">
        <f>[66]MIR!$B$12</f>
        <v>Disminución de los riesgos Administrativos y la posibilidad de no observaciones y/o sanciones por las diferentes instancias revisoras.</v>
      </c>
      <c r="C19" s="150"/>
      <c r="D19" s="150"/>
      <c r="E19" s="150" t="str">
        <f>[66]MIR!$C$12</f>
        <v xml:space="preserve">Porcentaje de cumplimiento en la normatividad y reglamentos </v>
      </c>
      <c r="F19" s="150"/>
      <c r="G19" s="150" t="str">
        <f>[66]MIR!$D$12</f>
        <v>no de porcentaje de cumplimiento de normatividad programadas/ no de porcentaje de cumplimiento de normatividad realizas*100 (NPCNP/NPCNR*100)</v>
      </c>
      <c r="H19" s="150"/>
      <c r="I19" s="160" t="str">
        <f>[67]MIR!$H$15</f>
        <v>oficios de solicitud.</v>
      </c>
      <c r="J19" s="150"/>
      <c r="K19" s="66" t="s">
        <v>184</v>
      </c>
      <c r="L19" s="11">
        <v>2</v>
      </c>
      <c r="M19" s="84" t="s">
        <v>230</v>
      </c>
      <c r="N19" s="85" t="s">
        <v>231</v>
      </c>
      <c r="O19" s="5">
        <v>0.5</v>
      </c>
      <c r="P19" s="372" t="s">
        <v>40</v>
      </c>
      <c r="Q19" s="150"/>
    </row>
    <row r="20" spans="1:18" ht="133.5" customHeight="1" x14ac:dyDescent="0.25">
      <c r="A20" s="2" t="s">
        <v>29</v>
      </c>
      <c r="B20" s="150" t="str">
        <f>[66]MIR!$B$13</f>
        <v>Eficiente atención a la ciudadanía con transparencia en apego a los marcos legales, con respuestas concretas y eficientes ante la sociedad.</v>
      </c>
      <c r="C20" s="150"/>
      <c r="D20" s="150"/>
      <c r="E20" s="150" t="str">
        <f>[66]MIR!$C$13</f>
        <v xml:space="preserve">Porcentaje de atención con transparencia </v>
      </c>
      <c r="F20" s="150"/>
      <c r="G20" s="150" t="str">
        <f>[66]MIR!$D$13</f>
        <v>no. De porcentaje de atencion con transparencia programadas/ no. De porcentaje de atencion con transparencia realizadas * 100 (NPAT/NPAR*100)</v>
      </c>
      <c r="H20" s="150"/>
      <c r="I20" s="160" t="str">
        <f>[67]MIR!$H$16</f>
        <v>oficios de solicitud.</v>
      </c>
      <c r="J20" s="150"/>
      <c r="K20" s="66" t="s">
        <v>184</v>
      </c>
      <c r="L20" s="64">
        <v>2</v>
      </c>
      <c r="M20" s="84" t="s">
        <v>230</v>
      </c>
      <c r="N20" s="85" t="s">
        <v>231</v>
      </c>
      <c r="O20" s="5">
        <v>0.5</v>
      </c>
      <c r="P20" s="160" t="s">
        <v>40</v>
      </c>
      <c r="Q20" s="150"/>
    </row>
    <row r="21" spans="1:18" ht="98.25" customHeight="1" x14ac:dyDescent="0.25">
      <c r="A21" s="2" t="s">
        <v>62</v>
      </c>
      <c r="B21" s="150" t="str">
        <f>[66]MIR!$B$14</f>
        <v xml:space="preserve">Aplicación de programas de capacitación y actualización en Normatividades y procesos Administrativos en apego a las leyes vigentes. </v>
      </c>
      <c r="C21" s="150"/>
      <c r="D21" s="150"/>
      <c r="E21" s="150" t="str">
        <f>[67]MIR!$C$17</f>
        <v>Porecentaje de capacitación.</v>
      </c>
      <c r="F21" s="150"/>
      <c r="G21" s="150" t="str">
        <f>[67]MIR!$G$17</f>
        <v>No. De capacitaciones propuestas/No. De capacitaciones realizadas*100 (NCP/NCR*100)</v>
      </c>
      <c r="H21" s="150"/>
      <c r="I21" s="160" t="str">
        <f>[67]MIR!$H$17</f>
        <v>Lista de asistencia y bitacora fotografica.</v>
      </c>
      <c r="J21" s="150"/>
      <c r="K21" s="66" t="s">
        <v>184</v>
      </c>
      <c r="L21" s="64">
        <v>2</v>
      </c>
      <c r="M21" s="84" t="s">
        <v>230</v>
      </c>
      <c r="N21" s="85" t="s">
        <v>231</v>
      </c>
      <c r="O21" s="5">
        <v>0.5</v>
      </c>
      <c r="P21" s="160" t="s">
        <v>40</v>
      </c>
      <c r="Q21" s="150"/>
    </row>
    <row r="22" spans="1:18" ht="117" customHeight="1" x14ac:dyDescent="0.25">
      <c r="A22" s="2" t="s">
        <v>63</v>
      </c>
      <c r="B22" s="150" t="str">
        <f>[66]MIR!$B$18</f>
        <v>Cumplimiento de las declaraciones patrimoniales y de intereses de los servidores públicos de la Adminitración Municipal de Eduardo Neri</v>
      </c>
      <c r="C22" s="150"/>
      <c r="D22" s="150"/>
      <c r="E22" s="150" t="str">
        <f>[67]MIR!$C$21</f>
        <v>Porcentaje de coordinación.</v>
      </c>
      <c r="F22" s="150"/>
      <c r="G22" s="150" t="str">
        <f>[67]MIR!$G$21</f>
        <v>No. De metas y objetivos programados/No de metas y objetivos realizados*100 (NMOP/NMOR*100)</v>
      </c>
      <c r="H22" s="150"/>
      <c r="I22" s="160" t="str">
        <f>[67]MIR!$H$21</f>
        <v>oficios de solicitud.</v>
      </c>
      <c r="J22" s="150"/>
      <c r="K22" s="66" t="s">
        <v>184</v>
      </c>
      <c r="L22" s="64">
        <v>2</v>
      </c>
      <c r="M22" s="84" t="s">
        <v>230</v>
      </c>
      <c r="N22" s="85" t="s">
        <v>231</v>
      </c>
      <c r="O22" s="5">
        <v>0.5</v>
      </c>
      <c r="P22" s="160" t="s">
        <v>40</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06.5" customHeight="1" x14ac:dyDescent="0.25">
      <c r="A24" s="3" t="s">
        <v>77</v>
      </c>
      <c r="B24" s="150" t="str">
        <f>[66]MIR!$B$15</f>
        <v>Reuniones constantes con las diferentes areas de planeación, evaluacion al desempeño, transparencia y cuenta pública, para  contribuir en los procesos administrativo y normativos con el objeto de prevenir errores durante los procesos contables.</v>
      </c>
      <c r="C24" s="150"/>
      <c r="D24" s="150"/>
      <c r="E24" s="150" t="str">
        <f>[66]MIR!$C$15</f>
        <v>Porcentaje de reuniones</v>
      </c>
      <c r="F24" s="150"/>
      <c r="G24" s="150" t="str">
        <f>[66]MIR!$D$15</f>
        <v>No. De porcentaje de reuniones programadas/No de porcentaje de reuniones realizadas*100 (NRP/NRR*100)</v>
      </c>
      <c r="H24" s="150"/>
      <c r="I24" s="160" t="str">
        <f>[66]MIR!$E$15</f>
        <v>Evidencia Fotográfica</v>
      </c>
      <c r="J24" s="150"/>
      <c r="K24" s="49" t="s">
        <v>184</v>
      </c>
      <c r="L24" s="57">
        <v>2</v>
      </c>
      <c r="M24" s="84" t="s">
        <v>230</v>
      </c>
      <c r="N24" s="85" t="s">
        <v>231</v>
      </c>
      <c r="O24" s="5">
        <v>0.5</v>
      </c>
      <c r="P24" s="160" t="s">
        <v>40</v>
      </c>
      <c r="Q24" s="150"/>
    </row>
    <row r="25" spans="1:18" ht="94.5" customHeight="1" x14ac:dyDescent="0.25">
      <c r="A25" s="3" t="s">
        <v>65</v>
      </c>
      <c r="B25" s="150" t="str">
        <f>[66]MIR!$B$16</f>
        <v>Actualizar normas, lineamientos especificos y manuales que dentro del ambito de su competencia, integren disposiciones y criterios que impulsen la simplificacion administrativa</v>
      </c>
      <c r="C25" s="150"/>
      <c r="D25" s="150"/>
      <c r="E25" s="150" t="str">
        <f>[66]MIR!$C$16</f>
        <v>Porcentaje de actualización de Normas Lineamientos etc.</v>
      </c>
      <c r="F25" s="150"/>
      <c r="G25" s="150" t="str">
        <f>[66]MIR!$D$16</f>
        <v>No. De porcentaje de actualizacion programados/No de porcentaje de actualizacion realizadas*100 (NPAP/NPAR*100)</v>
      </c>
      <c r="H25" s="150"/>
      <c r="I25" s="160" t="str">
        <f>[66]MIR!$E$16</f>
        <v>Publicación en gaceta oficial y transparencia</v>
      </c>
      <c r="J25" s="150"/>
      <c r="K25" s="49" t="s">
        <v>184</v>
      </c>
      <c r="L25" s="64">
        <v>2</v>
      </c>
      <c r="M25" s="84" t="s">
        <v>230</v>
      </c>
      <c r="N25" s="85" t="s">
        <v>231</v>
      </c>
      <c r="O25" s="5">
        <v>0.5</v>
      </c>
      <c r="P25" s="160" t="s">
        <v>40</v>
      </c>
      <c r="Q25" s="150"/>
      <c r="R25" t="s">
        <v>33</v>
      </c>
    </row>
    <row r="26" spans="1:18" ht="169.5" customHeight="1" x14ac:dyDescent="0.25">
      <c r="A26" s="3" t="s">
        <v>66</v>
      </c>
      <c r="B26" s="163" t="str">
        <f>[66]MIR!$B$17</f>
        <v>Organizar y coordinar el sistema de control interno y la evaluación de la gestión gubernamental; inspeccionar el ejercicio del gasto público municipal y su congruencia con el presupuesto de egresos, así como concertar con las secretarías, direcciones y áreas del ayuntamiento y validar los indicadores para la evaluación de la gestión gubernamental, en los términos de las disposiciones aplicables</v>
      </c>
      <c r="C26" s="167"/>
      <c r="D26" s="164"/>
      <c r="E26" s="163" t="str">
        <f>[66]MIR!$C$17</f>
        <v xml:space="preserve">Porcentaje de coordinación </v>
      </c>
      <c r="F26" s="164"/>
      <c r="G26" s="163" t="str">
        <f>[66]MIR!$D$17</f>
        <v>No. De porcentaje de coordinacion programadas/No de porcentaje realizadas*100 (NPCP/NPCR*100)</v>
      </c>
      <c r="H26" s="164"/>
      <c r="I26" s="165" t="str">
        <f>[66]MIR!$E$17</f>
        <v xml:space="preserve">Oficios de solicitud </v>
      </c>
      <c r="J26" s="166"/>
      <c r="K26" s="49" t="s">
        <v>184</v>
      </c>
      <c r="L26" s="64">
        <v>2</v>
      </c>
      <c r="M26" s="84" t="s">
        <v>230</v>
      </c>
      <c r="N26" s="85" t="s">
        <v>231</v>
      </c>
      <c r="O26" s="5">
        <v>0.5</v>
      </c>
      <c r="P26" s="165" t="str">
        <f t="shared" ref="P26:P29" si="0">$P$25</f>
        <v>ORGANO DE CONTROL INTERNO.</v>
      </c>
      <c r="Q26" s="166"/>
    </row>
    <row r="27" spans="1:18" ht="130.5" customHeight="1" x14ac:dyDescent="0.25">
      <c r="A27" s="3" t="s">
        <v>68</v>
      </c>
      <c r="B27" s="163" t="str">
        <f>[66]MIR!$B$19</f>
        <v>Capacitación para la formulación de la declaración patrimonial dirigida a todos los empleados del h. ayuntamiento municipal.</v>
      </c>
      <c r="C27" s="167"/>
      <c r="D27" s="164"/>
      <c r="E27" s="163" t="str">
        <f>[66]MIR!$C$19</f>
        <v>Porcentaje de capacitaciones</v>
      </c>
      <c r="F27" s="164"/>
      <c r="G27" s="163" t="str">
        <f>[66]MIR!$D$19</f>
        <v>No. De porcentaje de capacitaciones programadas/No de porcentaje de capacitaciones realizadas*100 (NPCP/NPCR*100)</v>
      </c>
      <c r="H27" s="164"/>
      <c r="I27" s="165" t="str">
        <f>[66]MIR!$E$19</f>
        <v>Lista de asistencia y bitácora fotográfica</v>
      </c>
      <c r="J27" s="166"/>
      <c r="K27" s="49" t="s">
        <v>184</v>
      </c>
      <c r="L27" s="102">
        <v>2</v>
      </c>
      <c r="M27" s="115" t="s">
        <v>230</v>
      </c>
      <c r="N27" s="85" t="s">
        <v>231</v>
      </c>
      <c r="O27" s="5">
        <v>0.5</v>
      </c>
      <c r="P27" s="165" t="str">
        <f t="shared" si="0"/>
        <v>ORGANO DE CONTROL INTERNO.</v>
      </c>
      <c r="Q27" s="166"/>
    </row>
    <row r="28" spans="1:18" ht="107.25" customHeight="1" x14ac:dyDescent="0.25">
      <c r="A28" s="3" t="s">
        <v>78</v>
      </c>
      <c r="B28" s="163" t="str">
        <f>[66]MIR!$B$20</f>
        <v>Recepcion de declaraciones patrimoniales y de interes correspondientes al ejercicio fiscal 2024</v>
      </c>
      <c r="C28" s="167"/>
      <c r="D28" s="164"/>
      <c r="E28" s="163" t="str">
        <f>[66]MIR!$C$20</f>
        <v xml:space="preserve">Porcentaje de recepcion de declaraciones </v>
      </c>
      <c r="F28" s="164"/>
      <c r="G28" s="163" t="str">
        <f>[66]MIR!$D$20</f>
        <v>No. De porcentaje de recepcion programados/No de porcentaje de recepcion realizados*100 (NPRP/NPRR*100)</v>
      </c>
      <c r="H28" s="164"/>
      <c r="I28" s="165" t="str">
        <f>[66]MIR!$E$20</f>
        <v>Acuses recibidos</v>
      </c>
      <c r="J28" s="166"/>
      <c r="K28" s="49" t="s">
        <v>184</v>
      </c>
      <c r="L28" s="102">
        <v>2</v>
      </c>
      <c r="M28" s="115" t="s">
        <v>230</v>
      </c>
      <c r="N28" s="85" t="s">
        <v>231</v>
      </c>
      <c r="O28" s="5">
        <v>0.5</v>
      </c>
      <c r="P28" s="165" t="str">
        <f t="shared" si="0"/>
        <v>ORGANO DE CONTROL INTERNO.</v>
      </c>
      <c r="Q28" s="166"/>
    </row>
    <row r="29" spans="1:18" ht="107.25" customHeight="1" x14ac:dyDescent="0.25">
      <c r="A29" s="3" t="s">
        <v>114</v>
      </c>
      <c r="B29" s="163" t="str">
        <f>[66]MIR!$B$21</f>
        <v>Instalación de cinco buzones de quejas, denuncias y sugerencias</v>
      </c>
      <c r="C29" s="167"/>
      <c r="D29" s="164"/>
      <c r="E29" s="163" t="str">
        <f>[66]MIR!$C$21</f>
        <v>Porcentaje de instalación de buzones</v>
      </c>
      <c r="F29" s="164"/>
      <c r="G29" s="163" t="str">
        <f>[66]MIR!$D$21</f>
        <v>No. De porcentaje de instalacion programados/No de porcentaje de instalacion realizados*100 (NPIP/NPIR*100)</v>
      </c>
      <c r="H29" s="164"/>
      <c r="I29" s="165" t="str">
        <f>[66]MIR!$E$21</f>
        <v>Evidencia Fotográfica</v>
      </c>
      <c r="J29" s="166"/>
      <c r="K29" s="49" t="s">
        <v>184</v>
      </c>
      <c r="L29" s="102">
        <v>2</v>
      </c>
      <c r="M29" s="115" t="s">
        <v>230</v>
      </c>
      <c r="N29" s="85" t="s">
        <v>231</v>
      </c>
      <c r="O29" s="5">
        <v>0.5</v>
      </c>
      <c r="P29" s="165" t="str">
        <f t="shared" si="0"/>
        <v>ORGANO DE CONTROL INTERNO.</v>
      </c>
      <c r="Q29" s="166"/>
    </row>
    <row r="30" spans="1:18" ht="83.25" customHeight="1" x14ac:dyDescent="0.25">
      <c r="A30" s="3" t="s">
        <v>143</v>
      </c>
      <c r="B30" s="373" t="str">
        <f>[66]MIR!$B$22</f>
        <v xml:space="preserve">
Revisión de las quejas, denuncias y sugerencias, depositadas en los buzones instalados en las diferentes áreas</v>
      </c>
      <c r="C30" s="150"/>
      <c r="D30" s="150"/>
      <c r="E30" s="373" t="str">
        <f>[66]MIR!$C$22</f>
        <v>Porcentaje de revision</v>
      </c>
      <c r="F30" s="150"/>
      <c r="G30" s="150" t="str">
        <f>[66]MIR!$D$22</f>
        <v>No. De porcentaje de revision programados/No de porcentaje de revision realizados*100 (NPRP/NPRR*100)</v>
      </c>
      <c r="H30" s="150"/>
      <c r="I30" s="165" t="str">
        <f>[66]MIR!$E$21</f>
        <v>Evidencia Fotográfica</v>
      </c>
      <c r="J30" s="166"/>
      <c r="K30" s="49" t="s">
        <v>184</v>
      </c>
      <c r="L30" s="64">
        <v>2</v>
      </c>
      <c r="M30" s="84" t="s">
        <v>230</v>
      </c>
      <c r="N30" s="85" t="s">
        <v>231</v>
      </c>
      <c r="O30" s="5">
        <v>0.5</v>
      </c>
      <c r="P30" s="160" t="s">
        <v>40</v>
      </c>
      <c r="Q30" s="150"/>
    </row>
    <row r="31" spans="1:18" ht="15.75" customHeight="1"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68"/>
      <c r="G37" s="168"/>
      <c r="H37" s="168"/>
      <c r="I37" s="1"/>
      <c r="J37" s="1"/>
      <c r="K37" s="1"/>
      <c r="L37" s="1"/>
      <c r="M37" s="1"/>
      <c r="N37" s="1"/>
      <c r="O37" s="1"/>
      <c r="P37" s="1"/>
      <c r="Q37" s="1"/>
    </row>
    <row r="38" spans="1:17" x14ac:dyDescent="0.25">
      <c r="A38" s="1"/>
      <c r="B38" s="1"/>
      <c r="C38" s="1"/>
      <c r="D38" s="1"/>
      <c r="E38" s="1"/>
      <c r="F38" s="1"/>
      <c r="G38" s="1"/>
      <c r="H38" s="1"/>
      <c r="I38" s="1"/>
      <c r="J38" s="1"/>
      <c r="K38" s="1"/>
      <c r="L38" s="1"/>
      <c r="M38" s="1"/>
      <c r="N38" s="1"/>
      <c r="O38" s="1"/>
      <c r="P38" s="1"/>
      <c r="Q38" s="1"/>
    </row>
    <row r="39" spans="1:17" s="1" customFormat="1" x14ac:dyDescent="0.25">
      <c r="F39"/>
    </row>
    <row r="40" spans="1:17" s="1" customFormat="1" x14ac:dyDescent="0.25"/>
    <row r="41" spans="1:17" s="1" customFormat="1" x14ac:dyDescent="0.25"/>
    <row r="42" spans="1:17" x14ac:dyDescent="0.25">
      <c r="A42" s="1"/>
      <c r="B42" s="1"/>
      <c r="C42" s="1"/>
      <c r="D42" s="1"/>
      <c r="E42" s="1"/>
      <c r="F42" s="1"/>
      <c r="G42" s="1"/>
      <c r="H42" s="1"/>
      <c r="I42" s="1"/>
      <c r="J42" s="1"/>
      <c r="K42" s="1"/>
      <c r="L42" s="1"/>
      <c r="M42" s="1"/>
      <c r="N42" s="1"/>
      <c r="O42" s="1"/>
      <c r="P42" s="1"/>
      <c r="Q42" s="1"/>
    </row>
  </sheetData>
  <mergeCells count="94">
    <mergeCell ref="F36:H37"/>
    <mergeCell ref="B25:D25"/>
    <mergeCell ref="E25:F25"/>
    <mergeCell ref="G25:H25"/>
    <mergeCell ref="I25:J25"/>
    <mergeCell ref="B27:D27"/>
    <mergeCell ref="E27:F27"/>
    <mergeCell ref="G27:H27"/>
    <mergeCell ref="I27:J27"/>
    <mergeCell ref="P25:Q25"/>
    <mergeCell ref="B30:D30"/>
    <mergeCell ref="E30:F30"/>
    <mergeCell ref="G30:H30"/>
    <mergeCell ref="I30:J30"/>
    <mergeCell ref="P30:Q30"/>
    <mergeCell ref="P26:Q26"/>
    <mergeCell ref="B26:D26"/>
    <mergeCell ref="E26:F26"/>
    <mergeCell ref="G26:H26"/>
    <mergeCell ref="I26:J26"/>
    <mergeCell ref="B29:D29"/>
    <mergeCell ref="B28:D28"/>
    <mergeCell ref="E29:F29"/>
    <mergeCell ref="G29:H29"/>
    <mergeCell ref="I29:J29"/>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A10:Q10"/>
    <mergeCell ref="B11:E11"/>
    <mergeCell ref="G11:L11"/>
    <mergeCell ref="N11:Q11"/>
    <mergeCell ref="M13:M14"/>
    <mergeCell ref="N13:Q14"/>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5:Q15"/>
    <mergeCell ref="A16:A18"/>
    <mergeCell ref="B16:D18"/>
    <mergeCell ref="E16:M16"/>
    <mergeCell ref="N16:O16"/>
    <mergeCell ref="P16:Q18"/>
    <mergeCell ref="E17:F18"/>
    <mergeCell ref="G17:H18"/>
    <mergeCell ref="I17:J18"/>
    <mergeCell ref="K17:K18"/>
    <mergeCell ref="L17:M17"/>
    <mergeCell ref="N17:N18"/>
    <mergeCell ref="O17:O18"/>
    <mergeCell ref="P27:Q27"/>
    <mergeCell ref="P29:Q29"/>
    <mergeCell ref="P28:Q28"/>
    <mergeCell ref="E28:F28"/>
    <mergeCell ref="G28:H28"/>
    <mergeCell ref="I28:J28"/>
  </mergeCells>
  <pageMargins left="0.7" right="0.7" top="0.75" bottom="0.75" header="0.3" footer="0.3"/>
  <pageSetup scale="53" orientation="landscape" horizontalDpi="0" verticalDpi="0"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9"/>
  <sheetViews>
    <sheetView topLeftCell="A36" zoomScale="59" zoomScaleNormal="59" zoomScaleSheetLayoutView="70" workbookViewId="0">
      <selection activeCell="E37" sqref="E37:F37"/>
    </sheetView>
  </sheetViews>
  <sheetFormatPr baseColWidth="10" defaultColWidth="10.875" defaultRowHeight="15.75" x14ac:dyDescent="0.25"/>
  <cols>
    <col min="1" max="1" width="13.75" customWidth="1"/>
    <col min="3" max="3" width="6.875" customWidth="1"/>
    <col min="4" max="4" width="20.875" customWidth="1"/>
    <col min="6" max="6" width="9.875" customWidth="1"/>
    <col min="8" max="8" width="12.875" customWidth="1"/>
    <col min="9" max="9" width="13.375" customWidth="1"/>
    <col min="10" max="10" width="8.625" customWidth="1"/>
    <col min="11" max="11" width="13.875" customWidth="1"/>
    <col min="12" max="12" width="12.5" customWidth="1"/>
    <col min="13" max="13" width="14.25" customWidth="1"/>
    <col min="14" max="14" width="15.25" customWidth="1"/>
    <col min="15" max="15" width="12" customWidth="1"/>
    <col min="17" max="17" width="8.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46.5" customHeight="1" x14ac:dyDescent="0.25">
      <c r="A3" s="1"/>
      <c r="B3" s="147"/>
      <c r="C3" s="147"/>
      <c r="D3" s="147"/>
      <c r="E3" s="147"/>
      <c r="F3" s="147"/>
      <c r="G3" s="147"/>
      <c r="H3" s="147"/>
      <c r="I3" s="147"/>
      <c r="J3" s="147"/>
      <c r="K3" s="147"/>
      <c r="L3" s="147"/>
      <c r="M3" s="147"/>
      <c r="N3" s="147"/>
      <c r="O3" s="147"/>
      <c r="P3" s="147"/>
      <c r="Q3" s="1"/>
    </row>
    <row r="4" spans="1:17" ht="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t="6" customHeight="1" x14ac:dyDescent="0.25">
      <c r="A6" s="1"/>
      <c r="B6" s="1"/>
      <c r="C6" s="1"/>
      <c r="D6" s="1"/>
      <c r="E6" s="1"/>
      <c r="F6" s="1"/>
      <c r="G6" s="1"/>
      <c r="H6" s="1"/>
      <c r="I6" s="1"/>
      <c r="J6" s="1"/>
      <c r="K6" s="1"/>
      <c r="L6" s="1"/>
      <c r="M6" s="1"/>
      <c r="N6" s="1"/>
      <c r="O6" s="1"/>
      <c r="P6" s="1"/>
      <c r="Q6" s="1"/>
    </row>
    <row r="7" spans="1:17" x14ac:dyDescent="0.25">
      <c r="A7" s="272" t="s">
        <v>26</v>
      </c>
      <c r="B7" s="296"/>
      <c r="C7" s="296"/>
      <c r="D7" s="296"/>
      <c r="E7" s="296"/>
      <c r="F7" s="296"/>
      <c r="G7" s="296"/>
      <c r="H7" s="296"/>
      <c r="I7" s="296"/>
      <c r="J7" s="296"/>
      <c r="K7" s="296"/>
      <c r="L7" s="296"/>
      <c r="M7" s="296"/>
      <c r="N7" s="296"/>
      <c r="O7" s="296"/>
      <c r="P7" s="296"/>
      <c r="Q7" s="273"/>
    </row>
    <row r="8" spans="1:17" ht="15.75" customHeight="1" x14ac:dyDescent="0.25">
      <c r="A8" s="266" t="s">
        <v>0</v>
      </c>
      <c r="B8" s="281"/>
      <c r="C8" s="267"/>
      <c r="D8" s="381" t="str">
        <f>'[68]POA (2)'!$AA$26</f>
        <v>E Prestación de Servicios Públicos</v>
      </c>
      <c r="E8" s="390"/>
      <c r="F8" s="390"/>
      <c r="G8" s="390"/>
      <c r="H8" s="382"/>
      <c r="I8" s="270" t="s">
        <v>1</v>
      </c>
      <c r="J8" s="303" t="s">
        <v>201</v>
      </c>
      <c r="K8" s="304"/>
      <c r="L8" s="270" t="s">
        <v>2</v>
      </c>
      <c r="M8" s="392" t="str">
        <f>'[68]POA (2)'!$AA$26</f>
        <v>E Prestación de Servicios Públicos</v>
      </c>
      <c r="N8" s="393"/>
      <c r="O8" s="270" t="s">
        <v>3</v>
      </c>
      <c r="P8" s="381" t="str">
        <f>'[68]POA (2)'!$C$19</f>
        <v>Programa 28. Integridad y Transparencia en la Administración</v>
      </c>
      <c r="Q8" s="382"/>
    </row>
    <row r="9" spans="1:17" ht="61.5" customHeight="1" x14ac:dyDescent="0.25">
      <c r="A9" s="268"/>
      <c r="B9" s="285"/>
      <c r="C9" s="269"/>
      <c r="D9" s="383"/>
      <c r="E9" s="391"/>
      <c r="F9" s="391"/>
      <c r="G9" s="391"/>
      <c r="H9" s="384"/>
      <c r="I9" s="271"/>
      <c r="J9" s="305"/>
      <c r="K9" s="306"/>
      <c r="L9" s="271"/>
      <c r="M9" s="394"/>
      <c r="N9" s="395"/>
      <c r="O9" s="271"/>
      <c r="P9" s="383"/>
      <c r="Q9" s="384"/>
    </row>
    <row r="10" spans="1:17" x14ac:dyDescent="0.25">
      <c r="A10" s="272" t="s">
        <v>27</v>
      </c>
      <c r="B10" s="296"/>
      <c r="C10" s="296"/>
      <c r="D10" s="296"/>
      <c r="E10" s="296"/>
      <c r="F10" s="296"/>
      <c r="G10" s="296"/>
      <c r="H10" s="296"/>
      <c r="I10" s="296"/>
      <c r="J10" s="296"/>
      <c r="K10" s="296"/>
      <c r="L10" s="296"/>
      <c r="M10" s="296"/>
      <c r="N10" s="296"/>
      <c r="O10" s="296"/>
      <c r="P10" s="296"/>
      <c r="Q10" s="273"/>
    </row>
    <row r="11" spans="1:17" ht="29.1" customHeight="1" x14ac:dyDescent="0.25">
      <c r="A11" s="69" t="s">
        <v>4</v>
      </c>
      <c r="B11" s="187" t="str">
        <f>'[68]POA (2)'!$AA$23</f>
        <v>1. Gobierno.</v>
      </c>
      <c r="C11" s="385"/>
      <c r="D11" s="385"/>
      <c r="E11" s="386"/>
      <c r="F11" s="69" t="s">
        <v>5</v>
      </c>
      <c r="G11" s="387" t="str">
        <f>'[68]POA (2)'!$AA$24</f>
        <v>1.8 Otros Servicios Generales.</v>
      </c>
      <c r="H11" s="388"/>
      <c r="I11" s="388"/>
      <c r="J11" s="388"/>
      <c r="K11" s="388"/>
      <c r="L11" s="389"/>
      <c r="M11" s="7" t="s">
        <v>6</v>
      </c>
      <c r="N11" s="187" t="str">
        <f>'[68]POA (2)'!$AA$25</f>
        <v>1.8.4 Acceso a la Información Pública Gubernamental.</v>
      </c>
      <c r="O11" s="385"/>
      <c r="P11" s="385"/>
      <c r="Q11" s="386"/>
    </row>
    <row r="12" spans="1:17" x14ac:dyDescent="0.25">
      <c r="A12" s="272" t="s">
        <v>25</v>
      </c>
      <c r="B12" s="296"/>
      <c r="C12" s="296"/>
      <c r="D12" s="296"/>
      <c r="E12" s="296"/>
      <c r="F12" s="296"/>
      <c r="G12" s="296"/>
      <c r="H12" s="296"/>
      <c r="I12" s="296"/>
      <c r="J12" s="296"/>
      <c r="K12" s="296"/>
      <c r="L12" s="296"/>
      <c r="M12" s="296"/>
      <c r="N12" s="296"/>
      <c r="O12" s="296"/>
      <c r="P12" s="296"/>
      <c r="Q12" s="273"/>
    </row>
    <row r="13" spans="1:17" ht="15.75" customHeight="1" x14ac:dyDescent="0.25">
      <c r="A13" s="270" t="s">
        <v>7</v>
      </c>
      <c r="B13" s="375" t="str">
        <f>'[68]POA (2)'!$C$17</f>
        <v>EJE IV Innovación y Eficiencia en Movimiento: Transformando para Avanzar</v>
      </c>
      <c r="C13" s="376"/>
      <c r="D13" s="294" t="s">
        <v>8</v>
      </c>
      <c r="E13" s="375" t="str">
        <f>'[68]POA (2)'!$C$18</f>
        <v>Promover la transparencia en la gestión pública garantizando el acceso público a la información gubernamental contribuyendo a la rendición de cuentas y fomentando la participación ciudadana</v>
      </c>
      <c r="F13" s="379"/>
      <c r="G13" s="376"/>
      <c r="H13" s="294" t="s">
        <v>9</v>
      </c>
      <c r="I13" s="375" t="str">
        <f>'[68]POA (2)'!$C$20</f>
        <v xml:space="preserve">Garantizar la transversalizacion de acciones que promuevan una colaboracion solida entre las dependencias federales y estatales, consolidando un gobierno honesto y al servicio de la gente </v>
      </c>
      <c r="J13" s="379"/>
      <c r="K13" s="379"/>
      <c r="L13" s="376"/>
      <c r="M13" s="270" t="s">
        <v>10</v>
      </c>
      <c r="N13" s="274" t="str">
        <f>'[68]POA (2)'!$C$21</f>
        <v>28.1 Promover la digitalización de los documentos y procesos administrativos facilitando el acceso público a la información en las plataformas de transparencia.
28.2 Organizar programas de formación y sensibilización sobre transparencia, rendición de cuentas y manejo adecuado de la información pública.
28.3 Actualizar sistemas informáticos y plataformas digitales que permitan la gestión eficiente de solicitudes de acceso y seguimiento de la gestión municipal. 
28.4 Colaborar con instancias gubernamentales de transparencia para compartir información, recursos y mejores prácticas.
28.5 Elaborar informes periódicos sobre transparencia y el acceso a la información.</v>
      </c>
      <c r="O13" s="275"/>
      <c r="P13" s="275"/>
      <c r="Q13" s="276"/>
    </row>
    <row r="14" spans="1:17" ht="168.75" customHeight="1" x14ac:dyDescent="0.25">
      <c r="A14" s="271"/>
      <c r="B14" s="377"/>
      <c r="C14" s="378"/>
      <c r="D14" s="295"/>
      <c r="E14" s="377"/>
      <c r="F14" s="380"/>
      <c r="G14" s="378"/>
      <c r="H14" s="295"/>
      <c r="I14" s="377"/>
      <c r="J14" s="380"/>
      <c r="K14" s="380"/>
      <c r="L14" s="378"/>
      <c r="M14" s="271"/>
      <c r="N14" s="277"/>
      <c r="O14" s="278"/>
      <c r="P14" s="278"/>
      <c r="Q14" s="279"/>
    </row>
    <row r="15" spans="1:17" x14ac:dyDescent="0.25">
      <c r="A15" s="261" t="s">
        <v>24</v>
      </c>
      <c r="B15" s="262"/>
      <c r="C15" s="262"/>
      <c r="D15" s="262"/>
      <c r="E15" s="262"/>
      <c r="F15" s="262"/>
      <c r="G15" s="262"/>
      <c r="H15" s="262"/>
      <c r="I15" s="262"/>
      <c r="J15" s="262"/>
      <c r="K15" s="262"/>
      <c r="L15" s="262"/>
      <c r="M15" s="262"/>
      <c r="N15" s="262"/>
      <c r="O15" s="262"/>
      <c r="P15" s="262"/>
      <c r="Q15" s="263"/>
    </row>
    <row r="16" spans="1:17" ht="15.75" customHeight="1" x14ac:dyDescent="0.25">
      <c r="A16" s="270" t="s">
        <v>11</v>
      </c>
      <c r="B16" s="266" t="s">
        <v>12</v>
      </c>
      <c r="C16" s="281"/>
      <c r="D16" s="267"/>
      <c r="E16" s="261" t="s">
        <v>22</v>
      </c>
      <c r="F16" s="262"/>
      <c r="G16" s="262"/>
      <c r="H16" s="262"/>
      <c r="I16" s="262"/>
      <c r="J16" s="262"/>
      <c r="K16" s="262"/>
      <c r="L16" s="262"/>
      <c r="M16" s="263"/>
      <c r="N16" s="286" t="s">
        <v>23</v>
      </c>
      <c r="O16" s="287"/>
      <c r="P16" s="288" t="s">
        <v>21</v>
      </c>
      <c r="Q16" s="289"/>
    </row>
    <row r="17" spans="1:18" ht="15.95" customHeight="1" x14ac:dyDescent="0.25">
      <c r="A17" s="280"/>
      <c r="B17" s="282"/>
      <c r="C17" s="283"/>
      <c r="D17" s="284"/>
      <c r="E17" s="266" t="s">
        <v>13</v>
      </c>
      <c r="F17" s="267"/>
      <c r="G17" s="266" t="s">
        <v>14</v>
      </c>
      <c r="H17" s="267"/>
      <c r="I17" s="266" t="s">
        <v>15</v>
      </c>
      <c r="J17" s="267"/>
      <c r="K17" s="270" t="s">
        <v>16</v>
      </c>
      <c r="L17" s="272" t="s">
        <v>17</v>
      </c>
      <c r="M17" s="273"/>
      <c r="N17" s="270" t="s">
        <v>19</v>
      </c>
      <c r="O17" s="270" t="s">
        <v>20</v>
      </c>
      <c r="P17" s="290"/>
      <c r="Q17" s="291"/>
    </row>
    <row r="18" spans="1:18" ht="63.75" customHeight="1" x14ac:dyDescent="0.25">
      <c r="A18" s="271"/>
      <c r="B18" s="268"/>
      <c r="C18" s="285"/>
      <c r="D18" s="269"/>
      <c r="E18" s="268"/>
      <c r="F18" s="269"/>
      <c r="G18" s="268"/>
      <c r="H18" s="269"/>
      <c r="I18" s="268"/>
      <c r="J18" s="269"/>
      <c r="K18" s="271"/>
      <c r="L18" s="69" t="s">
        <v>184</v>
      </c>
      <c r="M18" s="69" t="s">
        <v>18</v>
      </c>
      <c r="N18" s="271"/>
      <c r="O18" s="271"/>
      <c r="P18" s="292"/>
      <c r="Q18" s="293"/>
    </row>
    <row r="19" spans="1:18" ht="323.25" customHeight="1" x14ac:dyDescent="0.25">
      <c r="A19" s="2" t="s">
        <v>28</v>
      </c>
      <c r="B19" s="163" t="str">
        <f>[68]MIR!$B$12</f>
        <v>La mejora en la eficiencia administrativa, junto con la optimización de los recursos y la reducción de la carga de trabajo en la Unidad de Transparencia, permite una agilización en la atención de solicitudes de información, lo que a su vez contribuye a la disminución de fraudes y delitos relacionados con el uso indebido de datos personales, fortaleciendo la protección ante ataques cibernéticos y reduciendo los riesgos de delitos. Estas acciones no solo incrementan la confianza ciudadana y su participación en asuntos públicos, sino que también disminuyen la percepción de opacidad gubernamental, garantizando una implementación efectiva de mecanismos para prevenir el uso indebido de la información pública y logrando una mayor satisfacción social con un menor número de quejas.</v>
      </c>
      <c r="C19" s="167"/>
      <c r="D19" s="164"/>
      <c r="E19" s="163" t="str">
        <f>[68]MIR!$C$12</f>
        <v>Nivel de satisfacción ciudadana con el acceso a la información pública.</v>
      </c>
      <c r="F19" s="164"/>
      <c r="G19" s="163" t="str">
        <f>[68]MIR!$D$12</f>
        <v>'Nivel de satisfacción ciudadana con el acceso a la información pública. = Solicitudes atendidas satisfactoriamente / Total de solicitudes recibidas) * 100</v>
      </c>
      <c r="H19" s="164"/>
      <c r="I19" s="165" t="str">
        <f>[68]MIR!$E$12</f>
        <v>Resultados en la Verificacion de Transparencia</v>
      </c>
      <c r="J19" s="166"/>
      <c r="K19" s="54" t="s">
        <v>184</v>
      </c>
      <c r="L19" s="71">
        <v>2</v>
      </c>
      <c r="M19" s="84" t="s">
        <v>230</v>
      </c>
      <c r="N19" s="85" t="s">
        <v>231</v>
      </c>
      <c r="O19" s="5">
        <v>0.5</v>
      </c>
      <c r="P19" s="356" t="s">
        <v>201</v>
      </c>
      <c r="Q19" s="333"/>
    </row>
    <row r="20" spans="1:18" ht="125.25" customHeight="1" x14ac:dyDescent="0.25">
      <c r="A20" s="2" t="s">
        <v>29</v>
      </c>
      <c r="B20" s="163" t="str">
        <f>[68]MIR!$B$13</f>
        <v>Mejorar el acceso eficiente y transparente a la información pública; y la protección de datos personales en el ayuntamiento.</v>
      </c>
      <c r="C20" s="167"/>
      <c r="D20" s="164"/>
      <c r="E20" s="163" t="str">
        <f>[68]MIR!$C$13</f>
        <v>Índice de cumplimiento de normativas de transparencia</v>
      </c>
      <c r="F20" s="164"/>
      <c r="G20" s="163" t="str">
        <f>[68]MIR!$D$13</f>
        <v>Porcentaje de 'Índice de cumplimiento de normativas de transparencia ='(Obligaciones de transparencia cumplidas / Total de obligaciones) * 100</v>
      </c>
      <c r="H20" s="164"/>
      <c r="I20" s="165" t="str">
        <f>[68]MIR!$E$13</f>
        <v>Informes de cumplimiento Anual</v>
      </c>
      <c r="J20" s="166"/>
      <c r="K20" s="54" t="s">
        <v>184</v>
      </c>
      <c r="L20" s="71">
        <v>2</v>
      </c>
      <c r="M20" s="84" t="s">
        <v>230</v>
      </c>
      <c r="N20" s="85" t="s">
        <v>231</v>
      </c>
      <c r="O20" s="5">
        <v>0.5</v>
      </c>
      <c r="P20" s="356" t="s">
        <v>201</v>
      </c>
      <c r="Q20" s="333"/>
    </row>
    <row r="21" spans="1:18" ht="108" customHeight="1" x14ac:dyDescent="0.25">
      <c r="A21" s="23" t="s">
        <v>62</v>
      </c>
      <c r="B21" s="163" t="str">
        <f>[68]MIR!$B$14</f>
        <v>Fortalecimiento Institucional</v>
      </c>
      <c r="C21" s="167"/>
      <c r="D21" s="164"/>
      <c r="E21" s="163" t="str">
        <f>[68]MIR!$C$14</f>
        <v>Indice de implementación de mejoras en los procesos de transparencia</v>
      </c>
      <c r="F21" s="164"/>
      <c r="G21" s="163" t="str">
        <f>[68]MIR!$D$14</f>
        <v>Porcentaje de Indice de implementación de mejoras en los procesos de transparencia = '(Mejoras implementadas / Mejoras programadas) * 100</v>
      </c>
      <c r="H21" s="164"/>
      <c r="I21" s="165" t="str">
        <f>[68]MIR!$E$14</f>
        <v>Informes de avances, reglamentos actualizados, registros de capacitación.</v>
      </c>
      <c r="J21" s="166"/>
      <c r="K21" s="54" t="s">
        <v>184</v>
      </c>
      <c r="L21" s="71">
        <v>2</v>
      </c>
      <c r="M21" s="84" t="s">
        <v>230</v>
      </c>
      <c r="N21" s="85" t="s">
        <v>231</v>
      </c>
      <c r="O21" s="5">
        <v>0.5</v>
      </c>
      <c r="P21" s="356" t="s">
        <v>201</v>
      </c>
      <c r="Q21" s="333"/>
    </row>
    <row r="22" spans="1:18" ht="107.25" customHeight="1" x14ac:dyDescent="0.25">
      <c r="A22" s="23" t="s">
        <v>63</v>
      </c>
      <c r="B22" s="163" t="str">
        <f>[68]MIR!$B$22</f>
        <v>Prevencion Tecnológica</v>
      </c>
      <c r="C22" s="167"/>
      <c r="D22" s="164"/>
      <c r="E22" s="163" t="str">
        <f>[68]MIR!$C$22</f>
        <v>Indice de medidas Tecnologicas</v>
      </c>
      <c r="F22" s="164"/>
      <c r="G22" s="163" t="str">
        <f>[68]MIR!$D$22</f>
        <v>Porcentaje de Indice de medidas Tecnologicas = (Medidas Tecnologicas Implementadas/Medidas Tecnologicas Programadas) *100
PIMT = (MTI/MTP) *100</v>
      </c>
      <c r="H22" s="164"/>
      <c r="I22" s="165" t="str">
        <f>[68]MIR!$E$22</f>
        <v>Informes</v>
      </c>
      <c r="J22" s="166"/>
      <c r="K22" s="54" t="s">
        <v>184</v>
      </c>
      <c r="L22" s="71">
        <v>2</v>
      </c>
      <c r="M22" s="84" t="s">
        <v>230</v>
      </c>
      <c r="N22" s="85" t="s">
        <v>231</v>
      </c>
      <c r="O22" s="5">
        <v>0.5</v>
      </c>
      <c r="P22" s="356" t="s">
        <v>201</v>
      </c>
      <c r="Q22" s="333"/>
    </row>
    <row r="23" spans="1:18" ht="147" customHeight="1" x14ac:dyDescent="0.25">
      <c r="A23" s="23" t="s">
        <v>106</v>
      </c>
      <c r="B23" s="163" t="str">
        <f>[68]MIR!$B$25</f>
        <v>Promoción de la Participación Ciudadana</v>
      </c>
      <c r="C23" s="167"/>
      <c r="D23" s="164"/>
      <c r="E23" s="163" t="str">
        <f>[68]MIR!$C$25</f>
        <v>Porcentaje de participación ciudadana en solicitudes de información</v>
      </c>
      <c r="F23" s="164"/>
      <c r="G23" s="163" t="str">
        <f>[68]MIR!$D$25</f>
        <v>Porcentaje de participación ciudadana en solicitudes de información = (Solicitudes atendidas / Solicitudes totales) * 100
PPCSI (SA/ST)*100</v>
      </c>
      <c r="H23" s="164"/>
      <c r="I23" s="165" t="str">
        <f>[68]MIR!$E$25</f>
        <v>Registros de solicitudes atendidas</v>
      </c>
      <c r="J23" s="166"/>
      <c r="K23" s="54" t="s">
        <v>184</v>
      </c>
      <c r="L23" s="71">
        <v>2</v>
      </c>
      <c r="M23" s="84" t="s">
        <v>230</v>
      </c>
      <c r="N23" s="85" t="s">
        <v>231</v>
      </c>
      <c r="O23" s="5">
        <v>0.5</v>
      </c>
      <c r="P23" s="356" t="s">
        <v>201</v>
      </c>
      <c r="Q23" s="333"/>
    </row>
    <row r="24" spans="1:18" ht="24" customHeight="1" x14ac:dyDescent="0.25">
      <c r="A24" s="272" t="s">
        <v>30</v>
      </c>
      <c r="B24" s="296"/>
      <c r="C24" s="296"/>
      <c r="D24" s="296"/>
      <c r="E24" s="296"/>
      <c r="F24" s="296"/>
      <c r="G24" s="296"/>
      <c r="H24" s="296"/>
      <c r="I24" s="296"/>
      <c r="J24" s="296"/>
      <c r="K24" s="296"/>
      <c r="L24" s="296"/>
      <c r="M24" s="296"/>
      <c r="N24" s="296"/>
      <c r="O24" s="296"/>
      <c r="P24" s="296"/>
      <c r="Q24" s="273"/>
    </row>
    <row r="25" spans="1:18" ht="108.75" customHeight="1" x14ac:dyDescent="0.25">
      <c r="A25" s="3" t="s">
        <v>69</v>
      </c>
      <c r="B25" s="163" t="str">
        <f>[68]MIR!$B$15</f>
        <v>Realizar reforma a los Reglamentos de la Unidad de Transparencia</v>
      </c>
      <c r="C25" s="167"/>
      <c r="D25" s="164"/>
      <c r="E25" s="163" t="str">
        <f>[68]MIR!$C$15</f>
        <v>Porcentaje de Reforma de Reglamentos de la Unidad de Transparencia</v>
      </c>
      <c r="F25" s="164"/>
      <c r="G25" s="163" t="str">
        <f>[68]MIR!$D$15</f>
        <v>Porcentaje de Reforma de Reglamentos de la Unidad de Transparencia = (Reformas realizadas/Reformas Programadas)*100
RL = (RLR/RLP)*100</v>
      </c>
      <c r="H25" s="164"/>
      <c r="I25" s="165" t="str">
        <f>[68]MIR!$E$15</f>
        <v>Reglamentos de la Unidad de Transparencia</v>
      </c>
      <c r="J25" s="166"/>
      <c r="K25" s="42" t="s">
        <v>184</v>
      </c>
      <c r="L25" s="71">
        <v>2</v>
      </c>
      <c r="M25" s="84" t="s">
        <v>230</v>
      </c>
      <c r="N25" s="85" t="s">
        <v>231</v>
      </c>
      <c r="O25" s="5">
        <v>0.5</v>
      </c>
      <c r="P25" s="356" t="s">
        <v>201</v>
      </c>
      <c r="Q25" s="333"/>
    </row>
    <row r="26" spans="1:18" ht="126" customHeight="1" x14ac:dyDescent="0.25">
      <c r="A26" s="3" t="s">
        <v>70</v>
      </c>
      <c r="B26" s="163" t="str">
        <f>[68]MIR!$B$16</f>
        <v>Capacitacion al Personal en materia de Transparencia</v>
      </c>
      <c r="C26" s="167"/>
      <c r="D26" s="164"/>
      <c r="E26" s="163" t="str">
        <f>[68]MIR!$C$16</f>
        <v>Porcentaje Capacitacion al Personal en materia de Transparencia</v>
      </c>
      <c r="F26" s="164"/>
      <c r="G26" s="163" t="str">
        <f>[68]MIR!$D$16</f>
        <v>Porcentaje Capacitacion al Personal en materia de Transparencia = (Capacitaciones Realizadas/Capacitaciones Programadas)*100
C = (CR/CP)*100</v>
      </c>
      <c r="H26" s="164"/>
      <c r="I26" s="165" t="str">
        <f>[68]MIR!$E$16</f>
        <v>Informes de capacitación</v>
      </c>
      <c r="J26" s="166"/>
      <c r="K26" s="42" t="s">
        <v>184</v>
      </c>
      <c r="L26" s="71">
        <v>2</v>
      </c>
      <c r="M26" s="84" t="s">
        <v>230</v>
      </c>
      <c r="N26" s="85" t="s">
        <v>231</v>
      </c>
      <c r="O26" s="5">
        <v>0.5</v>
      </c>
      <c r="P26" s="356" t="s">
        <v>201</v>
      </c>
      <c r="Q26" s="333"/>
      <c r="R26" t="s">
        <v>33</v>
      </c>
    </row>
    <row r="27" spans="1:18" ht="182.25" customHeight="1" x14ac:dyDescent="0.25">
      <c r="A27" s="3" t="s">
        <v>66</v>
      </c>
      <c r="B27" s="163" t="str">
        <f>[68]MIR!$B$17</f>
        <v>Capacitacion al Personal en materia de Proteccion de Datos Personales</v>
      </c>
      <c r="C27" s="167"/>
      <c r="D27" s="164"/>
      <c r="E27" s="163" t="str">
        <f>[68]MIR!$C$17</f>
        <v>Porcentaje Capacitacion al Personal en materia de Transparencia</v>
      </c>
      <c r="F27" s="164"/>
      <c r="G27" s="163" t="str">
        <f>[68]MIR!$D$17</f>
        <v>Porcentaje Capacitacion al Personal en materia de Transparencias = (Capacitaciones de Proteccion de Datos Personales Realizadas/Capacitaciones de Proteccion de Datos Personales Programadas)*100
CPDP = (CPDPR/CPDPP)*100</v>
      </c>
      <c r="H27" s="164"/>
      <c r="I27" s="165" t="str">
        <f>[68]MIR!$E$17</f>
        <v>Informes de capacitación</v>
      </c>
      <c r="J27" s="166"/>
      <c r="K27" s="42" t="s">
        <v>184</v>
      </c>
      <c r="L27" s="71">
        <v>2</v>
      </c>
      <c r="M27" s="84" t="s">
        <v>230</v>
      </c>
      <c r="N27" s="85" t="s">
        <v>231</v>
      </c>
      <c r="O27" s="5">
        <v>0.5</v>
      </c>
      <c r="P27" s="356" t="s">
        <v>201</v>
      </c>
      <c r="Q27" s="333"/>
    </row>
    <row r="28" spans="1:18" ht="215.25" customHeight="1" x14ac:dyDescent="0.25">
      <c r="A28" s="3" t="s">
        <v>111</v>
      </c>
      <c r="B28" s="163" t="str">
        <f>[68]MIR!$B$18</f>
        <v>Informe Anual de Solicitudes de Informacion</v>
      </c>
      <c r="C28" s="167"/>
      <c r="D28" s="164"/>
      <c r="E28" s="163" t="str">
        <f>[68]MIR!$C$18</f>
        <v>Porcentaje de Informe Anual de Solicitudes de Informacion</v>
      </c>
      <c r="F28" s="164"/>
      <c r="G28" s="163" t="str">
        <f>[68]MIR!$D$18</f>
        <v>Porcentaje de Informe Anual de Solicitudes de Informacion = (Informe Realizados/Informe Programados)*100
IAS = (IR/IP)*100</v>
      </c>
      <c r="H28" s="164"/>
      <c r="I28" s="165" t="str">
        <f>[68]MIR!$E$18</f>
        <v>Informe Anual de Solicitudes de Informacion</v>
      </c>
      <c r="J28" s="166"/>
      <c r="K28" s="42" t="s">
        <v>184</v>
      </c>
      <c r="L28" s="71">
        <v>2</v>
      </c>
      <c r="M28" s="84" t="s">
        <v>230</v>
      </c>
      <c r="N28" s="85" t="s">
        <v>231</v>
      </c>
      <c r="O28" s="5">
        <v>0.5</v>
      </c>
      <c r="P28" s="356" t="s">
        <v>201</v>
      </c>
      <c r="Q28" s="333"/>
    </row>
    <row r="29" spans="1:18" ht="196.5" customHeight="1" x14ac:dyDescent="0.25">
      <c r="A29" s="3" t="s">
        <v>138</v>
      </c>
      <c r="B29" s="163" t="str">
        <f>[68]MIR!$B$19</f>
        <v>Verificacion de Cumplimiento de las Obligaciones de Transparencia</v>
      </c>
      <c r="C29" s="167"/>
      <c r="D29" s="164"/>
      <c r="E29" s="163" t="str">
        <f>[68]MIR!$C$19</f>
        <v>Porcentaje de Verificacion de Cumplimiento de las Obligaciones de Transparencia</v>
      </c>
      <c r="F29" s="164"/>
      <c r="G29" s="163" t="str">
        <f>[68]MIR!$D$19</f>
        <v>Porcentaje de Verificacion de Cumplimiento de las Obligaciones de Transparencia = (Verificacion Realizadas/Verificaciones Programadas)*100
PVCOT = (VR/VP)*100</v>
      </c>
      <c r="H29" s="164"/>
      <c r="I29" s="165" t="str">
        <f>[68]MIR!$E$19</f>
        <v>Resultado de verificacion</v>
      </c>
      <c r="J29" s="166"/>
      <c r="K29" s="42" t="s">
        <v>184</v>
      </c>
      <c r="L29" s="71">
        <v>2</v>
      </c>
      <c r="M29" s="84" t="s">
        <v>230</v>
      </c>
      <c r="N29" s="85" t="s">
        <v>231</v>
      </c>
      <c r="O29" s="5">
        <v>0.5</v>
      </c>
      <c r="P29" s="356" t="s">
        <v>201</v>
      </c>
      <c r="Q29" s="333"/>
    </row>
    <row r="30" spans="1:18" ht="204.75" customHeight="1" x14ac:dyDescent="0.25">
      <c r="A30" s="3" t="s">
        <v>144</v>
      </c>
      <c r="B30" s="192" t="str">
        <f>[68]MIR!$B$20</f>
        <v>Cumplimiento a las obligaciones Comunes y Especificas de Transparencia</v>
      </c>
      <c r="C30" s="374"/>
      <c r="D30" s="193"/>
      <c r="E30" s="192" t="str">
        <f>[68]MIR!$C$20</f>
        <v>Porcentaje de Cumplimiento a las Obligaciones Comunes y Especificas de Transparencia</v>
      </c>
      <c r="F30" s="193"/>
      <c r="G30" s="192" t="str">
        <f>[68]MIR!$D$20</f>
        <v>Porcentaje de Cumplimiento a las Obligaciones Comunes y Especificas de Transparencia = (Obligaciones Comunes y Espeficicas Realizadas/Obligaciones Comunes y Espeficicas Programadas)*100
PCOCET = (OCER/OCEP)*100</v>
      </c>
      <c r="H30" s="193"/>
      <c r="I30" s="192" t="str">
        <f>[68]MIR!$E$20</f>
        <v>Acuses</v>
      </c>
      <c r="J30" s="193"/>
      <c r="K30" s="42" t="s">
        <v>184</v>
      </c>
      <c r="L30" s="71">
        <v>2</v>
      </c>
      <c r="M30" s="84" t="s">
        <v>230</v>
      </c>
      <c r="N30" s="85" t="s">
        <v>231</v>
      </c>
      <c r="O30" s="5">
        <v>0.5</v>
      </c>
      <c r="P30" s="356" t="s">
        <v>201</v>
      </c>
      <c r="Q30" s="333"/>
    </row>
    <row r="31" spans="1:18" ht="155.25" customHeight="1" x14ac:dyDescent="0.25">
      <c r="A31" s="3" t="s">
        <v>162</v>
      </c>
      <c r="B31" s="163" t="str">
        <f>[68]MIR!$B$21</f>
        <v>Actualizacion de la Tabla de Aplicabilidad</v>
      </c>
      <c r="C31" s="167"/>
      <c r="D31" s="164"/>
      <c r="E31" s="163" t="str">
        <f>[68]MIR!$C$21</f>
        <v>Porcentaje de Actualizacion de la Tabla de Aplicabilidad</v>
      </c>
      <c r="F31" s="164"/>
      <c r="G31" s="163" t="str">
        <f>[68]MIR!$D$21</f>
        <v>Porcentaje de Actualizacion de la Tabla de Aplicabilidad = (Tabla de Aplicabilidad Realizadas/Tabla de Aplicabilidad Programadas)*100
PATA = (TAR/TAP)*100</v>
      </c>
      <c r="H31" s="164"/>
      <c r="I31" s="165" t="str">
        <f>[68]MIR!$E$21</f>
        <v>Tabla de aplicabilidad</v>
      </c>
      <c r="J31" s="166"/>
      <c r="K31" s="42" t="s">
        <v>184</v>
      </c>
      <c r="L31" s="71">
        <v>2</v>
      </c>
      <c r="M31" s="84" t="s">
        <v>230</v>
      </c>
      <c r="N31" s="85" t="s">
        <v>231</v>
      </c>
      <c r="O31" s="5">
        <v>0.5</v>
      </c>
      <c r="P31" s="356" t="s">
        <v>201</v>
      </c>
      <c r="Q31" s="333"/>
    </row>
    <row r="32" spans="1:18" ht="116.25" customHeight="1" x14ac:dyDescent="0.25">
      <c r="A32" s="3" t="s">
        <v>194</v>
      </c>
      <c r="B32" s="163" t="str">
        <f>[68]MIR!$B$23</f>
        <v>Medios de Difusion para Medidas en Proteccion de Datos Personales</v>
      </c>
      <c r="C32" s="167"/>
      <c r="D32" s="164"/>
      <c r="E32" s="163" t="str">
        <f>[68]MIR!$C$23</f>
        <v>Porcentaje de Medios de Difusion para Medidas en Proteccion de Datos Personales</v>
      </c>
      <c r="F32" s="164"/>
      <c r="G32" s="163" t="str">
        <f>[68]MIR!$D$23</f>
        <v>Medios de Difusion = (Medios de Difusion Realizados/Medios de Difusion Programados)*100</v>
      </c>
      <c r="H32" s="164"/>
      <c r="I32" s="165" t="str">
        <f>[68]MIR!$E$23</f>
        <v>Informe de Medidas Implementadas</v>
      </c>
      <c r="J32" s="166"/>
      <c r="K32" s="42" t="s">
        <v>184</v>
      </c>
      <c r="L32" s="71">
        <v>2</v>
      </c>
      <c r="M32" s="84" t="s">
        <v>230</v>
      </c>
      <c r="N32" s="85" t="s">
        <v>231</v>
      </c>
      <c r="O32" s="5">
        <v>0.5</v>
      </c>
      <c r="P32" s="356" t="s">
        <v>201</v>
      </c>
      <c r="Q32" s="333"/>
    </row>
    <row r="33" spans="1:17" ht="109.5" customHeight="1" x14ac:dyDescent="0.25">
      <c r="A33" s="3" t="s">
        <v>241</v>
      </c>
      <c r="B33" s="163" t="str">
        <f>[68]MIR!$B$24</f>
        <v>Campañas sobre protección de datos</v>
      </c>
      <c r="C33" s="167"/>
      <c r="D33" s="164"/>
      <c r="E33" s="163" t="str">
        <f>[68]MIR!$C$24</f>
        <v>Porcentaje de Campañas sobre protección de datos</v>
      </c>
      <c r="F33" s="164"/>
      <c r="G33" s="163" t="str">
        <f>[68]MIR!$D$24</f>
        <v>Campañas sobre Proteccion de Datos Personales = (Campañas Realizadas/Campañas Programadas)*100</v>
      </c>
      <c r="H33" s="164"/>
      <c r="I33" s="165" t="str">
        <f>[68]MIR!$E$24</f>
        <v>Informe de Campañas de difusion implementadas</v>
      </c>
      <c r="J33" s="166"/>
      <c r="K33" s="42" t="s">
        <v>184</v>
      </c>
      <c r="L33" s="71">
        <v>2</v>
      </c>
      <c r="M33" s="84" t="s">
        <v>230</v>
      </c>
      <c r="N33" s="85" t="s">
        <v>231</v>
      </c>
      <c r="O33" s="5">
        <v>0.5</v>
      </c>
      <c r="P33" s="356" t="s">
        <v>201</v>
      </c>
      <c r="Q33" s="333"/>
    </row>
    <row r="34" spans="1:17" ht="130.5" customHeight="1" x14ac:dyDescent="0.25">
      <c r="A34" s="3" t="s">
        <v>107</v>
      </c>
      <c r="B34" s="163" t="str">
        <f>[68]MIR!$B$26</f>
        <v>Atencion a solicitudes de acceso a la información y de protección de datos personales recibidas</v>
      </c>
      <c r="C34" s="167"/>
      <c r="D34" s="164"/>
      <c r="E34" s="163" t="str">
        <f>[68]MIR!$C$26</f>
        <v>Porcentaje Atencion a solicitudes recibidas</v>
      </c>
      <c r="F34" s="164"/>
      <c r="G34" s="163" t="str">
        <f>[68]MIR!$D$26</f>
        <v>Solicitudes de Informacion = (Solicitudes Atendidas/Solicitudes Programadas)*100
SI = (SA/SP)*100</v>
      </c>
      <c r="H34" s="164"/>
      <c r="I34" s="165" t="str">
        <f>[68]MIR!$E$26</f>
        <v>Solicitudes de Informacion</v>
      </c>
      <c r="J34" s="166"/>
      <c r="K34" s="42" t="s">
        <v>184</v>
      </c>
      <c r="L34" s="71">
        <v>2</v>
      </c>
      <c r="M34" s="84" t="s">
        <v>230</v>
      </c>
      <c r="N34" s="85" t="s">
        <v>231</v>
      </c>
      <c r="O34" s="5">
        <v>0.5</v>
      </c>
      <c r="P34" s="356" t="s">
        <v>201</v>
      </c>
      <c r="Q34" s="333"/>
    </row>
    <row r="35" spans="1:17" ht="124.5" customHeight="1" x14ac:dyDescent="0.25">
      <c r="A35" s="3" t="s">
        <v>237</v>
      </c>
      <c r="B35" s="163" t="str">
        <f>[68]MIR!$B$27</f>
        <v>Revisar las solicitudes y turnarlas a las áreas competentes para dar respueta a las peticiones.</v>
      </c>
      <c r="C35" s="167"/>
      <c r="D35" s="164"/>
      <c r="E35" s="163" t="str">
        <f>[68]MIR!$C$27</f>
        <v>Porcentaje de solicitudes canalizadas</v>
      </c>
      <c r="F35" s="164"/>
      <c r="G35" s="163" t="str">
        <f>[68]MIR!$D$27</f>
        <v>Solicitudes de Informacion = (Solicitudes Atendidas/Solicitudes Programadas)*100
SI = (SA/SP)*100</v>
      </c>
      <c r="H35" s="164"/>
      <c r="I35" s="165" t="str">
        <f>[68]MIR!$E$27</f>
        <v>Solicitudes de Informacion</v>
      </c>
      <c r="J35" s="166"/>
      <c r="K35" s="42" t="s">
        <v>184</v>
      </c>
      <c r="L35" s="71">
        <v>2</v>
      </c>
      <c r="M35" s="84" t="s">
        <v>230</v>
      </c>
      <c r="N35" s="85" t="s">
        <v>231</v>
      </c>
      <c r="O35" s="5">
        <v>0.5</v>
      </c>
      <c r="P35" s="356" t="s">
        <v>201</v>
      </c>
      <c r="Q35" s="333"/>
    </row>
    <row r="36" spans="1:17" ht="133.5" customHeight="1" x14ac:dyDescent="0.25">
      <c r="A36" s="3" t="s">
        <v>240</v>
      </c>
      <c r="B36" s="174" t="str">
        <f>[68]MIR!$B$28</f>
        <v>Dar un seguimiento constante a la respuesta que proporcione el área administrativa en función a los tiempos establecidos.</v>
      </c>
      <c r="C36" s="176"/>
      <c r="D36" s="175"/>
      <c r="E36" s="174" t="str">
        <f>[68]MIR!$C$28</f>
        <v>Porcentaje de seguimiento respuesta en los tiempos establecidos.</v>
      </c>
      <c r="F36" s="175"/>
      <c r="G36" s="174" t="str">
        <f>[68]MIR!$D$28</f>
        <v>Solicitudes de Informacion = (Solicitudes Atendidas/Solicitudes Programadas)*100
SI = (SA/SP)*100</v>
      </c>
      <c r="H36" s="175"/>
      <c r="I36" s="174" t="str">
        <f>[68]MIR!$E$28</f>
        <v>Oficios de Solicitudes de Informacion</v>
      </c>
      <c r="J36" s="175"/>
      <c r="K36" s="42" t="s">
        <v>184</v>
      </c>
      <c r="L36" s="71">
        <v>2</v>
      </c>
      <c r="M36" s="84" t="s">
        <v>230</v>
      </c>
      <c r="N36" s="85" t="s">
        <v>231</v>
      </c>
      <c r="O36" s="5">
        <v>0.5</v>
      </c>
      <c r="P36" s="356" t="s">
        <v>201</v>
      </c>
      <c r="Q36" s="333"/>
    </row>
    <row r="37" spans="1:17" ht="141" customHeight="1" x14ac:dyDescent="0.25">
      <c r="A37" s="3" t="s">
        <v>242</v>
      </c>
      <c r="B37" s="163" t="str">
        <f>[69]MIR!$B$33</f>
        <v>Dar respuesta a la solicitud de la ciudadanía por los medios solicitados a través del "Sistema de Solicitudes de Acceso a la Información (SISAI)".</v>
      </c>
      <c r="C37" s="167"/>
      <c r="D37" s="164"/>
      <c r="E37" s="163" t="str">
        <f>[68]MIR!$C$29</f>
        <v>Porcentaje de respuesta a la solicitud ciudadanas</v>
      </c>
      <c r="F37" s="164"/>
      <c r="G37" s="163" t="str">
        <f>[68]MIR!$D$29</f>
        <v>Solicitudes de Informacion = (Solicitudes Atendidas/Solicitudes Programadas)*100
SI = (SA/SP)*100</v>
      </c>
      <c r="H37" s="164"/>
      <c r="I37" s="163" t="str">
        <f>[68]MIR!$E$29</f>
        <v>Expediente de Solicitudes de Informacion</v>
      </c>
      <c r="J37" s="164"/>
      <c r="K37" s="42" t="s">
        <v>184</v>
      </c>
      <c r="L37" s="71">
        <v>2</v>
      </c>
      <c r="M37" s="84" t="s">
        <v>230</v>
      </c>
      <c r="N37" s="85" t="s">
        <v>231</v>
      </c>
      <c r="O37" s="5">
        <v>0.5</v>
      </c>
      <c r="P37" s="356" t="s">
        <v>201</v>
      </c>
      <c r="Q37" s="333"/>
    </row>
    <row r="38" spans="1:17" x14ac:dyDescent="0.25">
      <c r="A38" s="1"/>
      <c r="B38" s="1"/>
      <c r="C38" s="1"/>
      <c r="D38" s="1"/>
      <c r="E38" s="1"/>
      <c r="F38" s="1"/>
      <c r="G38" s="1"/>
      <c r="H38" s="1"/>
      <c r="I38" s="1"/>
      <c r="J38" s="1"/>
      <c r="K38" s="1"/>
      <c r="L38" s="1"/>
      <c r="M38" s="1"/>
      <c r="N38" s="1"/>
      <c r="O38" s="1"/>
      <c r="P38" s="1"/>
      <c r="Q38" s="1"/>
    </row>
    <row r="39" spans="1:17" x14ac:dyDescent="0.25">
      <c r="A39" s="1"/>
      <c r="B39" s="1"/>
      <c r="C39" s="1"/>
      <c r="D39" s="1"/>
      <c r="E39" s="1"/>
      <c r="F39" s="1"/>
      <c r="G39" s="1"/>
      <c r="H39" s="1"/>
      <c r="I39" s="1"/>
      <c r="J39" s="1"/>
      <c r="K39" s="1"/>
      <c r="L39" s="1"/>
      <c r="M39" s="1"/>
      <c r="N39" s="1"/>
      <c r="O39" s="1"/>
      <c r="P39" s="1"/>
      <c r="Q39" s="1"/>
    </row>
    <row r="40" spans="1:17" x14ac:dyDescent="0.25">
      <c r="A40" s="1"/>
      <c r="B40" s="1"/>
      <c r="C40" s="1"/>
      <c r="D40" s="1"/>
      <c r="E40" s="1"/>
      <c r="F40" s="1"/>
      <c r="G40" s="1"/>
      <c r="H40" s="1"/>
      <c r="I40" s="1"/>
      <c r="J40" s="1"/>
      <c r="K40" s="1"/>
      <c r="L40" s="1"/>
      <c r="M40" s="1"/>
      <c r="N40" s="1"/>
      <c r="O40" s="1"/>
      <c r="P40" s="1"/>
      <c r="Q40" s="1"/>
    </row>
    <row r="41" spans="1:17" x14ac:dyDescent="0.25">
      <c r="A41" s="1"/>
      <c r="B41" s="1"/>
      <c r="C41" s="1"/>
      <c r="D41" s="1"/>
      <c r="E41" s="1"/>
      <c r="F41" s="1"/>
      <c r="G41" s="1"/>
      <c r="H41" s="1"/>
      <c r="I41" s="1"/>
      <c r="J41" s="1"/>
      <c r="K41" s="1"/>
      <c r="L41" s="1"/>
      <c r="M41" s="1"/>
      <c r="N41" s="1"/>
      <c r="O41" s="1"/>
      <c r="P41" s="1"/>
      <c r="Q41" s="1"/>
    </row>
    <row r="42" spans="1:17" x14ac:dyDescent="0.25">
      <c r="A42" s="1"/>
      <c r="B42" s="1"/>
      <c r="C42" s="1"/>
      <c r="D42" s="1"/>
      <c r="E42" s="1"/>
      <c r="F42" s="1"/>
      <c r="G42" s="1"/>
      <c r="H42" s="1"/>
      <c r="I42" s="1"/>
      <c r="J42" s="1"/>
      <c r="K42" s="1"/>
      <c r="L42" s="1"/>
      <c r="M42" s="1"/>
      <c r="N42" s="1"/>
      <c r="O42" s="1"/>
      <c r="P42" s="1"/>
      <c r="Q42" s="1"/>
    </row>
    <row r="43" spans="1:17" x14ac:dyDescent="0.25">
      <c r="A43" s="1"/>
      <c r="B43" s="1"/>
      <c r="C43" s="1"/>
      <c r="D43" s="1"/>
      <c r="E43" s="1"/>
      <c r="F43" s="168"/>
      <c r="G43" s="168"/>
      <c r="H43" s="168"/>
      <c r="I43" s="1"/>
      <c r="J43" s="1"/>
      <c r="K43" s="1"/>
      <c r="L43" s="1"/>
      <c r="M43" s="1"/>
      <c r="N43" s="1"/>
      <c r="O43" s="1"/>
      <c r="P43" s="1"/>
      <c r="Q43" s="1"/>
    </row>
    <row r="44" spans="1:17" x14ac:dyDescent="0.25">
      <c r="A44" s="1"/>
      <c r="B44" s="1"/>
      <c r="C44" s="1"/>
      <c r="D44" s="1"/>
      <c r="E44" s="1"/>
      <c r="F44" s="168"/>
      <c r="G44" s="168"/>
      <c r="H44" s="168"/>
      <c r="I44" s="1"/>
      <c r="J44" s="1"/>
      <c r="K44" s="1"/>
      <c r="L44" s="1"/>
      <c r="M44" s="1"/>
      <c r="N44" s="1"/>
      <c r="O44" s="1"/>
      <c r="P44" s="1"/>
      <c r="Q44" s="1"/>
    </row>
    <row r="45" spans="1:17" s="1" customFormat="1" x14ac:dyDescent="0.25"/>
    <row r="46" spans="1:17" s="1" customFormat="1" x14ac:dyDescent="0.25">
      <c r="F46"/>
    </row>
    <row r="47" spans="1:17" s="1" customFormat="1" ht="60" customHeight="1" x14ac:dyDescent="0.25"/>
    <row r="48" spans="1:17" x14ac:dyDescent="0.25">
      <c r="A48" s="1"/>
      <c r="B48" s="1"/>
      <c r="C48" s="1"/>
      <c r="D48" s="1"/>
      <c r="E48" s="1"/>
      <c r="F48" s="1"/>
      <c r="G48" s="1"/>
      <c r="H48" s="1"/>
      <c r="I48" s="1"/>
      <c r="J48" s="1"/>
      <c r="K48" s="1"/>
      <c r="L48" s="1"/>
      <c r="M48" s="1"/>
      <c r="N48" s="1"/>
      <c r="O48" s="1"/>
      <c r="P48" s="1"/>
      <c r="Q48" s="1"/>
    </row>
    <row r="49" spans="1:17" x14ac:dyDescent="0.25">
      <c r="A49" s="1"/>
      <c r="B49" s="1"/>
      <c r="C49" s="1"/>
      <c r="D49" s="1"/>
      <c r="E49" s="1"/>
      <c r="F49" s="1"/>
      <c r="G49" s="1"/>
      <c r="H49" s="1"/>
      <c r="I49" s="1"/>
      <c r="J49" s="1"/>
      <c r="K49" s="1"/>
      <c r="L49" s="1"/>
      <c r="M49" s="1"/>
      <c r="N49" s="1"/>
      <c r="O49" s="1"/>
      <c r="P49" s="1"/>
      <c r="Q49" s="1"/>
    </row>
  </sheetData>
  <mergeCells count="129">
    <mergeCell ref="P8:Q9"/>
    <mergeCell ref="A10:Q10"/>
    <mergeCell ref="B11:E11"/>
    <mergeCell ref="G11:L11"/>
    <mergeCell ref="N11:Q11"/>
    <mergeCell ref="A12:Q12"/>
    <mergeCell ref="B2:P4"/>
    <mergeCell ref="B5:P5"/>
    <mergeCell ref="A7:Q7"/>
    <mergeCell ref="A8:C9"/>
    <mergeCell ref="D8:H9"/>
    <mergeCell ref="I8:I9"/>
    <mergeCell ref="J8:K9"/>
    <mergeCell ref="L8:L9"/>
    <mergeCell ref="M8:N9"/>
    <mergeCell ref="O8:O9"/>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P19:Q19"/>
    <mergeCell ref="B20:D20"/>
    <mergeCell ref="E20:F20"/>
    <mergeCell ref="G20:H20"/>
    <mergeCell ref="I20:J20"/>
    <mergeCell ref="P20:Q20"/>
    <mergeCell ref="I17:J18"/>
    <mergeCell ref="K17:K18"/>
    <mergeCell ref="L17:M17"/>
    <mergeCell ref="N17:N18"/>
    <mergeCell ref="O17:O18"/>
    <mergeCell ref="B19:D19"/>
    <mergeCell ref="E19:F19"/>
    <mergeCell ref="G19:H19"/>
    <mergeCell ref="I19:J19"/>
    <mergeCell ref="B21:D21"/>
    <mergeCell ref="E21:F21"/>
    <mergeCell ref="G21:H21"/>
    <mergeCell ref="I21:J21"/>
    <mergeCell ref="P21:Q21"/>
    <mergeCell ref="B22:D22"/>
    <mergeCell ref="E22:F22"/>
    <mergeCell ref="G22:H22"/>
    <mergeCell ref="I22:J22"/>
    <mergeCell ref="P22:Q22"/>
    <mergeCell ref="A24:Q24"/>
    <mergeCell ref="B25:D25"/>
    <mergeCell ref="E25:F25"/>
    <mergeCell ref="G25:H25"/>
    <mergeCell ref="I25:J25"/>
    <mergeCell ref="P25:Q25"/>
    <mergeCell ref="B23:D23"/>
    <mergeCell ref="E23:F23"/>
    <mergeCell ref="G23:H23"/>
    <mergeCell ref="I23:J23"/>
    <mergeCell ref="P23:Q23"/>
    <mergeCell ref="B26:D26"/>
    <mergeCell ref="E26:F26"/>
    <mergeCell ref="G26:H26"/>
    <mergeCell ref="I26:J26"/>
    <mergeCell ref="P26:Q26"/>
    <mergeCell ref="B27:D27"/>
    <mergeCell ref="E27:F27"/>
    <mergeCell ref="G27:H27"/>
    <mergeCell ref="I27:J27"/>
    <mergeCell ref="P27:Q27"/>
    <mergeCell ref="B28:D28"/>
    <mergeCell ref="E28:F28"/>
    <mergeCell ref="G28:H28"/>
    <mergeCell ref="I28:J28"/>
    <mergeCell ref="P28:Q28"/>
    <mergeCell ref="B29:D29"/>
    <mergeCell ref="E29:F29"/>
    <mergeCell ref="G29:H29"/>
    <mergeCell ref="I29:J29"/>
    <mergeCell ref="P29:Q29"/>
    <mergeCell ref="B30:D30"/>
    <mergeCell ref="E30:F30"/>
    <mergeCell ref="G30:H30"/>
    <mergeCell ref="I30:J30"/>
    <mergeCell ref="P30:Q30"/>
    <mergeCell ref="B31:D31"/>
    <mergeCell ref="E31:F31"/>
    <mergeCell ref="G31:H31"/>
    <mergeCell ref="I31:J31"/>
    <mergeCell ref="P31:Q31"/>
    <mergeCell ref="B32:D32"/>
    <mergeCell ref="E32:F32"/>
    <mergeCell ref="G32:H32"/>
    <mergeCell ref="I32:J32"/>
    <mergeCell ref="P32:Q32"/>
    <mergeCell ref="B33:D33"/>
    <mergeCell ref="E33:F33"/>
    <mergeCell ref="G33:H33"/>
    <mergeCell ref="I33:J33"/>
    <mergeCell ref="P33:Q33"/>
    <mergeCell ref="B34:D34"/>
    <mergeCell ref="E34:F34"/>
    <mergeCell ref="G34:H34"/>
    <mergeCell ref="I34:J34"/>
    <mergeCell ref="P34:Q34"/>
    <mergeCell ref="B35:D35"/>
    <mergeCell ref="E35:F35"/>
    <mergeCell ref="G35:H35"/>
    <mergeCell ref="I35:J35"/>
    <mergeCell ref="P35:Q35"/>
    <mergeCell ref="F43:H44"/>
    <mergeCell ref="B36:D36"/>
    <mergeCell ref="E36:F36"/>
    <mergeCell ref="G36:H36"/>
    <mergeCell ref="I36:J36"/>
    <mergeCell ref="P36:Q36"/>
    <mergeCell ref="B37:D37"/>
    <mergeCell ref="E37:F37"/>
    <mergeCell ref="G37:H37"/>
    <mergeCell ref="I37:J37"/>
    <mergeCell ref="P37:Q37"/>
  </mergeCells>
  <pageMargins left="0.7" right="0.7" top="0.75" bottom="0.75" header="0.3" footer="0.3"/>
  <pageSetup scale="53" orientation="landscape" horizontalDpi="4294967292"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33" zoomScale="66" zoomScaleNormal="66" zoomScaleSheetLayoutView="70" workbookViewId="0">
      <selection activeCell="I33" sqref="I33:J33"/>
    </sheetView>
  </sheetViews>
  <sheetFormatPr baseColWidth="10" defaultColWidth="10.875" defaultRowHeight="15.75" x14ac:dyDescent="0.25"/>
  <cols>
    <col min="1" max="1" width="15.625" customWidth="1"/>
    <col min="3" max="3" width="6.875" customWidth="1"/>
    <col min="4" max="4" width="19.75" customWidth="1"/>
    <col min="5" max="5" width="9.125" customWidth="1"/>
    <col min="6" max="6" width="10.125" customWidth="1"/>
    <col min="8" max="8" width="12.875" customWidth="1"/>
    <col min="9" max="9" width="17.75" customWidth="1"/>
    <col min="10" max="10" width="9.5" customWidth="1"/>
    <col min="11" max="11" width="15" customWidth="1"/>
    <col min="12" max="12" width="13.75" customWidth="1"/>
    <col min="13" max="13" width="13.375" customWidth="1"/>
    <col min="14" max="14" width="13.125" customWidth="1"/>
    <col min="15" max="15" width="12.75" customWidth="1"/>
    <col min="17" max="17" width="3.1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1.75" customHeight="1" x14ac:dyDescent="0.25">
      <c r="A3" s="1"/>
      <c r="B3" s="147"/>
      <c r="C3" s="147"/>
      <c r="D3" s="147"/>
      <c r="E3" s="147"/>
      <c r="F3" s="147"/>
      <c r="G3" s="147"/>
      <c r="H3" s="147"/>
      <c r="I3" s="147"/>
      <c r="J3" s="147"/>
      <c r="K3" s="147"/>
      <c r="L3" s="147"/>
      <c r="M3" s="147"/>
      <c r="N3" s="147"/>
      <c r="O3" s="147"/>
      <c r="P3" s="147"/>
      <c r="Q3" s="1"/>
    </row>
    <row r="4" spans="1:17" ht="37.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22.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[8]POA!$AA$26</f>
        <v>E Prestacion de Servicios Publicos</v>
      </c>
      <c r="E8" s="150"/>
      <c r="F8" s="150"/>
      <c r="G8" s="150"/>
      <c r="H8" s="150"/>
      <c r="I8" s="151" t="s">
        <v>1</v>
      </c>
      <c r="J8" s="152" t="str">
        <f>'[9]POA '!$C$26</f>
        <v>Dirección de la Instancia para la igualdad entre mujeres y hombres.</v>
      </c>
      <c r="K8" s="152"/>
      <c r="L8" s="151" t="s">
        <v>2</v>
      </c>
      <c r="M8" s="181" t="str">
        <f>[8]POA!$C$19</f>
        <v>PROGRAMA 7. IGUALDAD Y DIVERSIDAD SIN BARRERAS</v>
      </c>
      <c r="N8" s="150"/>
      <c r="O8" s="151" t="s">
        <v>3</v>
      </c>
      <c r="P8" s="181" t="s">
        <v>155</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191" t="s">
        <v>75</v>
      </c>
      <c r="C11" s="155"/>
      <c r="D11" s="155"/>
      <c r="E11" s="156"/>
      <c r="F11" s="69" t="s">
        <v>5</v>
      </c>
      <c r="G11" s="191" t="str">
        <f>[8]POA!$AA$24</f>
        <v xml:space="preserve">2.7.Otros Asuntos Sociales </v>
      </c>
      <c r="H11" s="155"/>
      <c r="I11" s="155"/>
      <c r="J11" s="155"/>
      <c r="K11" s="155"/>
      <c r="L11" s="156"/>
      <c r="M11" s="7" t="s">
        <v>6</v>
      </c>
      <c r="N11" s="191" t="s">
        <v>72</v>
      </c>
      <c r="O11" s="155"/>
      <c r="P11" s="155"/>
      <c r="Q11" s="156"/>
    </row>
    <row r="12" spans="1:17" ht="22.5" customHeight="1"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90" t="str">
        <f>[8]POA!$C$17</f>
        <v>EJE I : INCLUSIÓN Y HUMANIDAD QUE TRANSFORMAN "UNIDOS PARA AVANZAR"</v>
      </c>
      <c r="C13" s="150"/>
      <c r="D13" s="146" t="s">
        <v>8</v>
      </c>
      <c r="E13" s="190" t="str">
        <f>[8]POA!$C$18</f>
        <v>Lograr la igualdad entre los generos asegurando la participación plena y efectiva en el desarrollo social con inclusión generando oportunidades de liderazgo, eliminando todas las formas de violencia para garantizar la equidad e igualdad de la diversidad</v>
      </c>
      <c r="F13" s="150"/>
      <c r="G13" s="150"/>
      <c r="H13" s="146" t="s">
        <v>9</v>
      </c>
      <c r="I13" s="190" t="str">
        <f>[8]POA!$C$20</f>
        <v>Articular políticas públicas que creen un entorno favorable para el desarrollo social e integral de la niñez, jóvenes, adultos, adultos mayores y discapacitados, promoviendo una colaboración entre distintos sectores para asegurar el bienestar social del Municipio.</v>
      </c>
      <c r="J13" s="150"/>
      <c r="K13" s="150"/>
      <c r="L13" s="150"/>
      <c r="M13" s="151" t="s">
        <v>10</v>
      </c>
      <c r="N13" s="190" t="str">
        <f>[8]POA!$C$21</f>
        <v>7.5 Desarrollar campañas de sensibilización y educación que promueva la igualdad de género y la no discriminación en los ámbitos educativo, laboral, familiar y social.
Mejorar la participación de las mujeres y sus familias mediante acciones de empoderamiento y crecimiento económico.
7.15 Generar entornos que favorezcan la inclusión igualitaria en materia de perspectiva de género.
7.16 Coordinar la perspectiva de género en áreas: culturales, sociales, institucionales, económicas, familiares e Individuales, que condicionen las brechas de desigualdad entre mujeres y hombres.
7.17 Promover la detección temprana de la violencia familiar y de género, generando entornos seguros en beneficio de las mujeres.
7.18 Implementar talleres, cursos, capacitación promoviendo la igualdad de género previniendo la discriminación, machismo o la violencia.
7.19 Promover la participación de las mujeres y hombres en actividades encaminadas a la igualdad de género, para
conocer sus derechos y tengan acceso a servicios jurídicos y psicológicos.
7.20 Establecer mecanismos de coordinación para monitorear el seguimiento a políticas públicas de igualdad de género y mujeres violentadas.</v>
      </c>
      <c r="O13" s="150"/>
      <c r="P13" s="150"/>
      <c r="Q13" s="150"/>
    </row>
    <row r="14" spans="1:17" ht="134.25" customHeight="1" x14ac:dyDescent="0.25">
      <c r="A14" s="151"/>
      <c r="B14" s="150"/>
      <c r="C14" s="150"/>
      <c r="D14" s="146"/>
      <c r="E14" s="150"/>
      <c r="F14" s="150"/>
      <c r="G14" s="150"/>
      <c r="H14" s="146"/>
      <c r="I14" s="150"/>
      <c r="J14" s="150"/>
      <c r="K14" s="150"/>
      <c r="L14" s="150"/>
      <c r="M14" s="151"/>
      <c r="N14" s="150"/>
      <c r="O14" s="150"/>
      <c r="P14" s="150"/>
      <c r="Q14" s="150"/>
    </row>
    <row r="15" spans="1:17" ht="24.75" customHeight="1"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40.25" customHeight="1" x14ac:dyDescent="0.25">
      <c r="A19" s="2" t="s">
        <v>28</v>
      </c>
      <c r="B19" s="150" t="str">
        <f>[8]MIR!$B$12</f>
        <v>disminucion de los indices de violencia en mujeres y acceso oportunidades de desarrollo.</v>
      </c>
      <c r="C19" s="150"/>
      <c r="D19" s="150"/>
      <c r="E19" s="150" t="str">
        <f>[8]MIR!$C$12</f>
        <v>indice de disminucion de violencia en mujeres.</v>
      </c>
      <c r="F19" s="150"/>
      <c r="G19" s="150" t="str">
        <f>[8]MIR!$D$12</f>
        <v>'indice de poblacion sensibilizada en violencia de genero = (n° de mujeres sensibilizadas/ n° de mujeres en el municipio) *100 IPSVG= (NMS/NMM) 100*</v>
      </c>
      <c r="H19" s="150"/>
      <c r="I19" s="160" t="str">
        <f>[8]MIR!$E$12</f>
        <v>listas de asistencia y evidencia fotografica.</v>
      </c>
      <c r="J19" s="150"/>
      <c r="K19" s="55" t="s">
        <v>184</v>
      </c>
      <c r="L19" s="71">
        <v>2</v>
      </c>
      <c r="M19" s="94" t="s">
        <v>230</v>
      </c>
      <c r="N19" s="95" t="s">
        <v>231</v>
      </c>
      <c r="O19" s="5">
        <v>0.5</v>
      </c>
      <c r="P19" s="189" t="str">
        <f t="shared" ref="P19:P23" si="0">$J$8</f>
        <v>Dirección de la Instancia para la igualdad entre mujeres y hombres.</v>
      </c>
      <c r="Q19" s="150"/>
    </row>
    <row r="20" spans="1:18" ht="114.75" customHeight="1" x14ac:dyDescent="0.25">
      <c r="A20" s="2" t="s">
        <v>29</v>
      </c>
      <c r="B20" s="150" t="str">
        <f>[8]MIR!$B$13</f>
        <v>igualdad social  y extensas oportunidades para el desarrollo pleno de las mujeres.</v>
      </c>
      <c r="C20" s="150"/>
      <c r="D20" s="150"/>
      <c r="E20" s="163" t="str">
        <f>[8]MIR!$C$13</f>
        <v>indice de acceso a oportunidades de desarrollo en mujeres.</v>
      </c>
      <c r="F20" s="164"/>
      <c r="G20" s="150" t="str">
        <f>[8]MIR!$D$13</f>
        <v>indice de acceso a oportunidades de desarrollo en mujeres = ( N° de mujeres con empleo formal / N° de total de mujeres en el municipio) *100 IAODM = (NMEF /NTMM) 100*</v>
      </c>
      <c r="H20" s="150"/>
      <c r="I20" s="160" t="str">
        <f>[8]MIR!$E$13</f>
        <v>encuestas demograficas.</v>
      </c>
      <c r="J20" s="150"/>
      <c r="K20" s="55" t="s">
        <v>184</v>
      </c>
      <c r="L20" s="71">
        <v>2</v>
      </c>
      <c r="M20" s="94" t="s">
        <v>230</v>
      </c>
      <c r="N20" s="95" t="s">
        <v>231</v>
      </c>
      <c r="O20" s="5">
        <v>0.5</v>
      </c>
      <c r="P20" s="189" t="str">
        <f t="shared" si="0"/>
        <v>Dirección de la Instancia para la igualdad entre mujeres y hombres.</v>
      </c>
      <c r="Q20" s="150"/>
    </row>
    <row r="21" spans="1:18" ht="124.5" customHeight="1" x14ac:dyDescent="0.25">
      <c r="A21" s="2" t="s">
        <v>62</v>
      </c>
      <c r="B21" s="150" t="str">
        <f>[8]MIR!$B$14</f>
        <v>reduccion de embarazos adoolescentes</v>
      </c>
      <c r="C21" s="150"/>
      <c r="D21" s="150"/>
      <c r="E21" s="150" t="str">
        <f>[8]MIR!$C$14</f>
        <v>tasa del embarazo adolescente.</v>
      </c>
      <c r="F21" s="150"/>
      <c r="G21" s="150" t="str">
        <f>[8]MIR!$D$14</f>
        <v>tasa del embarazo adolescente = (N° de embarazos adolescentes /N° total de adolescentes mujeres en la población) *100 TEA= (NEA/NTAMP) 100*</v>
      </c>
      <c r="H21" s="150"/>
      <c r="I21" s="160" t="str">
        <f>[8]MIR!$E$14</f>
        <v>registros en centros de salud.</v>
      </c>
      <c r="J21" s="150"/>
      <c r="K21" s="55" t="s">
        <v>184</v>
      </c>
      <c r="L21" s="71">
        <v>2</v>
      </c>
      <c r="M21" s="94" t="s">
        <v>230</v>
      </c>
      <c r="N21" s="95" t="s">
        <v>231</v>
      </c>
      <c r="O21" s="5">
        <v>0.5</v>
      </c>
      <c r="P21" s="189" t="str">
        <f t="shared" si="0"/>
        <v>Dirección de la Instancia para la igualdad entre mujeres y hombres.</v>
      </c>
      <c r="Q21" s="150"/>
    </row>
    <row r="22" spans="1:18" ht="89.25" customHeight="1" x14ac:dyDescent="0.25">
      <c r="A22" s="2" t="s">
        <v>63</v>
      </c>
      <c r="B22" s="163" t="str">
        <f>[8]MIR!$B$16</f>
        <v>bajo indice de violencia familiar.</v>
      </c>
      <c r="C22" s="167"/>
      <c r="D22" s="164"/>
      <c r="E22" s="163" t="str">
        <f>[8]MIR!$C$16</f>
        <v>indice de violencia.</v>
      </c>
      <c r="F22" s="164"/>
      <c r="G22" s="163" t="str">
        <f>[8]MIR!$D$16</f>
        <v>indice de violencia = (n° de mujeres violentadas / n° de talleres impartidos a padres de familia) *100 IV = (NMV/ NTIPF) 100*</v>
      </c>
      <c r="H22" s="164"/>
      <c r="I22" s="165" t="str">
        <f>[8]MIR!$E$16</f>
        <v>encuestas demograficas.</v>
      </c>
      <c r="J22" s="166"/>
      <c r="K22" s="137" t="s">
        <v>184</v>
      </c>
      <c r="L22" s="135">
        <v>2</v>
      </c>
      <c r="M22" s="137" t="s">
        <v>230</v>
      </c>
      <c r="N22" s="95" t="s">
        <v>231</v>
      </c>
      <c r="O22" s="5">
        <v>0.5</v>
      </c>
      <c r="P22" s="189" t="str">
        <f t="shared" si="0"/>
        <v>Dirección de la Instancia para la igualdad entre mujeres y hombres.</v>
      </c>
      <c r="Q22" s="150"/>
    </row>
    <row r="23" spans="1:18" ht="153.75" customHeight="1" x14ac:dyDescent="0.25">
      <c r="A23" s="2" t="s">
        <v>106</v>
      </c>
      <c r="B23" s="150" t="str">
        <f>[8]MIR!$B$18</f>
        <v>reducción de pensamientos estereotipados de los roles de las mujeres.</v>
      </c>
      <c r="C23" s="150"/>
      <c r="D23" s="150"/>
      <c r="E23" s="150" t="str">
        <f>[8]MIR!$C$18</f>
        <v>indice de personas con roles marcados de genero</v>
      </c>
      <c r="F23" s="150"/>
      <c r="G23" s="150" t="str">
        <f>[8]MIR!$D$18</f>
        <v>indice de personas con roles marcados de genero = (n° de personas con roles marcados de genero / n° de actividades impartidas sobre la igualdad de genero) *100 IPRMG = (NPRMG / NAISIG)*100</v>
      </c>
      <c r="H23" s="150"/>
      <c r="I23" s="192" t="str">
        <f>[8]MIR!$E$18</f>
        <v>encuestas demograficas, capacitaciones.</v>
      </c>
      <c r="J23" s="193"/>
      <c r="K23" s="55" t="s">
        <v>184</v>
      </c>
      <c r="L23" s="71">
        <v>2</v>
      </c>
      <c r="M23" s="94" t="s">
        <v>230</v>
      </c>
      <c r="N23" s="95" t="s">
        <v>231</v>
      </c>
      <c r="O23" s="5">
        <v>0.5</v>
      </c>
      <c r="P23" s="189" t="str">
        <f t="shared" si="0"/>
        <v>Dirección de la Instancia para la igualdad entre mujeres y hombres.</v>
      </c>
      <c r="Q23" s="150"/>
    </row>
    <row r="24" spans="1:18" ht="26.25" customHeight="1" x14ac:dyDescent="0.25">
      <c r="A24" s="146" t="str">
        <f>'57.-DIRECCIÓN DE DES. RURAL'!$A$23</f>
        <v>INDICADORES DE GESTIÓN</v>
      </c>
      <c r="B24" s="146"/>
      <c r="C24" s="146"/>
      <c r="D24" s="146"/>
      <c r="E24" s="146"/>
      <c r="F24" s="146"/>
      <c r="G24" s="146"/>
      <c r="H24" s="146"/>
      <c r="I24" s="146"/>
      <c r="J24" s="146"/>
      <c r="K24" s="146"/>
      <c r="L24" s="146"/>
      <c r="M24" s="146"/>
      <c r="N24" s="146"/>
      <c r="O24" s="146"/>
      <c r="P24" s="146"/>
      <c r="Q24" s="146"/>
    </row>
    <row r="25" spans="1:18" ht="174.75" customHeight="1" x14ac:dyDescent="0.25">
      <c r="A25" s="3" t="s">
        <v>69</v>
      </c>
      <c r="B25" s="150" t="str">
        <f>[8]MIR!$B$15</f>
        <v>talleres sobre los derechos sexuales y reproductivos de las mujeres y adolescentes.</v>
      </c>
      <c r="C25" s="150"/>
      <c r="D25" s="150"/>
      <c r="E25" s="150" t="str">
        <f>[8]MIR!$C$15</f>
        <v>indice de cumplimiento de talleres de derechos sexuales y reproductivos.</v>
      </c>
      <c r="F25" s="150"/>
      <c r="G25" s="150" t="str">
        <f>[8]MIR!$D$15</f>
        <v>indice de cumplimiento de talles de derechos sexuales y reproductivos = (N° de talleres de derechos sexuales y reproductivos / N° de talleres  de derechos sexuales y reproductivos programados) *100 ICTDSR = (NTDSR / NTDSRP) 100*</v>
      </c>
      <c r="H25" s="150"/>
      <c r="I25" s="160" t="str">
        <f>[8]MIR!$E$15</f>
        <v>listas de asistencias y evidencia fotografica.</v>
      </c>
      <c r="J25" s="150"/>
      <c r="K25" s="55" t="s">
        <v>184</v>
      </c>
      <c r="L25" s="71">
        <v>2</v>
      </c>
      <c r="M25" s="94" t="s">
        <v>230</v>
      </c>
      <c r="N25" s="95" t="s">
        <v>231</v>
      </c>
      <c r="O25" s="5">
        <v>0.5</v>
      </c>
      <c r="P25" s="189" t="str">
        <f t="shared" ref="P25:P33" si="1">$P$23</f>
        <v>Dirección de la Instancia para la igualdad entre mujeres y hombres.</v>
      </c>
      <c r="Q25" s="150"/>
    </row>
    <row r="26" spans="1:18" ht="165" customHeight="1" x14ac:dyDescent="0.25">
      <c r="A26" s="3" t="s">
        <v>71</v>
      </c>
      <c r="B26" s="150" t="str">
        <f>[8]MIR!$B$17</f>
        <v>taller habilidades para la vida y crianza respetuosa.</v>
      </c>
      <c r="C26" s="150"/>
      <c r="D26" s="150"/>
      <c r="E26" s="150" t="str">
        <f>[8]MIR!$C$17</f>
        <v>porcentaje de talleres realizados</v>
      </c>
      <c r="F26" s="150"/>
      <c r="G26" s="150" t="str">
        <f>[8]MIR!$D$17</f>
        <v>porcentaje de talleres realizados = (n° de talleres de habilidades para la vida y crianza respetuosa / n° de talleres de habilidades para la vida y crianza respetuosa programados) *100 PTR = (NTHPVCR / NTHPCRP)</v>
      </c>
      <c r="H26" s="150"/>
      <c r="I26" s="160" t="str">
        <f>[8]MIR!$E$17</f>
        <v>listas de asistencia, evidencias fotograficas..</v>
      </c>
      <c r="J26" s="150"/>
      <c r="K26" s="55" t="s">
        <v>184</v>
      </c>
      <c r="L26" s="71">
        <v>2</v>
      </c>
      <c r="M26" s="94" t="s">
        <v>230</v>
      </c>
      <c r="N26" s="95" t="s">
        <v>231</v>
      </c>
      <c r="O26" s="5">
        <v>0.5</v>
      </c>
      <c r="P26" s="189" t="str">
        <f t="shared" si="1"/>
        <v>Dirección de la Instancia para la igualdad entre mujeres y hombres.</v>
      </c>
      <c r="Q26" s="150"/>
      <c r="R26" t="s">
        <v>33</v>
      </c>
    </row>
    <row r="27" spans="1:18" ht="112.5" customHeight="1" x14ac:dyDescent="0.25">
      <c r="A27" s="3" t="s">
        <v>107</v>
      </c>
      <c r="B27" s="150" t="str">
        <f>[8]MIR!$B$19</f>
        <v>instalacion de modulos itinerantes "No estas sola"</v>
      </c>
      <c r="C27" s="150"/>
      <c r="D27" s="150"/>
      <c r="E27" s="163" t="str">
        <f>[8]MIR!$C$19</f>
        <v>porcentaje de modulos itinerantes</v>
      </c>
      <c r="F27" s="164"/>
      <c r="G27" s="163" t="str">
        <f>[8]MIR!$D$19</f>
        <v>porcentaje de modulos itinerantes= (n° de modulos itinerantes instalados / n° de modulos itinerantes instalados programados) *100 PMI = (NMII / NMIIP)</v>
      </c>
      <c r="H27" s="164"/>
      <c r="I27" s="165" t="str">
        <f>[8]MIR!$E$19</f>
        <v>evidencias fotograficas y videos.</v>
      </c>
      <c r="J27" s="166"/>
      <c r="K27" s="55" t="s">
        <v>184</v>
      </c>
      <c r="L27" s="71">
        <v>2</v>
      </c>
      <c r="M27" s="94" t="s">
        <v>230</v>
      </c>
      <c r="N27" s="95" t="s">
        <v>231</v>
      </c>
      <c r="O27" s="5">
        <v>0.5</v>
      </c>
      <c r="P27" s="189" t="str">
        <f t="shared" si="1"/>
        <v>Dirección de la Instancia para la igualdad entre mujeres y hombres.</v>
      </c>
      <c r="Q27" s="150"/>
    </row>
    <row r="28" spans="1:18" ht="130.5" customHeight="1" x14ac:dyDescent="0.25">
      <c r="A28" s="3" t="s">
        <v>237</v>
      </c>
      <c r="B28" s="150" t="str">
        <f>[8]MIR!$B$20</f>
        <v>talleres y conferencias para la prevencion de la violencia hacia las mujeres adolescentes y niñas.</v>
      </c>
      <c r="C28" s="150"/>
      <c r="D28" s="150"/>
      <c r="E28" s="150" t="str">
        <f>[8]MIR!$C$20</f>
        <v>porcentaje de talleres y conferencias</v>
      </c>
      <c r="F28" s="150"/>
      <c r="G28" s="150" t="str">
        <f>[8]MIR!$D$20</f>
        <v>porcentaje de talleres y conferencias = (n° de talleres y conferencias realizadas / n° de talleres y conferencias programadas) *100 PTC = (NTCR / NTCP) *100</v>
      </c>
      <c r="H28" s="150"/>
      <c r="I28" s="150" t="str">
        <f>[8]MIR!$E$20</f>
        <v>listas de asistencia, evidencias fotograficas..</v>
      </c>
      <c r="J28" s="150"/>
      <c r="K28" s="55" t="s">
        <v>184</v>
      </c>
      <c r="L28" s="71">
        <v>2</v>
      </c>
      <c r="M28" s="94" t="s">
        <v>230</v>
      </c>
      <c r="N28" s="95" t="s">
        <v>231</v>
      </c>
      <c r="O28" s="5">
        <v>0.5</v>
      </c>
      <c r="P28" s="189" t="str">
        <f t="shared" si="1"/>
        <v>Dirección de la Instancia para la igualdad entre mujeres y hombres.</v>
      </c>
      <c r="Q28" s="150"/>
    </row>
    <row r="29" spans="1:18" ht="192" customHeight="1" x14ac:dyDescent="0.25">
      <c r="A29" s="3" t="s">
        <v>240</v>
      </c>
      <c r="B29" s="150" t="str">
        <f>[8]MIR!$B$21</f>
        <v>capacitacion a servidores publicos con perspectiva de genero</v>
      </c>
      <c r="C29" s="150"/>
      <c r="D29" s="150"/>
      <c r="E29" s="150" t="str">
        <f>[8]MIR!$C$21</f>
        <v>porcentaje de capacitacione desarrollados</v>
      </c>
      <c r="F29" s="150"/>
      <c r="G29" s="150" t="str">
        <f>[8]MIR!$D$21</f>
        <v>porcentaje de capacitaciones desarrollados = (n° de capacitaciones para la igualdad entre mujeres y hombres / n° de capacitaciones para la igualdad entre mujeres y hombres programados) *100 PCD = (NCPIEMH / NCPIEMHP) *100</v>
      </c>
      <c r="H29" s="150"/>
      <c r="I29" s="150" t="str">
        <f>[8]MIR!$E$21</f>
        <v>listas de asistencia, evidencias fotograficas..</v>
      </c>
      <c r="J29" s="150"/>
      <c r="K29" s="55" t="s">
        <v>184</v>
      </c>
      <c r="L29" s="135">
        <v>2</v>
      </c>
      <c r="M29" s="137" t="s">
        <v>230</v>
      </c>
      <c r="N29" s="95" t="s">
        <v>231</v>
      </c>
      <c r="O29" s="5">
        <v>0.5</v>
      </c>
      <c r="P29" s="189" t="str">
        <f t="shared" si="1"/>
        <v>Dirección de la Instancia para la igualdad entre mujeres y hombres.</v>
      </c>
      <c r="Q29" s="150"/>
    </row>
    <row r="30" spans="1:18" ht="132" customHeight="1" x14ac:dyDescent="0.25">
      <c r="A30" s="3" t="s">
        <v>242</v>
      </c>
      <c r="B30" s="150" t="str">
        <f>[8]MIR!$B$22</f>
        <v>enlaces de genero</v>
      </c>
      <c r="C30" s="150"/>
      <c r="D30" s="150"/>
      <c r="E30" s="150" t="str">
        <f>[8]MIR!$C$22</f>
        <v>porcentaje de enlaces de genero</v>
      </c>
      <c r="F30" s="150"/>
      <c r="G30" s="150" t="str">
        <f>[8]MIR!$D$22</f>
        <v>porcentaje de enlaces de genero = (n° de enlaces de genero / n° de actividades programadas para los enlaces de genero) *100 PEG = (NEG / NAPEG) *100</v>
      </c>
      <c r="H30" s="150"/>
      <c r="I30" s="150" t="str">
        <f>[8]MIR!$E$22</f>
        <v>evidencias fotograficas y videos.</v>
      </c>
      <c r="J30" s="150"/>
      <c r="K30" s="55" t="s">
        <v>184</v>
      </c>
      <c r="L30" s="135">
        <v>2</v>
      </c>
      <c r="M30" s="137" t="s">
        <v>230</v>
      </c>
      <c r="N30" s="95" t="s">
        <v>231</v>
      </c>
      <c r="O30" s="5">
        <v>0.5</v>
      </c>
      <c r="P30" s="189" t="str">
        <f t="shared" si="1"/>
        <v>Dirección de la Instancia para la igualdad entre mujeres y hombres.</v>
      </c>
      <c r="Q30" s="150"/>
    </row>
    <row r="31" spans="1:18" ht="291" customHeight="1" x14ac:dyDescent="0.25">
      <c r="A31" s="3" t="s">
        <v>259</v>
      </c>
      <c r="B31" s="150" t="str">
        <f>[8]MIR!$B$23</f>
        <v>25 de noviembre "día internacional de la violencia contra las mujeres, adolescentes y niñas"</v>
      </c>
      <c r="C31" s="150"/>
      <c r="D31" s="150"/>
      <c r="E31" s="150" t="str">
        <f>[8]MIR!$C$23</f>
        <v>porcentaje de población asistente para el dia internacional contra la violencia contra las mujeres adolescentes y niñas</v>
      </c>
      <c r="F31" s="150"/>
      <c r="G31" s="150" t="str">
        <f>[8]MIR!$D$23</f>
        <v>porcentaje de poblacion asistente para el dia internacional de la violencia contra las mujeres adolescentes y niñas = (n° de personas asistientes en la actividad del dia internacional de la violencia contra las mujeres, adolescentes y niñas / n°actividades programadas del dia internacional de la violencia contra las mujeres adolescentes y niñas) *100 PPAPDIVCMAN = (NPAADIVCMAN / NAPDIVCMAN) *100</v>
      </c>
      <c r="H31" s="150"/>
      <c r="I31" s="150" t="str">
        <f>[8]MIR!$E$23</f>
        <v>evidencias fotograficas y videos.</v>
      </c>
      <c r="J31" s="150"/>
      <c r="K31" s="55" t="s">
        <v>184</v>
      </c>
      <c r="L31" s="135">
        <v>2</v>
      </c>
      <c r="M31" s="137" t="s">
        <v>230</v>
      </c>
      <c r="N31" s="95" t="s">
        <v>231</v>
      </c>
      <c r="O31" s="5">
        <v>0.5</v>
      </c>
      <c r="P31" s="189" t="str">
        <f t="shared" si="1"/>
        <v>Dirección de la Instancia para la igualdad entre mujeres y hombres.</v>
      </c>
      <c r="Q31" s="150"/>
    </row>
    <row r="32" spans="1:18" ht="303.75" customHeight="1" x14ac:dyDescent="0.25">
      <c r="A32" s="3" t="s">
        <v>260</v>
      </c>
      <c r="B32" s="150" t="str">
        <f>[8]MIR!$B$24</f>
        <v>16 dias de activismo el marco del dia internacional dela violencia contra las mujeres, adolescentes y niñas.</v>
      </c>
      <c r="C32" s="150"/>
      <c r="D32" s="150"/>
      <c r="E32" s="150" t="str">
        <f>[8]MIR!$C$24</f>
        <v>porcentaje de actividades realizadas en el marco del dia internacional dela violencia contra las mujeres, adolescentes y niñas.</v>
      </c>
      <c r="F32" s="150"/>
      <c r="G32" s="150" t="str">
        <f>[8]MIR!$D$24</f>
        <v>porcentaje de actividades realizadas en el marco del dia internacional de la violencia contra las mujeres, adolescentes y niñas = (N° de actividades realizadas en el marco del dia internacional dela violencia contra las mujeres, adolescentes y niñas / N° de actividades programadas en el marco del dia internacional dela violencia contra las mujeres, adolescentes y niñas) * 100 PARMDIVCMAN = (NARMDIVCMAN / NAPMDIVCMAN) *100</v>
      </c>
      <c r="H32" s="150"/>
      <c r="I32" s="150" t="str">
        <f>[8]MIR!$E$24</f>
        <v>evidencias fotograficas y videos.</v>
      </c>
      <c r="J32" s="150"/>
      <c r="K32" s="55" t="s">
        <v>184</v>
      </c>
      <c r="L32" s="135">
        <v>2</v>
      </c>
      <c r="M32" s="137" t="s">
        <v>230</v>
      </c>
      <c r="N32" s="95" t="s">
        <v>231</v>
      </c>
      <c r="O32" s="5">
        <v>0.5</v>
      </c>
      <c r="P32" s="189" t="str">
        <f t="shared" si="1"/>
        <v>Dirección de la Instancia para la igualdad entre mujeres y hombres.</v>
      </c>
      <c r="Q32" s="150"/>
    </row>
    <row r="33" spans="1:17" ht="201.75" customHeight="1" x14ac:dyDescent="0.25">
      <c r="A33" s="3" t="s">
        <v>261</v>
      </c>
      <c r="B33" s="150" t="str">
        <f>[8]MIR!$B$25</f>
        <v>"conmemoracion del dia internacional de la mujer"</v>
      </c>
      <c r="C33" s="150"/>
      <c r="D33" s="150"/>
      <c r="E33" s="150" t="str">
        <f>[8]MIR!$C$25</f>
        <v>porcentaje de poblacion asistente para el dia internacional de la mujer</v>
      </c>
      <c r="F33" s="150"/>
      <c r="G33" s="150" t="str">
        <f>[8]MIR!$D$25</f>
        <v>porcentaje de poblacion asistente para el dia internacional de la mujer = (n° de personas asistentes en la actividad del dia internacional de la mujer / n° de actividades programadas para el dia internacional de la mujer) *100 PPAPDIM = (NPAADIM / APPDIM) *100</v>
      </c>
      <c r="H33" s="150"/>
      <c r="I33" s="150" t="str">
        <f>[8]MIR!$E$25</f>
        <v>evidencias fotograficas y videos.</v>
      </c>
      <c r="J33" s="150"/>
      <c r="K33" s="55" t="s">
        <v>184</v>
      </c>
      <c r="L33" s="135">
        <v>2</v>
      </c>
      <c r="M33" s="137" t="s">
        <v>230</v>
      </c>
      <c r="N33" s="95" t="s">
        <v>231</v>
      </c>
      <c r="O33" s="5">
        <v>0.5</v>
      </c>
      <c r="P33" s="189" t="str">
        <f t="shared" si="1"/>
        <v>Dirección de la Instancia para la igualdad entre mujeres y hombres.</v>
      </c>
      <c r="Q33" s="150"/>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ht="3" customHeight="1" x14ac:dyDescent="0.25">
      <c r="A37" s="1"/>
      <c r="B37" s="1"/>
      <c r="C37" s="1"/>
      <c r="D37" s="1"/>
      <c r="E37" s="1"/>
      <c r="G37" s="1"/>
      <c r="H37" s="1"/>
      <c r="I37" s="1"/>
      <c r="J37" s="1"/>
      <c r="K37" s="1"/>
      <c r="L37" s="1"/>
      <c r="M37" s="1"/>
      <c r="N37" s="1"/>
      <c r="O37" s="1"/>
      <c r="P37" s="1"/>
      <c r="Q37" s="1"/>
    </row>
    <row r="38" spans="1:17" s="1" customFormat="1" ht="223.5" customHeight="1" x14ac:dyDescent="0.25"/>
    <row r="39" spans="1:17" s="1" customFormat="1" x14ac:dyDescent="0.25"/>
    <row r="40" spans="1:17" s="1" customFormat="1" x14ac:dyDescent="0.25"/>
  </sheetData>
  <mergeCells count="109">
    <mergeCell ref="P31:Q31"/>
    <mergeCell ref="B30:D30"/>
    <mergeCell ref="E30:F30"/>
    <mergeCell ref="G30:H30"/>
    <mergeCell ref="I30:J30"/>
    <mergeCell ref="P30:Q30"/>
    <mergeCell ref="B33:D33"/>
    <mergeCell ref="E33:F33"/>
    <mergeCell ref="G33:H33"/>
    <mergeCell ref="I33:J33"/>
    <mergeCell ref="P33:Q33"/>
    <mergeCell ref="B32:D32"/>
    <mergeCell ref="E32:F32"/>
    <mergeCell ref="G32:H32"/>
    <mergeCell ref="I32:J32"/>
    <mergeCell ref="P32:Q32"/>
    <mergeCell ref="P29:Q29"/>
    <mergeCell ref="B22:D22"/>
    <mergeCell ref="E22:F22"/>
    <mergeCell ref="G22:H22"/>
    <mergeCell ref="I22:J22"/>
    <mergeCell ref="P22:Q22"/>
    <mergeCell ref="B23:D23"/>
    <mergeCell ref="E23:F23"/>
    <mergeCell ref="G23:H23"/>
    <mergeCell ref="I23:J23"/>
    <mergeCell ref="P23:Q23"/>
    <mergeCell ref="P28:Q28"/>
    <mergeCell ref="P26:Q26"/>
    <mergeCell ref="P27:Q27"/>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1:D21"/>
    <mergeCell ref="E21:F21"/>
    <mergeCell ref="G21:H21"/>
    <mergeCell ref="I21:J21"/>
    <mergeCell ref="P21:Q21"/>
    <mergeCell ref="A24:Q24"/>
    <mergeCell ref="B25:D25"/>
    <mergeCell ref="E25:F25"/>
    <mergeCell ref="G25:H25"/>
    <mergeCell ref="I25:J25"/>
    <mergeCell ref="P25:Q25"/>
    <mergeCell ref="F34:H35"/>
    <mergeCell ref="B26:D26"/>
    <mergeCell ref="E26:F26"/>
    <mergeCell ref="G26:H26"/>
    <mergeCell ref="I26:J26"/>
    <mergeCell ref="B28:D28"/>
    <mergeCell ref="E28:F28"/>
    <mergeCell ref="G28:H28"/>
    <mergeCell ref="I28:J28"/>
    <mergeCell ref="B27:D27"/>
    <mergeCell ref="E27:F27"/>
    <mergeCell ref="G27:H27"/>
    <mergeCell ref="I27:J27"/>
    <mergeCell ref="B29:D29"/>
    <mergeCell ref="E29:F29"/>
    <mergeCell ref="G29:H29"/>
    <mergeCell ref="I29:J29"/>
    <mergeCell ref="B31:D31"/>
    <mergeCell ref="E31:F31"/>
    <mergeCell ref="G31:H31"/>
    <mergeCell ref="I31:J31"/>
  </mergeCells>
  <pageMargins left="0.7" right="0.7" top="0.75" bottom="0.75" header="0.3" footer="0.3"/>
  <pageSetup scale="53" orientation="landscape" horizontalDpi="4294967292" verticalDpi="0"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6" zoomScale="59" zoomScaleNormal="59" zoomScaleSheetLayoutView="70" workbookViewId="0">
      <selection activeCell="M27" sqref="M27"/>
    </sheetView>
  </sheetViews>
  <sheetFormatPr baseColWidth="10" defaultColWidth="10.875" defaultRowHeight="15.75" x14ac:dyDescent="0.25"/>
  <cols>
    <col min="1" max="1" width="13.75" customWidth="1"/>
    <col min="3" max="3" width="6.875" customWidth="1"/>
    <col min="4" max="4" width="20.25" customWidth="1"/>
    <col min="6" max="6" width="12.25" customWidth="1"/>
    <col min="8" max="8" width="12.875" customWidth="1"/>
    <col min="9" max="9" width="17" customWidth="1"/>
    <col min="10" max="10" width="5.75" customWidth="1"/>
    <col min="11" max="11" width="13.625" customWidth="1"/>
    <col min="12" max="12" width="12.75" customWidth="1"/>
    <col min="13" max="13" width="14.75" customWidth="1"/>
    <col min="14" max="14" width="13" customWidth="1"/>
    <col min="15" max="15" width="11.625" customWidth="1"/>
    <col min="16" max="16" width="15.5" customWidth="1"/>
    <col min="17" max="17" width="1.3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28.5" customHeight="1" x14ac:dyDescent="0.25">
      <c r="A3" s="1"/>
      <c r="B3" s="147"/>
      <c r="C3" s="147"/>
      <c r="D3" s="147"/>
      <c r="E3" s="147"/>
      <c r="F3" s="147"/>
      <c r="G3" s="147"/>
      <c r="H3" s="147"/>
      <c r="I3" s="147"/>
      <c r="J3" s="147"/>
      <c r="K3" s="147"/>
      <c r="L3" s="147"/>
      <c r="M3" s="147"/>
      <c r="N3" s="147"/>
      <c r="O3" s="147"/>
      <c r="P3" s="147"/>
      <c r="Q3" s="1"/>
    </row>
    <row r="4" spans="1:17" ht="72" customHeight="1" x14ac:dyDescent="0.25">
      <c r="A4" s="1"/>
      <c r="B4" s="147"/>
      <c r="C4" s="147"/>
      <c r="D4" s="147"/>
      <c r="E4" s="147"/>
      <c r="F4" s="147"/>
      <c r="G4" s="147"/>
      <c r="H4" s="147"/>
      <c r="I4" s="147"/>
      <c r="J4" s="147"/>
      <c r="K4" s="147"/>
      <c r="L4" s="147"/>
      <c r="M4" s="147"/>
      <c r="N4" s="147"/>
      <c r="O4" s="147"/>
      <c r="P4" s="147"/>
      <c r="Q4" s="1"/>
    </row>
    <row r="5" spans="1:17" ht="28.5" customHeight="1" x14ac:dyDescent="0.25">
      <c r="A5" s="1"/>
      <c r="B5" s="148" t="s">
        <v>218</v>
      </c>
      <c r="C5" s="148"/>
      <c r="D5" s="148"/>
      <c r="E5" s="148"/>
      <c r="F5" s="148"/>
      <c r="G5" s="148"/>
      <c r="H5" s="148"/>
      <c r="I5" s="148"/>
      <c r="J5" s="148"/>
      <c r="K5" s="148"/>
      <c r="L5" s="148"/>
      <c r="M5" s="148"/>
      <c r="N5" s="148"/>
      <c r="O5" s="148"/>
      <c r="P5" s="148"/>
      <c r="Q5" s="1"/>
    </row>
    <row r="6" spans="1:17" ht="5.2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49" t="str">
        <f>[70]POA!$AA$26</f>
        <v>Prestación de Servicios Públicos.</v>
      </c>
      <c r="E8" s="150"/>
      <c r="F8" s="150"/>
      <c r="G8" s="150"/>
      <c r="H8" s="150"/>
      <c r="I8" s="151" t="s">
        <v>1</v>
      </c>
      <c r="J8" s="152" t="s">
        <v>203</v>
      </c>
      <c r="K8" s="152"/>
      <c r="L8" s="151" t="s">
        <v>2</v>
      </c>
      <c r="M8" s="228" t="str">
        <f>[70]POA!$AA$26</f>
        <v>Prestación de Servicios Públicos.</v>
      </c>
      <c r="N8" s="150"/>
      <c r="O8" s="151" t="s">
        <v>3</v>
      </c>
      <c r="P8" s="349" t="str">
        <f>[70]POA!$C$19</f>
        <v>30.- Mediciòn y Evaluaciòn para la Mejora Continua.</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154" t="str">
        <f>[70]POA!$AA$23</f>
        <v>1. Gobierno.</v>
      </c>
      <c r="C11" s="155"/>
      <c r="D11" s="155"/>
      <c r="E11" s="156"/>
      <c r="F11" s="69" t="s">
        <v>5</v>
      </c>
      <c r="G11" s="154" t="str">
        <f>[70]POA!$AA$24</f>
        <v xml:space="preserve">1.3. Coordinación e la politica de Gobierno </v>
      </c>
      <c r="H11" s="155"/>
      <c r="I11" s="155"/>
      <c r="J11" s="155"/>
      <c r="K11" s="155"/>
      <c r="L11" s="156"/>
      <c r="M11" s="7" t="s">
        <v>6</v>
      </c>
      <c r="N11" s="154" t="str">
        <f>[70]POA!$AA$25</f>
        <v>1.3.4 Funcion Publica</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90" t="str">
        <f>[70]POA!$C$17</f>
        <v>EJE IV.- INNOVACIÒN Y EFICIENCIA EN MOVIMIENTO. "TRANSFORMANDO PARA AVANZAR"</v>
      </c>
      <c r="C13" s="150"/>
      <c r="D13" s="146" t="s">
        <v>8</v>
      </c>
      <c r="E13" s="190" t="str">
        <f>[70]POA!$C$18</f>
        <v>Evaluar de manera sistematica el rendimiento de los servidores publicos y de sus programas de trabajo asegurando que los resultados obtenidos esten alineados a las necesidades del Municipio y de la eficiencia operativa de la administraciòn pùblica.</v>
      </c>
      <c r="F13" s="150"/>
      <c r="G13" s="150"/>
      <c r="H13" s="146" t="s">
        <v>9</v>
      </c>
      <c r="I13" s="190" t="str">
        <f>[70]POA!$C$20</f>
        <v>Lograr una mejora continua en la eficiencia, eficacia y caidad de los servidores pùblicos mediante un sistema de evaluaciòn al desempeño transparente optimizando los procesos administrativos en alineaciòn a sus programas de trabajo.</v>
      </c>
      <c r="J13" s="150"/>
      <c r="K13" s="150"/>
      <c r="L13" s="150"/>
      <c r="M13" s="151" t="s">
        <v>10</v>
      </c>
      <c r="N13" s="190" t="str">
        <f>[70]POA!$C$21</f>
        <v>30.1 Diseñar programas de evaluaciòn para los servidores pùbicos, con fin de mejorar su desempeño. 30.2 Emplear herramientas metodològicas y digitales, para realizar evaluaciones mas eficientes y transparentes.  30.3 Dar seguimiento a los programas de trabajo de cada  unidad administrativa, evaluando el avance y coordinaciòn de a transversalidad. 30.4 Mejorar los procesos de contro y evaluaciòn al desempeño de la gestiòn  gubernamental.  30.5 Promover el cumplimiento de los objetivos, lìneas de acciòn e indicadores de las polìticas pùblicas. 30.6 Desarrollar instrumentos y mecanismos metodologicos para la mediciòn del desempeño gubernamental.</v>
      </c>
      <c r="O13" s="150"/>
      <c r="P13" s="150"/>
      <c r="Q13" s="150"/>
    </row>
    <row r="14" spans="1:17" ht="245.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15.5" customHeight="1" x14ac:dyDescent="0.25">
      <c r="A19" s="2" t="s">
        <v>28</v>
      </c>
      <c r="B19" s="150" t="str">
        <f>[70]MIR!$B$12</f>
        <v>Buena  participación de las areas administrativas en la elaboración de actividades de Planeación y Evaluación del Desempeño.</v>
      </c>
      <c r="C19" s="150"/>
      <c r="D19" s="150"/>
      <c r="E19" s="150" t="str">
        <f>[70]MIR!$C$12</f>
        <v>Porcentaje de representación</v>
      </c>
      <c r="F19" s="150"/>
      <c r="G19" s="150" t="str">
        <f>[70]MIR!$D$12</f>
        <v>Dar acompañamiento a los conflictos juridicos.</v>
      </c>
      <c r="H19" s="150"/>
      <c r="I19" s="160" t="str">
        <f>[70]MIR!$E$12</f>
        <v>Concentrado de audiencias</v>
      </c>
      <c r="J19" s="150"/>
      <c r="K19" s="42" t="s">
        <v>184</v>
      </c>
      <c r="L19" s="71">
        <v>2</v>
      </c>
      <c r="M19" s="83" t="s">
        <v>230</v>
      </c>
      <c r="N19" s="83" t="s">
        <v>231</v>
      </c>
      <c r="O19" s="5">
        <v>0.5</v>
      </c>
      <c r="P19" s="396" t="s">
        <v>203</v>
      </c>
      <c r="Q19" s="150"/>
    </row>
    <row r="20" spans="1:18" ht="105" customHeight="1" x14ac:dyDescent="0.25">
      <c r="A20" s="2" t="s">
        <v>29</v>
      </c>
      <c r="B20" s="150" t="str">
        <f>[70]MIR!$B$13</f>
        <v>Exelente evaluación de informes semestrales, trimestrales y mensuales, y cumplimiento de unidades administrativas de acuerdo al Plan Municipal de Desarrollo.</v>
      </c>
      <c r="C20" s="150"/>
      <c r="D20" s="150"/>
      <c r="E20" s="161" t="str">
        <f>[70]MIR!$C$13</f>
        <v>Porcentaje de eficiencia</v>
      </c>
      <c r="F20" s="161"/>
      <c r="G20" s="150" t="str">
        <f>[70]MIR!$D$13</f>
        <v>Dar acompañamiento a los conflictos juridicos.</v>
      </c>
      <c r="H20" s="150"/>
      <c r="I20" s="160" t="str">
        <f>[70]MIR!$E$13</f>
        <v>Informes entregados</v>
      </c>
      <c r="J20" s="150"/>
      <c r="K20" s="42" t="s">
        <v>184</v>
      </c>
      <c r="L20" s="71">
        <v>2</v>
      </c>
      <c r="M20" s="82" t="s">
        <v>230</v>
      </c>
      <c r="N20" s="83" t="s">
        <v>231</v>
      </c>
      <c r="O20" s="5">
        <v>0.5</v>
      </c>
      <c r="P20" s="396" t="s">
        <v>203</v>
      </c>
      <c r="Q20" s="150"/>
    </row>
    <row r="21" spans="1:18" ht="114" customHeight="1" x14ac:dyDescent="0.25">
      <c r="A21" s="2" t="s">
        <v>62</v>
      </c>
      <c r="B21" s="150" t="str">
        <f>[70]MIR!$B$14</f>
        <v>Existen buenas condiciones de comunicación laboral, y  administrativa para cumplir con lo programado con las diferentes areas administrativas.</v>
      </c>
      <c r="C21" s="150"/>
      <c r="D21" s="150"/>
      <c r="E21" s="150" t="str">
        <f>[70]MIR!$C$14</f>
        <v>Porcentaje de atención y organización</v>
      </c>
      <c r="F21" s="150"/>
      <c r="G21" s="150" t="str">
        <f>[70]MIR!$D$14</f>
        <v>Dar acompañamiento a los conflictos juridicos.</v>
      </c>
      <c r="H21" s="150"/>
      <c r="I21" s="160" t="str">
        <f>[70]MIR!$E$14</f>
        <v>Concentrado de audiencias</v>
      </c>
      <c r="J21" s="150"/>
      <c r="K21" s="42" t="s">
        <v>184</v>
      </c>
      <c r="L21" s="71">
        <v>2</v>
      </c>
      <c r="M21" s="82" t="s">
        <v>230</v>
      </c>
      <c r="N21" s="83" t="s">
        <v>231</v>
      </c>
      <c r="O21" s="5">
        <v>0.5</v>
      </c>
      <c r="P21" s="396" t="s">
        <v>203</v>
      </c>
      <c r="Q21" s="150"/>
    </row>
    <row r="22" spans="1:18" ht="99" customHeight="1" x14ac:dyDescent="0.25">
      <c r="A22" s="2" t="s">
        <v>63</v>
      </c>
      <c r="B22" s="150" t="str">
        <f>[70]MIR!$B$18</f>
        <v>Existe un buen desempeño laboral en las  actividades y trabajos encomendados por los jefes inmediatos.</v>
      </c>
      <c r="C22" s="150"/>
      <c r="D22" s="150"/>
      <c r="E22" s="150" t="str">
        <f>[70]MIR!$C$18</f>
        <v>Porcentaje de coordinación y seguimiento</v>
      </c>
      <c r="F22" s="150"/>
      <c r="G22" s="150" t="str">
        <f>[70]MIR!$D$18</f>
        <v>Dar acompañamiento a los conflictos juridicos.</v>
      </c>
      <c r="H22" s="150"/>
      <c r="I22" s="160" t="str">
        <f>[70]MIR!$E$18</f>
        <v>verificando las actividades programadas en el plan de desarrollo municipal</v>
      </c>
      <c r="J22" s="150"/>
      <c r="K22" s="42" t="s">
        <v>184</v>
      </c>
      <c r="L22" s="71">
        <v>2</v>
      </c>
      <c r="M22" s="82" t="s">
        <v>230</v>
      </c>
      <c r="N22" s="83" t="s">
        <v>231</v>
      </c>
      <c r="O22" s="5">
        <v>0.5</v>
      </c>
      <c r="P22" s="396" t="s">
        <v>203</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05.75" customHeight="1" x14ac:dyDescent="0.25">
      <c r="A24" s="3" t="s">
        <v>69</v>
      </c>
      <c r="B24" s="150" t="str">
        <f>[70]MIR!$B$15</f>
        <v>Generacion de  condiciones laborales por la buena c omunicación y diseño en el programa de evaluación.</v>
      </c>
      <c r="C24" s="150"/>
      <c r="D24" s="150"/>
      <c r="E24" s="150" t="str">
        <f>[70]MIR!$C$15</f>
        <v>Porcentaje de coordinación y seguimiento</v>
      </c>
      <c r="F24" s="150"/>
      <c r="G24" s="150" t="str">
        <f>[70]MIR!$D$15</f>
        <v>Prevenir conflictos administrativos y juridicos</v>
      </c>
      <c r="H24" s="150"/>
      <c r="I24" s="160" t="str">
        <f>[70]MIR!$E$15</f>
        <v>Por medio de actas administrativas y de acuerdos.</v>
      </c>
      <c r="J24" s="150"/>
      <c r="K24" s="42" t="s">
        <v>184</v>
      </c>
      <c r="L24" s="71">
        <v>2</v>
      </c>
      <c r="M24" s="82" t="s">
        <v>230</v>
      </c>
      <c r="N24" s="83" t="s">
        <v>231</v>
      </c>
      <c r="O24" s="5">
        <v>0.5</v>
      </c>
      <c r="P24" s="396" t="s">
        <v>203</v>
      </c>
      <c r="Q24" s="150"/>
    </row>
    <row r="25" spans="1:18" ht="119.25" customHeight="1" x14ac:dyDescent="0.25">
      <c r="A25" s="3" t="s">
        <v>65</v>
      </c>
      <c r="B25" s="150" t="str">
        <f>[70]MIR!$B$16</f>
        <v>Suficiente  inversión de recursos humanos y financieros.</v>
      </c>
      <c r="C25" s="150"/>
      <c r="D25" s="150"/>
      <c r="E25" s="150" t="str">
        <f>[70]MIR!$C$16</f>
        <v>Porcentaje de cumplimiento de metas</v>
      </c>
      <c r="F25" s="150"/>
      <c r="G25" s="150" t="str">
        <f>[70]MIR!$D$16</f>
        <v>Prevenir conflictos administrativos y juridicos</v>
      </c>
      <c r="H25" s="150"/>
      <c r="I25" s="160" t="str">
        <f>[70]MIR!$E$16</f>
        <v>verificando las actividades programadas en el plan de desarrollo municipal</v>
      </c>
      <c r="J25" s="150"/>
      <c r="K25" s="42" t="s">
        <v>184</v>
      </c>
      <c r="L25" s="71">
        <v>2</v>
      </c>
      <c r="M25" s="82" t="s">
        <v>230</v>
      </c>
      <c r="N25" s="83" t="s">
        <v>231</v>
      </c>
      <c r="O25" s="5">
        <v>0.5</v>
      </c>
      <c r="P25" s="396" t="s">
        <v>203</v>
      </c>
      <c r="Q25" s="150"/>
      <c r="R25" t="s">
        <v>33</v>
      </c>
    </row>
    <row r="26" spans="1:18" ht="111.75" customHeight="1" x14ac:dyDescent="0.25">
      <c r="A26" s="3" t="s">
        <v>66</v>
      </c>
      <c r="B26" s="150" t="str">
        <f>[70]MIR!$B$17</f>
        <v>Existe  capacitación de integración de datos de evaluación  a las diferentes areas administrativas.</v>
      </c>
      <c r="C26" s="150"/>
      <c r="D26" s="150"/>
      <c r="E26" s="163" t="str">
        <f>[70]MIR!$C$18</f>
        <v>Porcentaje de coordinación y seguimiento</v>
      </c>
      <c r="F26" s="164"/>
      <c r="G26" s="163" t="str">
        <f>[70]MIR!$D$18</f>
        <v>Dar acompañamiento a los conflictos juridicos.</v>
      </c>
      <c r="H26" s="164"/>
      <c r="I26" s="165" t="str">
        <f>[70]MIR!$E$18</f>
        <v>verificando las actividades programadas en el plan de desarrollo municipal</v>
      </c>
      <c r="J26" s="166"/>
      <c r="K26" s="42" t="s">
        <v>184</v>
      </c>
      <c r="L26" s="71">
        <v>2</v>
      </c>
      <c r="M26" s="82" t="s">
        <v>230</v>
      </c>
      <c r="N26" s="83" t="s">
        <v>231</v>
      </c>
      <c r="O26" s="5">
        <v>0.5</v>
      </c>
      <c r="P26" s="396" t="s">
        <v>203</v>
      </c>
      <c r="Q26" s="150"/>
    </row>
    <row r="27" spans="1:18" ht="144.75" customHeight="1" x14ac:dyDescent="0.25">
      <c r="A27" s="3" t="s">
        <v>68</v>
      </c>
      <c r="B27" s="150" t="str">
        <f>[70]MIR!$B$19</f>
        <v>Exixtencia de material, mobiliario y equipo de oficina para el buen desempeño  de actividades de las areas administrativas.</v>
      </c>
      <c r="C27" s="150"/>
      <c r="D27" s="150"/>
      <c r="E27" s="150" t="str">
        <f>[70]MIR!$C$19</f>
        <v>Porcentaje de capacitación</v>
      </c>
      <c r="F27" s="150"/>
      <c r="G27" s="150" t="str">
        <f>[70]MIR!$D$19</f>
        <v>Capacitar a al personal de la adminsitración y a delegados y comisarios municipales.</v>
      </c>
      <c r="H27" s="150"/>
      <c r="I27" s="190" t="str">
        <f>[70]MIR!$E$19</f>
        <v>A travez del desarrollo de sus actividades</v>
      </c>
      <c r="J27" s="150"/>
      <c r="K27" s="42" t="s">
        <v>184</v>
      </c>
      <c r="L27" s="71">
        <v>2</v>
      </c>
      <c r="M27" s="82" t="s">
        <v>230</v>
      </c>
      <c r="N27" s="83" t="s">
        <v>231</v>
      </c>
      <c r="O27" s="5">
        <v>0.5</v>
      </c>
      <c r="P27" s="396" t="s">
        <v>203</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7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s>
  <pageMargins left="0.7" right="0.7" top="0.75" bottom="0.75" header="0.3" footer="0.3"/>
  <pageSetup scale="53" orientation="landscape" horizontalDpi="4294967292" verticalDpi="0"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3"/>
  <sheetViews>
    <sheetView topLeftCell="A29" zoomScale="57" zoomScaleNormal="57" zoomScaleSheetLayoutView="70" workbookViewId="0">
      <selection activeCell="L31" sqref="L31"/>
    </sheetView>
  </sheetViews>
  <sheetFormatPr baseColWidth="10" defaultColWidth="10.875" defaultRowHeight="15.75" x14ac:dyDescent="0.25"/>
  <cols>
    <col min="1" max="1" width="13.75" customWidth="1"/>
    <col min="3" max="3" width="6.875" customWidth="1"/>
    <col min="4" max="4" width="22.5" customWidth="1"/>
    <col min="6" max="6" width="9.25" customWidth="1"/>
    <col min="8" max="8" width="12.875" customWidth="1"/>
    <col min="9" max="9" width="13.375" customWidth="1"/>
    <col min="10" max="10" width="11.5" customWidth="1"/>
    <col min="11" max="11" width="14.375" customWidth="1"/>
    <col min="12" max="12" width="12.25" customWidth="1"/>
    <col min="13" max="13" width="12.875" customWidth="1"/>
    <col min="14" max="14" width="13.5" customWidth="1"/>
    <col min="15" max="15" width="10.25" customWidth="1"/>
    <col min="17" max="17" width="7.125" customWidth="1"/>
  </cols>
  <sheetData>
    <row r="1" spans="1:17" x14ac:dyDescent="0.25">
      <c r="A1" s="1"/>
      <c r="B1" s="1"/>
      <c r="C1" s="1"/>
      <c r="D1" s="1"/>
      <c r="E1" s="1"/>
      <c r="F1" s="1"/>
      <c r="G1" s="1"/>
      <c r="H1" s="1"/>
      <c r="I1" s="1"/>
      <c r="J1" s="1"/>
      <c r="K1" s="1"/>
      <c r="L1" s="1"/>
      <c r="M1" s="1"/>
      <c r="N1" s="1"/>
      <c r="O1" s="1"/>
      <c r="P1" s="1"/>
      <c r="Q1" s="1"/>
    </row>
    <row r="2" spans="1:17" ht="47.25" customHeight="1" x14ac:dyDescent="0.25">
      <c r="A2" s="1"/>
      <c r="B2" s="147"/>
      <c r="C2" s="147"/>
      <c r="D2" s="147"/>
      <c r="E2" s="147"/>
      <c r="F2" s="147"/>
      <c r="G2" s="147"/>
      <c r="H2" s="147"/>
      <c r="I2" s="147"/>
      <c r="J2" s="147"/>
      <c r="K2" s="147"/>
      <c r="L2" s="147"/>
      <c r="M2" s="147"/>
      <c r="N2" s="147"/>
      <c r="O2" s="147"/>
      <c r="P2" s="147"/>
      <c r="Q2" s="1"/>
    </row>
    <row r="3" spans="1:17" ht="49.5" customHeight="1" x14ac:dyDescent="0.25">
      <c r="A3" s="1"/>
      <c r="B3" s="147"/>
      <c r="C3" s="147"/>
      <c r="D3" s="147"/>
      <c r="E3" s="147"/>
      <c r="F3" s="147"/>
      <c r="G3" s="147"/>
      <c r="H3" s="147"/>
      <c r="I3" s="147"/>
      <c r="J3" s="147"/>
      <c r="K3" s="147"/>
      <c r="L3" s="147"/>
      <c r="M3" s="147"/>
      <c r="N3" s="147"/>
      <c r="O3" s="147"/>
      <c r="P3" s="147"/>
      <c r="Q3" s="1"/>
    </row>
    <row r="4" spans="1:17"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 t="shared" ref="D8" si="0">$M$8</f>
        <v>26. Coordinación eficaz para el progreso municipal</v>
      </c>
      <c r="E8" s="150"/>
      <c r="F8" s="150"/>
      <c r="G8" s="150"/>
      <c r="H8" s="150"/>
      <c r="I8" s="151" t="s">
        <v>1</v>
      </c>
      <c r="J8" s="152" t="s">
        <v>41</v>
      </c>
      <c r="K8" s="152"/>
      <c r="L8" s="151" t="s">
        <v>2</v>
      </c>
      <c r="M8" s="205" t="str">
        <f>'[71]POA (2)'!$C$19</f>
        <v>26. Coordinación eficaz para el progreso municipal</v>
      </c>
      <c r="N8" s="150"/>
      <c r="O8" s="151" t="s">
        <v>3</v>
      </c>
      <c r="P8" s="205" t="s">
        <v>110</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25</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398" t="s">
        <v>81</v>
      </c>
      <c r="C11" s="155"/>
      <c r="D11" s="155"/>
      <c r="E11" s="156"/>
      <c r="F11" s="69" t="s">
        <v>5</v>
      </c>
      <c r="G11" s="323" t="str">
        <f>'[71]POA (2)'!$AA$24</f>
        <v xml:space="preserve">1.1. Legislacion </v>
      </c>
      <c r="H11" s="155"/>
      <c r="I11" s="155"/>
      <c r="J11" s="155"/>
      <c r="K11" s="155"/>
      <c r="L11" s="156"/>
      <c r="M11" s="26" t="s">
        <v>6</v>
      </c>
      <c r="N11" s="323" t="str">
        <f>'[71]POA (2)'!$AA$25</f>
        <v xml:space="preserve">1.1. 1.Legislacion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26" t="str">
        <f>'[71]POA (2)'!$C$17</f>
        <v>Eje IV Innovación y Eficiencia en Movimiento: Transformando para Avanzar</v>
      </c>
      <c r="C13" s="150"/>
      <c r="D13" s="146" t="s">
        <v>8</v>
      </c>
      <c r="E13" s="326" t="str">
        <f>'[71]POA (2)'!$C$18</f>
        <v>Garantizar un gobierno eficiente promoviendo la transformación gubernamental con el uso de tecnologías innovadoras que contribuyan a la mejora de los servicios y atención hacia la ciudadanía.</v>
      </c>
      <c r="F13" s="150"/>
      <c r="G13" s="150"/>
      <c r="H13" s="146" t="s">
        <v>9</v>
      </c>
      <c r="I13" s="326" t="str">
        <f>'[71]POA (2)'!$C$20</f>
        <v>Garantizar la transversalización de acciones que promuevan una colaboración efectiva y una coordinación sólida entre las dependencias federales y estatales, consolidando un gobierno honesto y al servicio de la gente.</v>
      </c>
      <c r="J13" s="150"/>
      <c r="K13" s="150"/>
      <c r="L13" s="150"/>
      <c r="M13" s="151" t="s">
        <v>10</v>
      </c>
      <c r="N13" s="326" t="str">
        <f>'[71]POA (2)'!$C$21</f>
        <v>26.1 Consolidar un gobierno cercano a la sociedad, mediante un esquema político y administrativo promoviendo una vinculación institucional. 26.2 Desarrollar políticas efectivas que respondan a las necesidades y demandas de la ciudadanía. 26.3 Generar esquemas de co-creación que fomenten la participación ciudadana mediante audiencias públicas o privadas. 26.4 Coordinar estrategias para asegurar la gobernanza. 26.5 Integrar los principios de desarrollo sostenible en la gestión gubernamental. 26.6 Generar vínculos con el gobierno federal y estatal que atraigan beneficios para el desarrollo del Municipio. 26.7 Generar y difundir información institucional mediante los medios de comunicación, en todas las modalidades fortaleciendo la comunicación social. 26.8 Informar a la ciudadanía sobre los programas, trámites, servicios, programas o notas informativas del quehacer gubernamental. 26.9 implementar mecanismos de comunicación para promover las acciones gubernamentales mediante un registro fotográfico, gaceta informativa. 26.10 Fomentar la participación social de manera digital, para que se involucren activamente en las actividades gubernamentales. 26.11 Elaborar y distribuir comunicados, boletines de prensa, informes u otros materiales sobre las políticas, actividades y decisiones del gobierno .</v>
      </c>
      <c r="O13" s="150"/>
      <c r="P13" s="150"/>
      <c r="Q13" s="150"/>
    </row>
    <row r="14" spans="1:17" ht="291.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69" t="s">
        <v>184</v>
      </c>
      <c r="M18" s="69" t="s">
        <v>18</v>
      </c>
      <c r="N18" s="151"/>
      <c r="O18" s="151"/>
      <c r="P18" s="151"/>
      <c r="Q18" s="151"/>
    </row>
    <row r="19" spans="1:18" ht="82.5" customHeight="1" x14ac:dyDescent="0.25">
      <c r="A19" s="2" t="s">
        <v>28</v>
      </c>
      <c r="B19" s="150" t="s">
        <v>86</v>
      </c>
      <c r="C19" s="150"/>
      <c r="D19" s="150"/>
      <c r="E19" s="161" t="s">
        <v>87</v>
      </c>
      <c r="F19" s="161"/>
      <c r="G19" s="150" t="s">
        <v>88</v>
      </c>
      <c r="H19" s="150"/>
      <c r="I19" s="160" t="s">
        <v>89</v>
      </c>
      <c r="J19" s="150"/>
      <c r="K19" s="60" t="s">
        <v>184</v>
      </c>
      <c r="L19" s="71">
        <v>2</v>
      </c>
      <c r="M19" s="82" t="s">
        <v>230</v>
      </c>
      <c r="N19" s="83" t="s">
        <v>231</v>
      </c>
      <c r="O19" s="5">
        <v>0.5</v>
      </c>
      <c r="P19" s="397" t="s">
        <v>90</v>
      </c>
      <c r="Q19" s="161"/>
    </row>
    <row r="20" spans="1:18" ht="90" customHeight="1" x14ac:dyDescent="0.25">
      <c r="A20" s="2" t="s">
        <v>29</v>
      </c>
      <c r="B20" s="150" t="s">
        <v>91</v>
      </c>
      <c r="C20" s="150"/>
      <c r="D20" s="150"/>
      <c r="E20" s="161" t="s">
        <v>92</v>
      </c>
      <c r="F20" s="161"/>
      <c r="G20" s="150" t="s">
        <v>93</v>
      </c>
      <c r="H20" s="150"/>
      <c r="I20" s="160" t="s">
        <v>94</v>
      </c>
      <c r="J20" s="150"/>
      <c r="K20" s="60" t="s">
        <v>184</v>
      </c>
      <c r="L20" s="71">
        <v>2</v>
      </c>
      <c r="M20" s="82" t="s">
        <v>230</v>
      </c>
      <c r="N20" s="83" t="s">
        <v>231</v>
      </c>
      <c r="O20" s="5">
        <v>0.5</v>
      </c>
      <c r="P20" s="397" t="s">
        <v>90</v>
      </c>
      <c r="Q20" s="161"/>
    </row>
    <row r="21" spans="1:18" ht="93.75" customHeight="1" x14ac:dyDescent="0.25">
      <c r="A21" s="2" t="s">
        <v>62</v>
      </c>
      <c r="B21" s="150" t="s">
        <v>95</v>
      </c>
      <c r="C21" s="150"/>
      <c r="D21" s="150"/>
      <c r="E21" s="150" t="s">
        <v>98</v>
      </c>
      <c r="F21" s="150"/>
      <c r="G21" s="150" t="s">
        <v>99</v>
      </c>
      <c r="H21" s="150"/>
      <c r="I21" s="160" t="s">
        <v>94</v>
      </c>
      <c r="J21" s="150"/>
      <c r="K21" s="60" t="s">
        <v>184</v>
      </c>
      <c r="L21" s="71">
        <v>2</v>
      </c>
      <c r="M21" s="82" t="s">
        <v>230</v>
      </c>
      <c r="N21" s="83" t="s">
        <v>231</v>
      </c>
      <c r="O21" s="5">
        <v>0.5</v>
      </c>
      <c r="P21" s="397" t="s">
        <v>90</v>
      </c>
      <c r="Q21" s="161"/>
    </row>
    <row r="22" spans="1:18" ht="114.75" customHeight="1" x14ac:dyDescent="0.25">
      <c r="A22" s="2" t="s">
        <v>63</v>
      </c>
      <c r="B22" s="150" t="s">
        <v>96</v>
      </c>
      <c r="C22" s="150"/>
      <c r="D22" s="150"/>
      <c r="E22" s="150" t="s">
        <v>97</v>
      </c>
      <c r="F22" s="150"/>
      <c r="G22" s="150" t="s">
        <v>100</v>
      </c>
      <c r="H22" s="150"/>
      <c r="I22" s="160" t="s">
        <v>101</v>
      </c>
      <c r="J22" s="150"/>
      <c r="K22" s="60" t="s">
        <v>184</v>
      </c>
      <c r="L22" s="71">
        <v>2</v>
      </c>
      <c r="M22" s="82" t="s">
        <v>230</v>
      </c>
      <c r="N22" s="83" t="s">
        <v>231</v>
      </c>
      <c r="O22" s="5">
        <v>0.5</v>
      </c>
      <c r="P22" s="398" t="s">
        <v>90</v>
      </c>
      <c r="Q22" s="400"/>
    </row>
    <row r="23" spans="1:18" ht="86.25" customHeight="1" x14ac:dyDescent="0.25">
      <c r="A23" s="2" t="s">
        <v>106</v>
      </c>
      <c r="B23" s="150" t="s">
        <v>102</v>
      </c>
      <c r="C23" s="150"/>
      <c r="D23" s="150"/>
      <c r="E23" s="150" t="s">
        <v>103</v>
      </c>
      <c r="F23" s="150"/>
      <c r="G23" s="150" t="s">
        <v>104</v>
      </c>
      <c r="H23" s="150"/>
      <c r="I23" s="160" t="s">
        <v>105</v>
      </c>
      <c r="J23" s="150"/>
      <c r="K23" s="60" t="s">
        <v>184</v>
      </c>
      <c r="L23" s="71">
        <v>2</v>
      </c>
      <c r="M23" s="82" t="s">
        <v>230</v>
      </c>
      <c r="N23" s="83" t="s">
        <v>231</v>
      </c>
      <c r="O23" s="5">
        <v>0.5</v>
      </c>
      <c r="P23" s="397" t="s">
        <v>90</v>
      </c>
      <c r="Q23" s="161"/>
    </row>
    <row r="24" spans="1:18" x14ac:dyDescent="0.25">
      <c r="A24" s="158" t="s">
        <v>30</v>
      </c>
      <c r="B24" s="158"/>
      <c r="C24" s="158"/>
      <c r="D24" s="158"/>
      <c r="E24" s="158"/>
      <c r="F24" s="158"/>
      <c r="G24" s="158"/>
      <c r="H24" s="158"/>
      <c r="I24" s="158"/>
      <c r="J24" s="158"/>
      <c r="K24" s="158"/>
      <c r="L24" s="158"/>
      <c r="M24" s="158"/>
      <c r="N24" s="158"/>
      <c r="O24" s="158"/>
      <c r="P24" s="158"/>
      <c r="Q24" s="158"/>
    </row>
    <row r="25" spans="1:18" ht="87.75" customHeight="1" x14ac:dyDescent="0.25">
      <c r="A25" s="3" t="s">
        <v>69</v>
      </c>
      <c r="B25" s="150" t="str">
        <f>[71]MIR!$B$15</f>
        <v xml:space="preserve">Convocar a los integrantes de cabildo a las sesiones ordinarias </v>
      </c>
      <c r="C25" s="150"/>
      <c r="D25" s="150"/>
      <c r="E25" s="150" t="str">
        <f>[71]MIR!$C$15</f>
        <v>Porcentaje de reuniones</v>
      </c>
      <c r="F25" s="150"/>
      <c r="G25" s="150" t="str">
        <f>[71]MIR!$D$15</f>
        <v>No. De porcentaje de reuniones programadas/No de porcentaje de reuniones realizadas*100 (NRP/NRR*100)</v>
      </c>
      <c r="H25" s="150"/>
      <c r="I25" s="160" t="str">
        <f>[71]MIR!$E$15</f>
        <v>Evidencia Fotográfica</v>
      </c>
      <c r="J25" s="150"/>
      <c r="K25" s="60" t="s">
        <v>184</v>
      </c>
      <c r="L25" s="71">
        <v>2</v>
      </c>
      <c r="M25" s="82" t="s">
        <v>230</v>
      </c>
      <c r="N25" s="83" t="s">
        <v>231</v>
      </c>
      <c r="O25" s="5">
        <v>0.5</v>
      </c>
      <c r="P25" s="397" t="s">
        <v>90</v>
      </c>
      <c r="Q25" s="161"/>
    </row>
    <row r="26" spans="1:18" ht="102" customHeight="1" x14ac:dyDescent="0.25">
      <c r="A26" s="3" t="s">
        <v>65</v>
      </c>
      <c r="B26" s="150" t="str">
        <f>[71]MIR!$B$16</f>
        <v xml:space="preserve">Por peticiones de la ciudadanía expedir constancias de radicación, identidad, ingresos económicos, dependencia económica, pobreza, no encuadramiento y de origen de las personas que radican fuera del Municipio de Eduardo Neri, Gro. </v>
      </c>
      <c r="C26" s="150"/>
      <c r="D26" s="150"/>
      <c r="E26" s="150" t="str">
        <f>[71]MIR!$C$16</f>
        <v>Porcentaje de peticiones</v>
      </c>
      <c r="F26" s="150"/>
      <c r="G26" s="150" t="str">
        <f>[71]MIR!$D$16</f>
        <v>No. De porcentaje de peticiones programadas/No. de porcentaje de peticiones realizadas*100 (NPPP/NPPR*100)</v>
      </c>
      <c r="H26" s="150"/>
      <c r="I26" s="160" t="str">
        <f>[71]MIR!$E$16</f>
        <v xml:space="preserve">Oficios de solicitud </v>
      </c>
      <c r="J26" s="150"/>
      <c r="K26" s="60" t="s">
        <v>184</v>
      </c>
      <c r="L26" s="71">
        <v>2</v>
      </c>
      <c r="M26" s="82" t="s">
        <v>230</v>
      </c>
      <c r="N26" s="83" t="s">
        <v>231</v>
      </c>
      <c r="O26" s="5">
        <v>0.5</v>
      </c>
      <c r="P26" s="398" t="s">
        <v>90</v>
      </c>
      <c r="Q26" s="400"/>
    </row>
    <row r="27" spans="1:18" ht="111" customHeight="1" x14ac:dyDescent="0.25">
      <c r="A27" s="3" t="s">
        <v>68</v>
      </c>
      <c r="B27" s="150" t="str">
        <f>[71]MIR!$B$18</f>
        <v>Reuniones con distintas áreas que integran el comité de planeación y validación del H. Ayuntamiento.</v>
      </c>
      <c r="C27" s="150"/>
      <c r="D27" s="150"/>
      <c r="E27" s="150" t="str">
        <f>[71]MIR!$C$18</f>
        <v>Porcentaje de reuniones</v>
      </c>
      <c r="F27" s="150"/>
      <c r="G27" s="150" t="str">
        <f>[71]MIR!$D$18</f>
        <v>No. De porcentaje de reuniones programadas/No. de porcentaje de reuniones realizadas*100 (NPRP/NPRR*100)</v>
      </c>
      <c r="H27" s="150"/>
      <c r="I27" s="160" t="str">
        <f>[71]MIR!$E$18</f>
        <v>Lista de asistencia y bitácora fotográfica</v>
      </c>
      <c r="J27" s="150"/>
      <c r="K27" s="60" t="s">
        <v>184</v>
      </c>
      <c r="L27" s="71">
        <v>2</v>
      </c>
      <c r="M27" s="82" t="s">
        <v>230</v>
      </c>
      <c r="N27" s="83" t="s">
        <v>231</v>
      </c>
      <c r="O27" s="5">
        <v>0.5</v>
      </c>
      <c r="P27" s="397" t="s">
        <v>90</v>
      </c>
      <c r="Q27" s="161"/>
      <c r="R27" t="s">
        <v>33</v>
      </c>
    </row>
    <row r="28" spans="1:18" ht="104.25" customHeight="1" x14ac:dyDescent="0.25">
      <c r="A28" s="3" t="s">
        <v>78</v>
      </c>
      <c r="B28" s="163" t="str">
        <f>[71]MIR!$B$19</f>
        <v xml:space="preserve">Colaboración con instancias gubernamentales para la realización de cabildos ciudadanos </v>
      </c>
      <c r="C28" s="167"/>
      <c r="D28" s="164"/>
      <c r="E28" s="163" t="str">
        <f>[71]MIR!$C$18</f>
        <v>Porcentaje de reuniones</v>
      </c>
      <c r="F28" s="164"/>
      <c r="G28" s="163" t="str">
        <f>[71]MIR!$D$19</f>
        <v>No. De porcentaje de atención programadas/No de atenciones realizadas (NPAP/NPAR*100)</v>
      </c>
      <c r="H28" s="164"/>
      <c r="I28" s="165" t="str">
        <f>[71]MIR!$E$19</f>
        <v>Evidencia Fotográfica</v>
      </c>
      <c r="J28" s="166"/>
      <c r="K28" s="60" t="s">
        <v>184</v>
      </c>
      <c r="L28" s="71">
        <v>2</v>
      </c>
      <c r="M28" s="82" t="s">
        <v>230</v>
      </c>
      <c r="N28" s="83" t="s">
        <v>231</v>
      </c>
      <c r="O28" s="5">
        <v>0.5</v>
      </c>
      <c r="P28" s="398" t="s">
        <v>90</v>
      </c>
      <c r="Q28" s="399"/>
    </row>
    <row r="29" spans="1:18" ht="104.25" customHeight="1" x14ac:dyDescent="0.25">
      <c r="A29" s="3" t="s">
        <v>107</v>
      </c>
      <c r="B29" s="163" t="str">
        <f>[71]MIR!$B$21</f>
        <v>Elaboración del informe trimestral 2025, con los archivos existentes.</v>
      </c>
      <c r="C29" s="167"/>
      <c r="D29" s="164"/>
      <c r="E29" s="163" t="str">
        <f>[71]MIR!$C$21</f>
        <v>Porcentaje de Informes</v>
      </c>
      <c r="F29" s="164"/>
      <c r="G29" s="163" t="str">
        <f>[71]MIR!$D$21</f>
        <v>Porcentaje de Informes = (No. Áreas con Informes Entregados / No. Total de Áreas)  * 100. PI=(AIE/TA)*100</v>
      </c>
      <c r="H29" s="164"/>
      <c r="I29" s="165" t="str">
        <f>[71]MIR!$E$21</f>
        <v>Acuses de archivos entregados, Informes y Evidencias fotográficas.</v>
      </c>
      <c r="J29" s="166"/>
      <c r="K29" s="110" t="s">
        <v>184</v>
      </c>
      <c r="L29" s="98">
        <v>2</v>
      </c>
      <c r="M29" s="110" t="s">
        <v>230</v>
      </c>
      <c r="N29" s="83" t="s">
        <v>231</v>
      </c>
      <c r="O29" s="5">
        <v>0.5</v>
      </c>
      <c r="P29" s="398" t="s">
        <v>90</v>
      </c>
      <c r="Q29" s="399"/>
    </row>
    <row r="30" spans="1:18" ht="170.25" customHeight="1" x14ac:dyDescent="0.25">
      <c r="A30" s="3" t="s">
        <v>237</v>
      </c>
      <c r="B30" s="231" t="str">
        <f>[71]MIR!$B$22</f>
        <v>Planeación para el Resguardo  documentos al Área de Archivo Municipal.</v>
      </c>
      <c r="C30" s="233"/>
      <c r="D30" s="232"/>
      <c r="E30" s="231" t="str">
        <f>[71]MIR!$C$22</f>
        <v>Porcentaje de Archivos Registrados</v>
      </c>
      <c r="F30" s="232"/>
      <c r="G30" s="231" t="str">
        <f>[71]MIR!$D$22</f>
        <v>Porcentaje de  Archivos Registrados= (No. Archivos Físicos Registrados / No. Total de Archivos Recibidos)  * 100. PAR=(AFR/TAF)*100</v>
      </c>
      <c r="H30" s="232"/>
      <c r="I30" s="231" t="str">
        <f>[71]MIR!$E$22</f>
        <v>Bitácora de actividades, Informes, Evidencias fotográficas.</v>
      </c>
      <c r="J30" s="232"/>
      <c r="K30" s="110" t="s">
        <v>184</v>
      </c>
      <c r="L30" s="112">
        <v>2</v>
      </c>
      <c r="M30" s="110" t="s">
        <v>230</v>
      </c>
      <c r="N30" s="83" t="s">
        <v>231</v>
      </c>
      <c r="O30" s="5">
        <v>0.5</v>
      </c>
      <c r="P30" s="398" t="s">
        <v>90</v>
      </c>
      <c r="Q30" s="399"/>
    </row>
    <row r="31" spans="1:18" ht="108" customHeight="1" x14ac:dyDescent="0.25">
      <c r="A31" s="3" t="s">
        <v>240</v>
      </c>
      <c r="B31" s="150" t="str">
        <f>[71]MIR!$B$23</f>
        <v>Elaboracion de Pre-Cartillas del S.M.N. asi como la realizacion del Sorteo.</v>
      </c>
      <c r="C31" s="150"/>
      <c r="D31" s="150"/>
      <c r="E31" s="150" t="str">
        <f>[71]MIR!$C$23</f>
        <v>Porcentaje de Tramites</v>
      </c>
      <c r="F31" s="150"/>
      <c r="G31" s="150" t="str">
        <f>[71]MIR!$D$23</f>
        <v>Porcentaje de tramites = (No. De Archivos tramites / No. Total Objetivo de Archivos) * 100  PA=(NAA/NTA)</v>
      </c>
      <c r="H31" s="150"/>
      <c r="I31" s="150" t="str">
        <f>[71]MIR!$E$23</f>
        <v>Archivos tramitados, Informes y Reportes.</v>
      </c>
      <c r="J31" s="150"/>
      <c r="K31" s="60" t="s">
        <v>184</v>
      </c>
      <c r="L31" s="71">
        <v>2</v>
      </c>
      <c r="M31" s="82" t="s">
        <v>230</v>
      </c>
      <c r="N31" s="83" t="s">
        <v>231</v>
      </c>
      <c r="O31" s="5">
        <v>0.5</v>
      </c>
      <c r="P31" s="397" t="s">
        <v>90</v>
      </c>
      <c r="Q31" s="16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F37" s="168"/>
      <c r="G37" s="168"/>
      <c r="H37" s="168"/>
      <c r="I37" s="1"/>
      <c r="J37" s="1"/>
      <c r="K37" s="1"/>
      <c r="L37" s="1"/>
      <c r="M37" s="1"/>
      <c r="N37" s="1"/>
      <c r="O37" s="1"/>
      <c r="P37" s="1"/>
      <c r="Q37" s="1"/>
    </row>
    <row r="38" spans="1:17" x14ac:dyDescent="0.25">
      <c r="A38" s="1"/>
      <c r="B38" s="1"/>
      <c r="C38" s="1"/>
      <c r="D38" s="1"/>
      <c r="E38" s="1"/>
      <c r="F38" s="168"/>
      <c r="G38" s="168"/>
      <c r="H38" s="168"/>
      <c r="I38" s="1"/>
      <c r="J38" s="1"/>
      <c r="K38" s="1"/>
      <c r="L38" s="1"/>
      <c r="M38" s="1"/>
      <c r="N38" s="1"/>
      <c r="O38" s="1"/>
      <c r="P38" s="1"/>
      <c r="Q38" s="1"/>
    </row>
    <row r="39" spans="1:17" x14ac:dyDescent="0.25">
      <c r="A39" s="1"/>
      <c r="B39" s="1"/>
      <c r="C39" s="1"/>
      <c r="D39" s="1"/>
      <c r="E39" s="1"/>
      <c r="F39" s="1"/>
      <c r="G39" s="1"/>
      <c r="H39" s="1"/>
      <c r="I39" s="1"/>
      <c r="J39" s="1"/>
      <c r="K39" s="1"/>
      <c r="L39" s="1"/>
      <c r="M39" s="1"/>
      <c r="N39" s="1"/>
      <c r="O39" s="1"/>
      <c r="P39" s="1"/>
      <c r="Q39" s="1"/>
    </row>
    <row r="40" spans="1:17" s="1" customFormat="1" x14ac:dyDescent="0.25">
      <c r="F40"/>
    </row>
    <row r="41" spans="1:17" s="1" customFormat="1" x14ac:dyDescent="0.25"/>
    <row r="42" spans="1:17" s="1" customFormat="1" x14ac:dyDescent="0.25"/>
    <row r="43" spans="1:17" x14ac:dyDescent="0.25">
      <c r="A43" s="1"/>
      <c r="B43" s="1"/>
      <c r="C43" s="1"/>
      <c r="D43" s="1"/>
      <c r="E43" s="1"/>
      <c r="F43" s="1"/>
      <c r="G43" s="1"/>
      <c r="H43" s="1"/>
      <c r="I43" s="1"/>
      <c r="J43" s="1"/>
      <c r="K43" s="1"/>
      <c r="L43" s="1"/>
      <c r="M43" s="1"/>
      <c r="N43" s="1"/>
      <c r="O43" s="1"/>
      <c r="P43" s="1"/>
      <c r="Q43" s="1"/>
    </row>
  </sheetData>
  <mergeCells count="99">
    <mergeCell ref="P30:Q30"/>
    <mergeCell ref="I30:J30"/>
    <mergeCell ref="G30:H30"/>
    <mergeCell ref="E30:F30"/>
    <mergeCell ref="B30:D30"/>
    <mergeCell ref="B29:D29"/>
    <mergeCell ref="E29:F29"/>
    <mergeCell ref="G29:H29"/>
    <mergeCell ref="I29:J29"/>
    <mergeCell ref="P29:Q2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A24:Q24"/>
    <mergeCell ref="B21:D21"/>
    <mergeCell ref="E21:F21"/>
    <mergeCell ref="G21:H21"/>
    <mergeCell ref="I21:J21"/>
    <mergeCell ref="P21:Q21"/>
    <mergeCell ref="B22:D22"/>
    <mergeCell ref="E22:F22"/>
    <mergeCell ref="G22:H22"/>
    <mergeCell ref="I22:J22"/>
    <mergeCell ref="P22:Q22"/>
    <mergeCell ref="B23:D23"/>
    <mergeCell ref="E23:F23"/>
    <mergeCell ref="G23:H23"/>
    <mergeCell ref="I23:J23"/>
    <mergeCell ref="P23:Q23"/>
    <mergeCell ref="B26:D26"/>
    <mergeCell ref="E26:F26"/>
    <mergeCell ref="G26:H26"/>
    <mergeCell ref="I26:J26"/>
    <mergeCell ref="P26:Q26"/>
    <mergeCell ref="B25:D25"/>
    <mergeCell ref="E25:F25"/>
    <mergeCell ref="G25:H25"/>
    <mergeCell ref="I25:J25"/>
    <mergeCell ref="P25:Q25"/>
    <mergeCell ref="P31:Q31"/>
    <mergeCell ref="F37:H38"/>
    <mergeCell ref="B27:D27"/>
    <mergeCell ref="E27:F27"/>
    <mergeCell ref="G27:H27"/>
    <mergeCell ref="I27:J27"/>
    <mergeCell ref="B31:D31"/>
    <mergeCell ref="E31:F31"/>
    <mergeCell ref="G31:H31"/>
    <mergeCell ref="I31:J31"/>
    <mergeCell ref="P27:Q27"/>
    <mergeCell ref="B28:D28"/>
    <mergeCell ref="E28:F28"/>
    <mergeCell ref="G28:H28"/>
    <mergeCell ref="I28:J28"/>
    <mergeCell ref="P28:Q28"/>
  </mergeCells>
  <pageMargins left="0.7" right="0.7" top="0.75" bottom="0.75" header="0.3" footer="0.3"/>
  <pageSetup scale="53" orientation="landscape" horizontalDpi="4294967292" verticalDpi="0"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9"/>
  <sheetViews>
    <sheetView zoomScale="75" zoomScaleNormal="75" zoomScaleSheetLayoutView="70" workbookViewId="0">
      <selection activeCell="B19" sqref="B19:D19"/>
    </sheetView>
  </sheetViews>
  <sheetFormatPr baseColWidth="10" defaultColWidth="10.875" defaultRowHeight="15.75" x14ac:dyDescent="0.25"/>
  <cols>
    <col min="1" max="1" width="13.75" customWidth="1"/>
    <col min="3" max="3" width="6.875" customWidth="1"/>
    <col min="4" max="4" width="18.125" customWidth="1"/>
    <col min="6" max="6" width="9.125" customWidth="1"/>
    <col min="8" max="8" width="12.875" customWidth="1"/>
    <col min="9" max="9" width="13.375" customWidth="1"/>
    <col min="10" max="10" width="11.375" customWidth="1"/>
    <col min="11" max="11" width="14.375" customWidth="1"/>
    <col min="12" max="12" width="13.75" customWidth="1"/>
    <col min="13" max="13" width="14.125" customWidth="1"/>
    <col min="14" max="14" width="12.25" customWidth="1"/>
    <col min="15" max="15" width="12.875" customWidth="1"/>
    <col min="17" max="17" width="5.75" customWidth="1"/>
  </cols>
  <sheetData>
    <row r="1" spans="1:17" x14ac:dyDescent="0.25">
      <c r="A1" s="1"/>
      <c r="B1" s="1"/>
      <c r="C1" s="1"/>
      <c r="D1" s="1"/>
      <c r="E1" s="1"/>
      <c r="F1" s="1"/>
      <c r="G1" s="1"/>
      <c r="H1" s="1"/>
      <c r="I1" s="1"/>
      <c r="J1" s="1"/>
      <c r="K1" s="1"/>
      <c r="L1" s="1"/>
      <c r="M1" s="1"/>
      <c r="N1" s="1"/>
      <c r="O1" s="1"/>
      <c r="P1" s="1"/>
      <c r="Q1" s="1"/>
    </row>
    <row r="2" spans="1:17" ht="31.5" customHeight="1" x14ac:dyDescent="0.25">
      <c r="A2" s="1"/>
      <c r="B2" s="147"/>
      <c r="C2" s="147"/>
      <c r="D2" s="147"/>
      <c r="E2" s="147"/>
      <c r="F2" s="147"/>
      <c r="G2" s="147"/>
      <c r="H2" s="147"/>
      <c r="I2" s="147"/>
      <c r="J2" s="147"/>
      <c r="K2" s="147"/>
      <c r="L2" s="147"/>
      <c r="M2" s="147"/>
      <c r="N2" s="147"/>
      <c r="O2" s="147"/>
      <c r="P2" s="147"/>
      <c r="Q2" s="1"/>
    </row>
    <row r="3" spans="1:17" ht="42" customHeight="1" x14ac:dyDescent="0.25">
      <c r="A3" s="1"/>
      <c r="B3" s="147"/>
      <c r="C3" s="147"/>
      <c r="D3" s="147"/>
      <c r="E3" s="147"/>
      <c r="F3" s="147"/>
      <c r="G3" s="147"/>
      <c r="H3" s="147"/>
      <c r="I3" s="147"/>
      <c r="J3" s="147"/>
      <c r="K3" s="147"/>
      <c r="L3" s="147"/>
      <c r="M3" s="147"/>
      <c r="N3" s="147"/>
      <c r="O3" s="147"/>
      <c r="P3" s="147"/>
      <c r="Q3" s="1"/>
    </row>
    <row r="4" spans="1:17"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[72]POA!$C$19</f>
        <v xml:space="preserve">Programa 22 Gestión Financiera Responsable y Sostenible </v>
      </c>
      <c r="E8" s="150"/>
      <c r="F8" s="150"/>
      <c r="G8" s="150"/>
      <c r="H8" s="150"/>
      <c r="I8" s="151" t="s">
        <v>1</v>
      </c>
      <c r="J8" s="152" t="s">
        <v>196</v>
      </c>
      <c r="K8" s="152"/>
      <c r="L8" s="151" t="s">
        <v>2</v>
      </c>
      <c r="M8" s="321" t="str">
        <f>[72]POA!$C$19</f>
        <v xml:space="preserve">Programa 22 Gestión Financiera Responsable y Sostenible </v>
      </c>
      <c r="N8" s="150"/>
      <c r="O8" s="151" t="s">
        <v>3</v>
      </c>
      <c r="P8" s="205" t="str">
        <f>[72]POA!$AA$26</f>
        <v>E. Prestación de Servicios Públicos</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402" t="str">
        <f>[72]POA!$AA$23</f>
        <v xml:space="preserve">1. Gobierno </v>
      </c>
      <c r="C11" s="155"/>
      <c r="D11" s="155"/>
      <c r="E11" s="156"/>
      <c r="F11" s="69" t="s">
        <v>5</v>
      </c>
      <c r="G11" s="323" t="str">
        <f>[72]POA!$AA$24</f>
        <v>1.5 Asuntos financieros y hacendarios</v>
      </c>
      <c r="H11" s="155"/>
      <c r="I11" s="155"/>
      <c r="J11" s="155"/>
      <c r="K11" s="155"/>
      <c r="L11" s="156"/>
      <c r="M11" s="7" t="s">
        <v>6</v>
      </c>
      <c r="N11" s="323" t="str">
        <f>[72]POA!$AA$25</f>
        <v>1.5.1 Asuntos Financieros</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21" t="str">
        <f>[72]POA!$C$17</f>
        <v>EJE :   IV Innovación y eficiencia en movimiento " Transformando para Avanzar "</v>
      </c>
      <c r="C13" s="150"/>
      <c r="D13" s="146" t="s">
        <v>8</v>
      </c>
      <c r="E13" s="321" t="str">
        <f>[72]POA!$C$18</f>
        <v>Garantizar el manejo eficiente y transparente de los recursos públicos del Municipio, asegurando la liquidez suficiente para cubrir las obligaciones fiscales, optimizando la gestión y dando cumplimiento a las políticas públicas.</v>
      </c>
      <c r="F13" s="150"/>
      <c r="G13" s="150"/>
      <c r="H13" s="146" t="s">
        <v>9</v>
      </c>
      <c r="I13" s="321" t="str">
        <f>[72]POA!$C$20</f>
        <v>Garantizar la transversalidad de acciones que promuevan una colaboración efectiva y una coordinación solida entre las dependencias federales y estatales consolidando un gobierno honesto y al servicio de la gente.</v>
      </c>
      <c r="J13" s="150"/>
      <c r="K13" s="150"/>
      <c r="L13" s="150"/>
      <c r="M13" s="151" t="s">
        <v>10</v>
      </c>
      <c r="N13" s="321" t="str">
        <f>[72]POA!$C$21</f>
        <v xml:space="preserve">22.12.Elaborar informes periódicos que proporcionen información detallada sobre el estado de las finanzas municipales.22.13. Supervisar los informes y las cuentas anuales verificando la correcta ejecución del presupuesto fiscal. 22.14 Informar sobre gestión administrativa y financiera sobre la correcta utilización de los fondos públicos. 22.15. Brindar apoyo técnico y normativo para presentar los informes de cuenta publica asegurando que cumplan con los estándares de transparencia. 22.16. Entregar y elaborar la información financiera contable y presupuestal, cumpliendo con loas disposiciones generales.22.17. Cumplir con las obligaciones fiscales de impuestos ( ISR) nomina y cuotas sindicales . </v>
      </c>
      <c r="O13" s="150"/>
      <c r="P13" s="150"/>
      <c r="Q13" s="150"/>
    </row>
    <row r="14" spans="1:17" ht="20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7"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7" ht="63.75" customHeight="1" x14ac:dyDescent="0.25">
      <c r="A18" s="151"/>
      <c r="B18" s="146"/>
      <c r="C18" s="146"/>
      <c r="D18" s="146"/>
      <c r="E18" s="146"/>
      <c r="F18" s="146"/>
      <c r="G18" s="146"/>
      <c r="H18" s="146"/>
      <c r="I18" s="146"/>
      <c r="J18" s="146"/>
      <c r="K18" s="151"/>
      <c r="L18" s="69" t="s">
        <v>184</v>
      </c>
      <c r="M18" s="69" t="s">
        <v>18</v>
      </c>
      <c r="N18" s="151"/>
      <c r="O18" s="151"/>
      <c r="P18" s="151"/>
      <c r="Q18" s="151"/>
    </row>
    <row r="19" spans="1:17" ht="111.75" customHeight="1" x14ac:dyDescent="0.25">
      <c r="A19" s="2" t="s">
        <v>28</v>
      </c>
      <c r="B19" s="150" t="str">
        <f>[72]MIR!$B$12</f>
        <v xml:space="preserve">Atender con Eficiencia y Eficacia las Necesidades, Administrando con Transparecia los Recursos Publicos del Municipio de Eduardo Neri. Óptimo manejo de los sistemas de presupuesto, egresos, ingresos y contabilidad. </v>
      </c>
      <c r="C19" s="150"/>
      <c r="D19" s="150"/>
      <c r="E19" s="150" t="str">
        <f>'[73]MIR '!$C$15</f>
        <v>Avance programático (porcentaje)</v>
      </c>
      <c r="F19" s="150"/>
      <c r="G19" s="150" t="str">
        <f>'[73]MIR '!$G$15</f>
        <v>Porcentaje de Avance Programático = (No. De proyectos Terminados/ No. De Proyectos Programados) * 100.   PAP=(NPT/NPP) * 100</v>
      </c>
      <c r="H19" s="150"/>
      <c r="I19" s="160" t="str">
        <f>'[73]MIR '!$H$15</f>
        <v>Plan Municipal de Desarrollo, Plan Estatal y Plataforma de Transparencia, PbR, POAs.</v>
      </c>
      <c r="J19" s="150"/>
      <c r="K19" s="56" t="s">
        <v>184</v>
      </c>
      <c r="L19" s="71">
        <v>2</v>
      </c>
      <c r="M19" s="82" t="s">
        <v>230</v>
      </c>
      <c r="N19" s="83" t="s">
        <v>231</v>
      </c>
      <c r="O19" s="5">
        <v>0.5</v>
      </c>
      <c r="P19" s="401" t="s">
        <v>196</v>
      </c>
      <c r="Q19" s="150"/>
    </row>
    <row r="20" spans="1:17" ht="113.25" customHeight="1" x14ac:dyDescent="0.25">
      <c r="A20" s="2" t="s">
        <v>29</v>
      </c>
      <c r="B20" s="150" t="str">
        <f>'[73]MIR '!$B$16</f>
        <v>Eficiente planeacion financiera para mejorar el presupuesto y gestion adecuada de los activos en el Municipio de Eduardo Neri y la Modernización y Simplificación de la información financiera, presupuestal y contable.</v>
      </c>
      <c r="C20" s="150"/>
      <c r="D20" s="150"/>
      <c r="E20" s="150" t="str">
        <f>'[73]MIR '!$C$16</f>
        <v>Efectiva  planeación  para la ejecución y desarrollo con éxito de la Administración Municipal de Eduardo Neri.</v>
      </c>
      <c r="F20" s="150"/>
      <c r="G20" s="150" t="str">
        <f>'[73]MIR '!$G$16</f>
        <v>Porcentaje de Efectividad = No. De Acciones Realizadas / No. De Acciones Programadas * 100             PE=NAR/NAP *100</v>
      </c>
      <c r="H20" s="150"/>
      <c r="I20" s="160" t="str">
        <f>'[73]MIR '!$H$16</f>
        <v>Plan Municipal de Desarrollo, Plan Estatal y Plataforma de Transparencia, PbR, POAs.</v>
      </c>
      <c r="J20" s="150"/>
      <c r="K20" s="56" t="s">
        <v>184</v>
      </c>
      <c r="L20" s="71">
        <v>2</v>
      </c>
      <c r="M20" s="82" t="s">
        <v>230</v>
      </c>
      <c r="N20" s="83" t="s">
        <v>231</v>
      </c>
      <c r="O20" s="5">
        <v>0.5</v>
      </c>
      <c r="P20" s="401" t="s">
        <v>196</v>
      </c>
      <c r="Q20" s="150"/>
    </row>
    <row r="21" spans="1:17" ht="94.5" customHeight="1" x14ac:dyDescent="0.25">
      <c r="A21" s="2" t="s">
        <v>62</v>
      </c>
      <c r="B21" s="150" t="str">
        <f>'[73]MIR '!$B$17</f>
        <v>Mantener informacion actualizada para mejorar los objetivos reales y Gestionar los recursos que estan a disponibles en el H. Ayuntamiento Municipal en cuanto al la recaudacion de ingresos propios.</v>
      </c>
      <c r="C21" s="150"/>
      <c r="D21" s="150"/>
      <c r="E21" s="150" t="str">
        <f>'[73]MIR '!$C$17</f>
        <v>Adecuadas condiciones de  información recibida por parte de las areas administrativas.</v>
      </c>
      <c r="F21" s="150"/>
      <c r="G21" s="150" t="str">
        <f>'[73]MIR '!$G$17</f>
        <v>Porcentaje de Integración = No. De Documentos Integrados / No. De Total de Documentos * 100            PC= (NDE/NTD) *100</v>
      </c>
      <c r="H21" s="150"/>
      <c r="I21" s="160" t="str">
        <f>'[73]MIR '!$H$17</f>
        <v>Plan Municipal de Desarrollo, Plan Estatal y Plataforma de Transparencia, PbR, POAs.</v>
      </c>
      <c r="J21" s="150"/>
      <c r="K21" s="56" t="s">
        <v>184</v>
      </c>
      <c r="L21" s="71">
        <v>2</v>
      </c>
      <c r="M21" s="82" t="s">
        <v>230</v>
      </c>
      <c r="N21" s="83" t="s">
        <v>231</v>
      </c>
      <c r="O21" s="5">
        <v>0.5</v>
      </c>
      <c r="P21" s="401" t="s">
        <v>196</v>
      </c>
      <c r="Q21" s="150"/>
    </row>
    <row r="22" spans="1:17" ht="99.75" customHeight="1" x14ac:dyDescent="0.25">
      <c r="A22" s="2" t="s">
        <v>63</v>
      </c>
      <c r="B22" s="150" t="str">
        <f>'[73]MIR '!$B$21</f>
        <v>Plataforma actualizada para una acertada decisiòn.Dar seguimiento en la elaboracion e implementacion del capital de los cheques o transferencias de pago a los diferentes proveedores de las areas.</v>
      </c>
      <c r="C22" s="150"/>
      <c r="D22" s="150"/>
      <c r="E22" s="150" t="str">
        <f>'[73]MIR '!$C$21</f>
        <v>Aumento en el índice de unidades informativas formales.</v>
      </c>
      <c r="F22" s="150"/>
      <c r="G22" s="150" t="str">
        <f>'[73]MIR '!$G$21</f>
        <v>Porcentaje de Áreas = No. De Áreas con Documentación Integrada / No. Total de Áreas * 100.                     PA= NADI / NTA * 100</v>
      </c>
      <c r="H22" s="150"/>
      <c r="I22" s="160" t="str">
        <f>'[73]MIR '!$H$21</f>
        <v>Plan Municipal de Desarrollo, Plan Estatal y Plataforma de Transparencia.</v>
      </c>
      <c r="J22" s="150"/>
      <c r="K22" s="56" t="s">
        <v>184</v>
      </c>
      <c r="L22" s="71">
        <v>2</v>
      </c>
      <c r="M22" s="82" t="s">
        <v>230</v>
      </c>
      <c r="N22" s="83" t="s">
        <v>231</v>
      </c>
      <c r="O22" s="5">
        <v>0.5</v>
      </c>
      <c r="P22" s="401" t="s">
        <v>196</v>
      </c>
      <c r="Q22" s="150"/>
    </row>
    <row r="23" spans="1:17" x14ac:dyDescent="0.25">
      <c r="A23" s="158" t="s">
        <v>30</v>
      </c>
      <c r="B23" s="158"/>
      <c r="C23" s="158"/>
      <c r="D23" s="158"/>
      <c r="E23" s="158"/>
      <c r="F23" s="158"/>
      <c r="G23" s="158"/>
      <c r="H23" s="158"/>
      <c r="I23" s="158"/>
      <c r="J23" s="158"/>
      <c r="K23" s="158"/>
      <c r="L23" s="158"/>
      <c r="M23" s="158"/>
      <c r="N23" s="158"/>
      <c r="O23" s="158"/>
      <c r="P23" s="158"/>
      <c r="Q23" s="158"/>
    </row>
    <row r="24" spans="1:17" ht="146.25" customHeight="1" x14ac:dyDescent="0.25">
      <c r="A24" s="3" t="s">
        <v>69</v>
      </c>
      <c r="B24" s="150" t="str">
        <f>'[73]MIR '!$B$18</f>
        <v>Adecuada administracion dentro del municipio.</v>
      </c>
      <c r="C24" s="150"/>
      <c r="D24" s="150"/>
      <c r="E24" s="150" t="str">
        <f>'[73]MIR '!$C$18</f>
        <v xml:space="preserve">Capacitación y asesoríao en la elaboración y seguimiento mensual y anual de los Programas Operativos Anuales de las distintas Áreas Municipales. </v>
      </c>
      <c r="F24" s="150"/>
      <c r="G24" s="150" t="str">
        <f>'[73]MIR '!$G$18</f>
        <v>Porcentaje de Capacitación = (No. De Áreas Capacitadas / No. Total de Áreas) * 100                               PC= (NAC/NTA) * 100</v>
      </c>
      <c r="H24" s="150"/>
      <c r="I24" s="160" t="str">
        <f>'[73]MIR '!$H$18</f>
        <v>Listas de asistencia, Plan de Formación, Evidencias fotográficas</v>
      </c>
      <c r="J24" s="150"/>
      <c r="K24" s="56" t="s">
        <v>184</v>
      </c>
      <c r="L24" s="71">
        <v>2</v>
      </c>
      <c r="M24" s="82" t="s">
        <v>230</v>
      </c>
      <c r="N24" s="83" t="s">
        <v>231</v>
      </c>
      <c r="O24" s="5">
        <v>0.5</v>
      </c>
      <c r="P24" s="401" t="s">
        <v>196</v>
      </c>
      <c r="Q24" s="150"/>
    </row>
    <row r="25" spans="1:17" ht="132.75" customHeight="1" x14ac:dyDescent="0.25">
      <c r="A25" s="3" t="s">
        <v>65</v>
      </c>
      <c r="B25" s="163" t="str">
        <f>'[73]MIR '!$B$19</f>
        <v>Suficiente informacion en la centralizacion de datos.</v>
      </c>
      <c r="C25" s="167"/>
      <c r="D25" s="164"/>
      <c r="E25" s="163" t="str">
        <f>'[73]MIR '!$C$19</f>
        <v>Elaboración del Programa Operativo Anual del Municipio.</v>
      </c>
      <c r="F25" s="164"/>
      <c r="G25" s="163" t="str">
        <f>'[73]MIR '!$G$19</f>
        <v>Porcentaje de POA =( No. De POA Elaborados / No. Total de POA Programados) * 100      PPOA=(NPOAE/NTPOAP) * 100</v>
      </c>
      <c r="H25" s="164"/>
      <c r="I25" s="165" t="str">
        <f>'[73]MIR '!$H$19</f>
        <v>Expedientes.</v>
      </c>
      <c r="J25" s="166"/>
      <c r="K25" s="56" t="s">
        <v>184</v>
      </c>
      <c r="L25" s="71">
        <v>2</v>
      </c>
      <c r="M25" s="82" t="s">
        <v>230</v>
      </c>
      <c r="N25" s="83" t="s">
        <v>231</v>
      </c>
      <c r="O25" s="5">
        <v>0.5</v>
      </c>
      <c r="P25" s="401" t="s">
        <v>196</v>
      </c>
      <c r="Q25" s="150"/>
    </row>
    <row r="26" spans="1:17" ht="149.25" customHeight="1" x14ac:dyDescent="0.25">
      <c r="A26" s="3" t="s">
        <v>66</v>
      </c>
      <c r="B26" s="163" t="str">
        <f>'[73]MIR '!$B$20</f>
        <v>Eficiencia en el desembolso del presupuesto.</v>
      </c>
      <c r="C26" s="167"/>
      <c r="D26" s="164"/>
      <c r="E26" s="163" t="str">
        <f>'[73]MIR '!$C$20</f>
        <v>Asesoría en el establecimiento de objetivos, metas, líneas de acción e indicadores de las diversas Áreas Municipales.</v>
      </c>
      <c r="F26" s="164"/>
      <c r="G26" s="163" t="str">
        <f>'[73]MIR '!$G$20</f>
        <v>Porcentaje de Asesorías = (No. De Áreas que Recibieron Acompañamiento / No. Total de Áreas) * 100                                  PA= (NARA/NTA) * 100</v>
      </c>
      <c r="H26" s="164"/>
      <c r="I26" s="165" t="str">
        <f>'[73]MIR '!$H$20</f>
        <v>Lista de Asistencia, Notas Informativas y Evidencias Fotográficas</v>
      </c>
      <c r="J26" s="166"/>
      <c r="K26" s="56" t="s">
        <v>184</v>
      </c>
      <c r="L26" s="71">
        <v>2</v>
      </c>
      <c r="M26" s="82" t="s">
        <v>230</v>
      </c>
      <c r="N26" s="83" t="s">
        <v>231</v>
      </c>
      <c r="O26" s="5">
        <v>0.5</v>
      </c>
      <c r="P26" s="401" t="s">
        <v>196</v>
      </c>
      <c r="Q26" s="150"/>
    </row>
    <row r="27" spans="1:17" ht="143.25" customHeight="1" x14ac:dyDescent="0.25">
      <c r="A27" s="3" t="s">
        <v>68</v>
      </c>
      <c r="B27" s="163" t="str">
        <f>'[73]MIR '!$B$22</f>
        <v>Certeza en el manejo del activos.</v>
      </c>
      <c r="C27" s="167"/>
      <c r="D27" s="164"/>
      <c r="E27" s="163" t="str">
        <f>'[73]MIR '!$C$22</f>
        <v>Revisión y Seguimiento del Presupuesto Basado en Resultados de las diversas Áreas Municipales.</v>
      </c>
      <c r="F27" s="164"/>
      <c r="G27" s="163" t="str">
        <f>'[73]MIR '!$G$22</f>
        <v>Porcentaje de PbR = (No. De PbR Elaborados / No. Total de PbR Programados) * 100      PPOA=(NPbRE/NTPbRP) * 100</v>
      </c>
      <c r="H27" s="164"/>
      <c r="I27" s="165" t="str">
        <f>'[73]MIR '!$H$22</f>
        <v>Expedientes.</v>
      </c>
      <c r="J27" s="166"/>
      <c r="K27" s="56" t="s">
        <v>184</v>
      </c>
      <c r="L27" s="71">
        <v>2</v>
      </c>
      <c r="M27" s="82" t="s">
        <v>230</v>
      </c>
      <c r="N27" s="83" t="s">
        <v>231</v>
      </c>
      <c r="O27" s="5">
        <v>0.5</v>
      </c>
      <c r="P27" s="401" t="s">
        <v>196</v>
      </c>
      <c r="Q27" s="150"/>
    </row>
    <row r="28" spans="1:17" x14ac:dyDescent="0.25">
      <c r="A28" s="1"/>
      <c r="B28" s="1"/>
      <c r="C28" s="1"/>
      <c r="D28" s="1"/>
      <c r="E28" s="1"/>
      <c r="F28" s="1"/>
      <c r="G28" s="1"/>
      <c r="H28" s="1"/>
      <c r="I28" s="1"/>
      <c r="J28" s="1"/>
      <c r="K28" s="1"/>
      <c r="L28" s="1"/>
      <c r="M28" s="1"/>
      <c r="N28" s="1"/>
      <c r="O28" s="1"/>
      <c r="P28" s="1"/>
      <c r="Q28" s="1"/>
    </row>
    <row r="29" spans="1:17" x14ac:dyDescent="0.25">
      <c r="A29" s="1"/>
      <c r="B29" s="1"/>
      <c r="C29" s="1"/>
      <c r="D29" s="1"/>
      <c r="E29" s="1"/>
      <c r="F29" s="1"/>
      <c r="G29" s="1"/>
      <c r="H29" s="1"/>
      <c r="I29" s="1"/>
      <c r="J29" s="1"/>
      <c r="K29" s="1"/>
      <c r="L29" s="1"/>
      <c r="M29" s="1"/>
      <c r="N29" s="1"/>
      <c r="O29" s="1"/>
      <c r="P29" s="1"/>
      <c r="Q29" s="1"/>
    </row>
    <row r="30" spans="1:17" x14ac:dyDescent="0.25">
      <c r="A30" s="1"/>
      <c r="B30" s="1"/>
      <c r="C30" s="1"/>
      <c r="D30" s="1"/>
      <c r="E30" s="1"/>
      <c r="F30" s="1"/>
      <c r="G30" s="1"/>
      <c r="H30" s="1"/>
      <c r="I30" s="1"/>
      <c r="J30" s="1"/>
      <c r="K30" s="1"/>
      <c r="L30" s="1"/>
      <c r="M30" s="1"/>
      <c r="N30" s="1"/>
      <c r="O30" s="1"/>
      <c r="P30" s="1"/>
      <c r="Q30" s="1"/>
    </row>
    <row r="31" spans="1:17" x14ac:dyDescent="0.25">
      <c r="A31" s="1"/>
      <c r="B31" s="1"/>
      <c r="C31" s="1"/>
      <c r="D31" s="1"/>
      <c r="E31" s="1"/>
      <c r="F31" s="1"/>
      <c r="G31" s="1"/>
      <c r="H31" s="1"/>
      <c r="I31" s="1"/>
      <c r="J31" s="1"/>
      <c r="K31" s="1"/>
      <c r="L31" s="1"/>
      <c r="M31" s="1"/>
      <c r="N31" s="1"/>
      <c r="O31" s="1"/>
      <c r="P31" s="1"/>
      <c r="Q31" s="1"/>
    </row>
    <row r="32" spans="1:17"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7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3:H34"/>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s>
  <pageMargins left="0.7" right="0.7" top="0.75" bottom="0.75" header="0.3" footer="0.3"/>
  <pageSetup scale="53" orientation="landscape" horizontalDpi="4294967292" verticalDpi="0"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zoomScale="68" zoomScaleNormal="68" zoomScaleSheetLayoutView="70" workbookViewId="0">
      <selection activeCell="L8" sqref="L8:L9"/>
    </sheetView>
  </sheetViews>
  <sheetFormatPr baseColWidth="10" defaultColWidth="10.875" defaultRowHeight="15.75" x14ac:dyDescent="0.25"/>
  <cols>
    <col min="1" max="1" width="13.75" customWidth="1"/>
    <col min="3" max="3" width="6.875" customWidth="1"/>
    <col min="4" max="4" width="21.375" customWidth="1"/>
    <col min="6" max="6" width="11.625" customWidth="1"/>
    <col min="8" max="8" width="12.875" customWidth="1"/>
    <col min="9" max="9" width="13.375" customWidth="1"/>
    <col min="10" max="10" width="8.5" customWidth="1"/>
    <col min="11" max="11" width="14" customWidth="1"/>
    <col min="12" max="12" width="12.625" customWidth="1"/>
    <col min="13" max="13" width="14.625" customWidth="1"/>
    <col min="14" max="14" width="14.125" customWidth="1"/>
    <col min="15" max="15" width="11.5" customWidth="1"/>
    <col min="17" max="17" width="1.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23.25" customHeight="1" x14ac:dyDescent="0.25">
      <c r="A3" s="1"/>
      <c r="B3" s="147"/>
      <c r="C3" s="147"/>
      <c r="D3" s="147"/>
      <c r="E3" s="147"/>
      <c r="F3" s="147"/>
      <c r="G3" s="147"/>
      <c r="H3" s="147"/>
      <c r="I3" s="147"/>
      <c r="J3" s="147"/>
      <c r="K3" s="147"/>
      <c r="L3" s="147"/>
      <c r="M3" s="147"/>
      <c r="N3" s="147"/>
      <c r="O3" s="147"/>
      <c r="P3" s="147"/>
      <c r="Q3" s="1"/>
    </row>
    <row r="4" spans="1:17" ht="65.25" customHeight="1" x14ac:dyDescent="0.25">
      <c r="A4" s="1"/>
      <c r="B4" s="147"/>
      <c r="C4" s="147"/>
      <c r="D4" s="147"/>
      <c r="E4" s="147"/>
      <c r="F4" s="147"/>
      <c r="G4" s="147"/>
      <c r="H4" s="147"/>
      <c r="I4" s="147"/>
      <c r="J4" s="147"/>
      <c r="K4" s="147"/>
      <c r="L4" s="147"/>
      <c r="M4" s="147"/>
      <c r="N4" s="147"/>
      <c r="O4" s="147"/>
      <c r="P4" s="147"/>
      <c r="Q4" s="1"/>
    </row>
    <row r="5" spans="1:17" ht="24.75" customHeight="1" x14ac:dyDescent="0.25">
      <c r="A5" s="1"/>
      <c r="B5" s="148" t="s">
        <v>218</v>
      </c>
      <c r="C5" s="148"/>
      <c r="D5" s="148"/>
      <c r="E5" s="148"/>
      <c r="F5" s="148"/>
      <c r="G5" s="148"/>
      <c r="H5" s="148"/>
      <c r="I5" s="148"/>
      <c r="J5" s="148"/>
      <c r="K5" s="148"/>
      <c r="L5" s="148"/>
      <c r="M5" s="148"/>
      <c r="N5" s="148"/>
      <c r="O5" s="148"/>
      <c r="P5" s="148"/>
      <c r="Q5" s="1"/>
    </row>
    <row r="6" spans="1:17" ht="2.25" customHeight="1" x14ac:dyDescent="0.25">
      <c r="A6" s="1"/>
      <c r="B6" s="1"/>
      <c r="C6" s="1"/>
      <c r="D6" s="1"/>
      <c r="E6" s="1"/>
      <c r="F6" s="1"/>
      <c r="G6" s="1"/>
      <c r="H6" s="1"/>
      <c r="I6" s="1"/>
      <c r="J6" s="1"/>
      <c r="K6" s="1"/>
      <c r="L6" s="1"/>
      <c r="M6" s="1"/>
      <c r="N6" s="1"/>
      <c r="O6" s="1"/>
      <c r="P6" s="1"/>
      <c r="Q6" s="1"/>
    </row>
    <row r="7" spans="1:17" ht="25.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[74]POA!$AA$26</f>
        <v>Prestación de Servicios Públicos.</v>
      </c>
      <c r="E8" s="150"/>
      <c r="F8" s="150"/>
      <c r="G8" s="150"/>
      <c r="H8" s="150"/>
      <c r="I8" s="151" t="s">
        <v>1</v>
      </c>
      <c r="J8" s="152" t="s">
        <v>39</v>
      </c>
      <c r="K8" s="152"/>
      <c r="L8" s="151" t="s">
        <v>2</v>
      </c>
      <c r="M8" s="403" t="str">
        <f>[74]POA!$AA$26</f>
        <v>Prestación de Servicios Públicos.</v>
      </c>
      <c r="N8" s="161"/>
      <c r="O8" s="151" t="s">
        <v>3</v>
      </c>
      <c r="P8" s="205" t="str">
        <f>[74]POA!$C$19</f>
        <v>16.- Seguridad y Progreso Integral.</v>
      </c>
      <c r="Q8" s="150"/>
    </row>
    <row r="9" spans="1:17" ht="114" customHeight="1" x14ac:dyDescent="0.25">
      <c r="A9" s="146"/>
      <c r="B9" s="146"/>
      <c r="C9" s="146"/>
      <c r="D9" s="150"/>
      <c r="E9" s="150"/>
      <c r="F9" s="150"/>
      <c r="G9" s="150"/>
      <c r="H9" s="150"/>
      <c r="I9" s="151"/>
      <c r="J9" s="152"/>
      <c r="K9" s="152"/>
      <c r="L9" s="151"/>
      <c r="M9" s="161"/>
      <c r="N9" s="161"/>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398" t="s">
        <v>81</v>
      </c>
      <c r="C11" s="155"/>
      <c r="D11" s="155"/>
      <c r="E11" s="156"/>
      <c r="F11" s="10" t="s">
        <v>5</v>
      </c>
      <c r="G11" s="398" t="s">
        <v>82</v>
      </c>
      <c r="H11" s="155"/>
      <c r="I11" s="155"/>
      <c r="J11" s="155"/>
      <c r="K11" s="155"/>
      <c r="L11" s="156"/>
      <c r="M11" s="26" t="s">
        <v>6</v>
      </c>
      <c r="N11" s="398" t="s">
        <v>83</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26" t="str">
        <f>[74]POA!$C$17</f>
        <v xml:space="preserve">Eje:  Estado de derecho, gobernabilidad y gobernanza democratica. </v>
      </c>
      <c r="C13" s="150"/>
      <c r="D13" s="146" t="s">
        <v>8</v>
      </c>
      <c r="E13" s="321" t="str">
        <f>[74]POA!$C$18</f>
        <v>3.1.- contribuir a la consolidacion del estado de derecho que permita la gobernabilidad , el desarrollo y la paz social, privilegiando el pleno ejercicio y respeto alos derechos humanos , la igualdad de genero , la atencion oportuna e inclusiva a las legitimias demandas ciudadanas y el debido cumplimiento de la ley, elemento indispensable para la transformacion del estado guerrero.</v>
      </c>
      <c r="F13" s="150"/>
      <c r="G13" s="150"/>
      <c r="H13" s="146" t="s">
        <v>9</v>
      </c>
      <c r="I13" s="326" t="str">
        <f>[74]POA!$C$20</f>
        <v>3.1.4. Consolidar la Gobernabilidad y la contruccion de la paz social.</v>
      </c>
      <c r="J13" s="150"/>
      <c r="K13" s="150"/>
      <c r="L13" s="150"/>
      <c r="M13" s="151" t="s">
        <v>10</v>
      </c>
      <c r="N13" s="326" t="str">
        <f>[74]POA!$C$21</f>
        <v xml:space="preserve">3.4.1. Atender de manera oportuna las demandas politicas y sociales .3.1.4.2. fungir como instancia de enlace entre demandantes y los poderes de los 3 ordenes de gobierno. 3.1.4.3. Seguimineto al cumplimiento de los acuerdos establecidos. </v>
      </c>
      <c r="O13" s="150"/>
      <c r="P13" s="150"/>
      <c r="Q13" s="150"/>
    </row>
    <row r="14" spans="1:17" ht="156.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28" t="s">
        <v>184</v>
      </c>
      <c r="M18" s="10" t="s">
        <v>18</v>
      </c>
      <c r="N18" s="151"/>
      <c r="O18" s="151"/>
      <c r="P18" s="151"/>
      <c r="Q18" s="151"/>
    </row>
    <row r="19" spans="1:18" ht="100.5" customHeight="1" x14ac:dyDescent="0.25">
      <c r="A19" s="2" t="s">
        <v>28</v>
      </c>
      <c r="B19" s="150" t="str">
        <f>[74]MIR!$B$12</f>
        <v>Buen representación al H. ayuntamiento en los procesos juridicos, de acuerdo a la ley, y existe  prevenciòn en  los nuevos conflictos que involucran a funcionarios y a la ciudadania.</v>
      </c>
      <c r="C19" s="150"/>
      <c r="D19" s="150"/>
      <c r="E19" s="150" t="str">
        <f>[74]MIR!$C$12</f>
        <v>Porcentaje de representación</v>
      </c>
      <c r="F19" s="150"/>
      <c r="G19" s="150" t="str">
        <f>[74]MIR!$D$12</f>
        <v>Dar acompañamiento a los conflictos juridicos.</v>
      </c>
      <c r="H19" s="150"/>
      <c r="I19" s="165" t="str">
        <f>[74]MIR!$E$12</f>
        <v>Concentrado de audiencias</v>
      </c>
      <c r="J19" s="166"/>
      <c r="K19" s="60" t="s">
        <v>184</v>
      </c>
      <c r="L19" s="11">
        <v>2</v>
      </c>
      <c r="M19" s="79" t="s">
        <v>230</v>
      </c>
      <c r="N19" s="80" t="s">
        <v>231</v>
      </c>
      <c r="O19" s="5">
        <v>0.5</v>
      </c>
      <c r="P19" s="397" t="s">
        <v>84</v>
      </c>
      <c r="Q19" s="161"/>
    </row>
    <row r="20" spans="1:18" ht="99.75" customHeight="1" x14ac:dyDescent="0.25">
      <c r="A20" s="2" t="s">
        <v>29</v>
      </c>
      <c r="B20" s="150" t="str">
        <f>[74]MIR!$B$13</f>
        <v>Buena representación y eficiente acompañamiento en proceso juridicos, para solucionar problemas que involucren a funcionarios y a la ciudadania por parte de la Sindicatura Municipal, del H. Ayuntamiento.</v>
      </c>
      <c r="C20" s="150"/>
      <c r="D20" s="150"/>
      <c r="E20" s="150" t="str">
        <f>[74]MIR!$C$13</f>
        <v>Porcentaje de eficiencia</v>
      </c>
      <c r="F20" s="150"/>
      <c r="G20" s="150" t="str">
        <f>[74]MIR!$D$13</f>
        <v>Dar acompañamiento a los conflictos juridicos.</v>
      </c>
      <c r="H20" s="150"/>
      <c r="I20" s="404" t="str">
        <f>[74]MIR!$E$13</f>
        <v>Informes entregados</v>
      </c>
      <c r="J20" s="150"/>
      <c r="K20" s="60" t="s">
        <v>184</v>
      </c>
      <c r="L20" s="64">
        <v>2</v>
      </c>
      <c r="M20" s="79" t="s">
        <v>230</v>
      </c>
      <c r="N20" s="80" t="s">
        <v>231</v>
      </c>
      <c r="O20" s="5">
        <v>0.5</v>
      </c>
      <c r="P20" s="397" t="s">
        <v>84</v>
      </c>
      <c r="Q20" s="161"/>
    </row>
    <row r="21" spans="1:18" ht="99.75" customHeight="1" x14ac:dyDescent="0.25">
      <c r="A21" s="2" t="s">
        <v>165</v>
      </c>
      <c r="B21" s="405" t="str">
        <f>[74]MIR!$B$14</f>
        <v>Atención y organización en la recepción de las demandas y representaciones juridicas a la ciudadania del Municipio de Eduardo Neri.</v>
      </c>
      <c r="C21" s="406"/>
      <c r="D21" s="407"/>
      <c r="E21" s="150" t="str">
        <f>[74]MIR!$C$14</f>
        <v>Porcentaje de atención y organización</v>
      </c>
      <c r="F21" s="150"/>
      <c r="G21" s="150" t="str">
        <f>[74]MIR!$D$14</f>
        <v>Dar acompañamiento a los conflictos juridicos.</v>
      </c>
      <c r="H21" s="150"/>
      <c r="I21" s="160" t="str">
        <f>[74]MIR!$E$14</f>
        <v>Concentrado de audiencias</v>
      </c>
      <c r="J21" s="150"/>
      <c r="K21" s="60" t="s">
        <v>184</v>
      </c>
      <c r="L21" s="64">
        <v>2</v>
      </c>
      <c r="M21" s="79" t="s">
        <v>230</v>
      </c>
      <c r="N21" s="80" t="s">
        <v>231</v>
      </c>
      <c r="O21" s="5">
        <v>0.5</v>
      </c>
      <c r="P21" s="397" t="s">
        <v>84</v>
      </c>
      <c r="Q21" s="161"/>
    </row>
    <row r="22" spans="1:18" ht="87.75" customHeight="1" x14ac:dyDescent="0.25">
      <c r="A22" s="2" t="s">
        <v>63</v>
      </c>
      <c r="B22" s="404" t="str">
        <f>[74]MIR!$B$18</f>
        <v xml:space="preserve">Muy buena coordinación de sindicatura con las areas administrativas de H. ayuntamiento </v>
      </c>
      <c r="C22" s="150"/>
      <c r="D22" s="150"/>
      <c r="E22" s="150" t="str">
        <f>[74]MIR!$C$18</f>
        <v>Porcentaje de coordinación y seguimiento</v>
      </c>
      <c r="F22" s="150"/>
      <c r="G22" s="150" t="str">
        <f>[74]MIR!$D$18</f>
        <v>Dar acompañamiento a los conflictos juridicos.</v>
      </c>
      <c r="H22" s="150"/>
      <c r="I22" s="160" t="str">
        <f>[74]MIR!$E$18</f>
        <v>verificando las actividades programadas en el plan de desarrollo municipal</v>
      </c>
      <c r="J22" s="150"/>
      <c r="K22" s="60" t="s">
        <v>184</v>
      </c>
      <c r="L22" s="64">
        <v>2</v>
      </c>
      <c r="M22" s="79" t="s">
        <v>230</v>
      </c>
      <c r="N22" s="80" t="s">
        <v>231</v>
      </c>
      <c r="O22" s="5">
        <v>0.5</v>
      </c>
      <c r="P22" s="397" t="s">
        <v>84</v>
      </c>
      <c r="Q22" s="161"/>
    </row>
    <row r="23" spans="1:18" x14ac:dyDescent="0.25">
      <c r="A23" s="158" t="s">
        <v>188</v>
      </c>
      <c r="B23" s="158"/>
      <c r="C23" s="158"/>
      <c r="D23" s="158"/>
      <c r="E23" s="158"/>
      <c r="F23" s="158"/>
      <c r="G23" s="158"/>
      <c r="H23" s="158"/>
      <c r="I23" s="158"/>
      <c r="J23" s="158"/>
      <c r="K23" s="158"/>
      <c r="L23" s="158"/>
      <c r="M23" s="158"/>
      <c r="N23" s="158"/>
      <c r="O23" s="158"/>
      <c r="P23" s="158"/>
      <c r="Q23" s="158"/>
    </row>
    <row r="24" spans="1:18" ht="100.5" customHeight="1" x14ac:dyDescent="0.25">
      <c r="A24" s="3" t="s">
        <v>69</v>
      </c>
      <c r="B24" s="150" t="str">
        <f>[74]MIR!$B$15</f>
        <v>Buena coordinación y seguimiento a las demandas solicitadas por los ciudadanos.</v>
      </c>
      <c r="C24" s="150"/>
      <c r="D24" s="150"/>
      <c r="E24" s="150" t="str">
        <f>[74]MIR!$C$15</f>
        <v>Porcentaje de coordinación y seguimiento</v>
      </c>
      <c r="F24" s="150"/>
      <c r="G24" s="150" t="str">
        <f>[74]MIR!$D$15</f>
        <v>Prevenir conflictos administrativos y juridicos</v>
      </c>
      <c r="H24" s="150"/>
      <c r="I24" s="160" t="str">
        <f>[74]MIR!$E$15</f>
        <v>Por medio de actas administrativas y de acuerdos.</v>
      </c>
      <c r="J24" s="150"/>
      <c r="K24" s="60" t="s">
        <v>184</v>
      </c>
      <c r="L24" s="11">
        <v>2</v>
      </c>
      <c r="M24" s="79" t="s">
        <v>230</v>
      </c>
      <c r="N24" s="80" t="s">
        <v>231</v>
      </c>
      <c r="O24" s="5">
        <v>0.5</v>
      </c>
      <c r="P24" s="397" t="s">
        <v>84</v>
      </c>
      <c r="Q24" s="161"/>
    </row>
    <row r="25" spans="1:18" ht="120.75" customHeight="1" x14ac:dyDescent="0.25">
      <c r="A25" s="3" t="s">
        <v>65</v>
      </c>
      <c r="B25" s="150" t="str">
        <f>[74]MIR!$B$16</f>
        <v>Cumpliniento con las metas, objetivos y lineas de acción del Plan Municipal de Desarrollo.</v>
      </c>
      <c r="C25" s="150"/>
      <c r="D25" s="150"/>
      <c r="E25" s="150" t="str">
        <f>[74]MIR!$C$16</f>
        <v>Porcentaje de cumplimiento de metas</v>
      </c>
      <c r="F25" s="150"/>
      <c r="G25" s="150" t="str">
        <f>[74]MIR!$D$16</f>
        <v>Prevenir conflictos administrativos y juridicos</v>
      </c>
      <c r="H25" s="150"/>
      <c r="I25" s="160" t="str">
        <f>[74]MIR!$E$16</f>
        <v>verificando las actividades programadas en el plan de desarrollo municipal</v>
      </c>
      <c r="J25" s="150"/>
      <c r="K25" s="60" t="s">
        <v>184</v>
      </c>
      <c r="L25" s="64">
        <v>2</v>
      </c>
      <c r="M25" s="79" t="s">
        <v>230</v>
      </c>
      <c r="N25" s="80" t="s">
        <v>231</v>
      </c>
      <c r="O25" s="5">
        <v>0.5</v>
      </c>
      <c r="P25" s="397" t="s">
        <v>84</v>
      </c>
      <c r="Q25" s="161"/>
      <c r="R25" t="s">
        <v>33</v>
      </c>
    </row>
    <row r="26" spans="1:18" ht="120.75" customHeight="1" x14ac:dyDescent="0.25">
      <c r="A26" s="3" t="s">
        <v>66</v>
      </c>
      <c r="B26" s="163" t="str">
        <f>[74]MIR!$B$17</f>
        <v>Buena plantilla de  recursos humanos, recursos economicos y mobiliario y equipo.</v>
      </c>
      <c r="C26" s="167"/>
      <c r="D26" s="164"/>
      <c r="E26" s="163" t="str">
        <f>[74]MIR!$C$17</f>
        <v>Porcentaje de recursos</v>
      </c>
      <c r="F26" s="164"/>
      <c r="G26" s="163" t="str">
        <f>[74]MIR!$D$17</f>
        <v>Cumplir con la mediación a problemas dentro de la administración</v>
      </c>
      <c r="H26" s="164"/>
      <c r="I26" s="165" t="str">
        <f>[74]MIR!$E$17</f>
        <v>verificando el presupuesto asignado</v>
      </c>
      <c r="J26" s="166"/>
      <c r="K26" s="60" t="s">
        <v>184</v>
      </c>
      <c r="L26" s="98">
        <v>2</v>
      </c>
      <c r="M26" s="110" t="s">
        <v>230</v>
      </c>
      <c r="N26" s="111" t="s">
        <v>231</v>
      </c>
      <c r="O26" s="5">
        <v>0.5</v>
      </c>
      <c r="P26" s="397" t="s">
        <v>84</v>
      </c>
      <c r="Q26" s="161"/>
    </row>
    <row r="27" spans="1:18" ht="90" customHeight="1" x14ac:dyDescent="0.25">
      <c r="A27" s="3" t="s">
        <v>68</v>
      </c>
      <c r="B27" s="150" t="str">
        <f>[74]MIR!$B$19</f>
        <v>Buen  de personal, capacitado.</v>
      </c>
      <c r="C27" s="150"/>
      <c r="D27" s="150"/>
      <c r="E27" s="150" t="str">
        <f>[74]MIR!$C$19</f>
        <v>Porcentaje de capacitación</v>
      </c>
      <c r="F27" s="150"/>
      <c r="G27" s="150" t="str">
        <f>[74]MIR!$D$19</f>
        <v>Capacitar a al personal de la adminsitración y a delegados y comisarios municipales.</v>
      </c>
      <c r="H27" s="150"/>
      <c r="I27" s="150" t="str">
        <f>[74]MIR!$E$19</f>
        <v>A travez del desarrollo de sus actividades</v>
      </c>
      <c r="J27" s="150"/>
      <c r="K27" s="60" t="s">
        <v>184</v>
      </c>
      <c r="L27" s="64">
        <v>2</v>
      </c>
      <c r="M27" s="79" t="s">
        <v>230</v>
      </c>
      <c r="N27" s="80" t="s">
        <v>231</v>
      </c>
      <c r="O27" s="5">
        <v>0.5</v>
      </c>
      <c r="P27" s="397" t="s">
        <v>84</v>
      </c>
      <c r="Q27" s="161"/>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79">
    <mergeCell ref="F33:H34"/>
    <mergeCell ref="B25:D25"/>
    <mergeCell ref="E25:F25"/>
    <mergeCell ref="G25:H25"/>
    <mergeCell ref="I25:J25"/>
    <mergeCell ref="B26:D26"/>
    <mergeCell ref="E26:F26"/>
    <mergeCell ref="G26:H26"/>
    <mergeCell ref="I26:J26"/>
    <mergeCell ref="P25:Q25"/>
    <mergeCell ref="B27:D27"/>
    <mergeCell ref="E27:F27"/>
    <mergeCell ref="G27:H27"/>
    <mergeCell ref="I27:J27"/>
    <mergeCell ref="P27:Q27"/>
    <mergeCell ref="P26:Q26"/>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9"/>
  <sheetViews>
    <sheetView tabSelected="1" topLeftCell="A14" zoomScale="66" zoomScaleNormal="66" zoomScaleSheetLayoutView="70" workbookViewId="0">
      <selection activeCell="E27" sqref="E27:F27"/>
    </sheetView>
  </sheetViews>
  <sheetFormatPr baseColWidth="10" defaultColWidth="10.875" defaultRowHeight="15.75" x14ac:dyDescent="0.25"/>
  <cols>
    <col min="1" max="1" width="13.5" customWidth="1"/>
    <col min="3" max="3" width="4.375" customWidth="1"/>
    <col min="4" max="4" width="10.25" customWidth="1"/>
    <col min="5" max="5" width="7.375" customWidth="1"/>
    <col min="6" max="6" width="10.5" customWidth="1"/>
    <col min="7" max="7" width="4.375" customWidth="1"/>
    <col min="8" max="8" width="17.5" customWidth="1"/>
    <col min="9" max="9" width="13.375" customWidth="1"/>
    <col min="10" max="10" width="2.125" customWidth="1"/>
    <col min="11" max="13" width="13" customWidth="1"/>
    <col min="14" max="14" width="9.125" customWidth="1"/>
    <col min="15" max="15" width="10.25" customWidth="1"/>
    <col min="16" max="16" width="8.375" customWidth="1"/>
    <col min="17" max="17" width="0.25" customWidth="1"/>
  </cols>
  <sheetData>
    <row r="1" spans="1:17" x14ac:dyDescent="0.25">
      <c r="A1" s="1"/>
      <c r="B1" s="1"/>
      <c r="C1" s="1"/>
      <c r="D1" s="1"/>
      <c r="E1" s="1"/>
      <c r="F1" s="1"/>
      <c r="G1" s="1"/>
      <c r="H1" s="1"/>
      <c r="I1" s="1"/>
      <c r="J1" s="1"/>
      <c r="K1" s="1"/>
      <c r="L1" s="1"/>
      <c r="M1" s="1"/>
      <c r="N1" s="1"/>
      <c r="O1" s="1"/>
      <c r="P1" s="1"/>
      <c r="Q1" s="1"/>
    </row>
    <row r="2" spans="1:17" ht="35.25" customHeight="1" x14ac:dyDescent="0.25">
      <c r="A2" s="1"/>
      <c r="B2" s="147"/>
      <c r="C2" s="147"/>
      <c r="D2" s="147"/>
      <c r="E2" s="147"/>
      <c r="F2" s="147"/>
      <c r="G2" s="147"/>
      <c r="H2" s="147"/>
      <c r="I2" s="147"/>
      <c r="J2" s="147"/>
      <c r="K2" s="147"/>
      <c r="L2" s="147"/>
      <c r="M2" s="147"/>
      <c r="N2" s="147"/>
      <c r="O2" s="147"/>
      <c r="P2" s="147"/>
      <c r="Q2" s="1"/>
    </row>
    <row r="3" spans="1:17" ht="35.25" customHeight="1" x14ac:dyDescent="0.25">
      <c r="A3" s="1"/>
      <c r="B3" s="147"/>
      <c r="C3" s="147"/>
      <c r="D3" s="147"/>
      <c r="E3" s="147"/>
      <c r="F3" s="147"/>
      <c r="G3" s="147"/>
      <c r="H3" s="147"/>
      <c r="I3" s="147"/>
      <c r="J3" s="147"/>
      <c r="K3" s="147"/>
      <c r="L3" s="147"/>
      <c r="M3" s="147"/>
      <c r="N3" s="147"/>
      <c r="O3" s="147"/>
      <c r="P3" s="147"/>
      <c r="Q3" s="1"/>
    </row>
    <row r="4" spans="1:17" ht="51.75" customHeight="1" x14ac:dyDescent="0.25">
      <c r="A4" s="1"/>
      <c r="B4" s="147"/>
      <c r="C4" s="147"/>
      <c r="D4" s="147"/>
      <c r="E4" s="147"/>
      <c r="F4" s="147"/>
      <c r="G4" s="147"/>
      <c r="H4" s="147"/>
      <c r="I4" s="147"/>
      <c r="J4" s="147"/>
      <c r="K4" s="147"/>
      <c r="L4" s="147"/>
      <c r="M4" s="147"/>
      <c r="N4" s="147"/>
      <c r="O4" s="147"/>
      <c r="P4" s="147"/>
      <c r="Q4" s="1"/>
    </row>
    <row r="5" spans="1:17" ht="13.5"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18"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tr">
        <f>'[75]POA (2)'!$AA$26</f>
        <v xml:space="preserve">E. Prestacion de Servicios Publicos </v>
      </c>
      <c r="E8" s="150"/>
      <c r="F8" s="150"/>
      <c r="G8" s="150"/>
      <c r="H8" s="150"/>
      <c r="I8" s="151" t="s">
        <v>1</v>
      </c>
      <c r="J8" s="152" t="s">
        <v>226</v>
      </c>
      <c r="K8" s="152"/>
      <c r="L8" s="151" t="s">
        <v>2</v>
      </c>
      <c r="M8" s="321" t="str">
        <f>'[75]POA (2)'!$AA$26</f>
        <v xml:space="preserve">E. Prestacion de Servicios Publicos </v>
      </c>
      <c r="N8" s="150"/>
      <c r="O8" s="151" t="s">
        <v>3</v>
      </c>
      <c r="P8" s="319" t="str">
        <f>'[75]POA (2)'!$C$19</f>
        <v>14. AgroEconomía Sostenible Y 15. Responsabilidad Verde: Compromiso con la Comunidad y el Cambio Climático</v>
      </c>
      <c r="Q8" s="150"/>
    </row>
    <row r="9" spans="1:17" ht="192.7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4.5" customHeight="1" x14ac:dyDescent="0.25">
      <c r="A11" s="10" t="s">
        <v>4</v>
      </c>
      <c r="B11" s="408" t="s">
        <v>81</v>
      </c>
      <c r="C11" s="155"/>
      <c r="D11" s="155"/>
      <c r="E11" s="156"/>
      <c r="F11" s="10" t="s">
        <v>5</v>
      </c>
      <c r="G11" s="408" t="s">
        <v>123</v>
      </c>
      <c r="H11" s="155"/>
      <c r="I11" s="155"/>
      <c r="J11" s="155"/>
      <c r="K11" s="155"/>
      <c r="L11" s="156"/>
      <c r="M11" s="47" t="s">
        <v>6</v>
      </c>
      <c r="N11" s="408" t="s">
        <v>124</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409" t="str">
        <f>'[75]POA (2)'!$C$17</f>
        <v>EJE II Desarrollo Competitivo y Sostenible Para el Progreso.</v>
      </c>
      <c r="C13" s="150"/>
      <c r="D13" s="146" t="s">
        <v>8</v>
      </c>
      <c r="E13" s="409" t="str">
        <f>'[75]POA (2)'!$C$18</f>
        <v>Hacer un Municipio competitivo mediante el fomento al emprendimiento, al desarrollo, promoción de los productos locales, el fortalecimiento al campo, para fomentar la atracción y el turismo generando una economía sostenible. Contribuir en la preservación, cuidado y protección de los recursos naturales locales para disminuir efectos adversos en materia del medio ambiente.</v>
      </c>
      <c r="F13" s="150"/>
      <c r="G13" s="150"/>
      <c r="H13" s="146" t="s">
        <v>9</v>
      </c>
      <c r="I13" s="409" t="str">
        <f>'[75]POA (2)'!$C$20</f>
        <v>Vincular mecanismos de colaboración interinstitucional para el desarrollo de infraestructura que impulsen la vocación productiva del Municipio, garantizando la protección y sostenibilidad del medio ambiente.</v>
      </c>
      <c r="J13" s="150"/>
      <c r="K13" s="150"/>
      <c r="L13" s="150"/>
      <c r="M13" s="151" t="s">
        <v>10</v>
      </c>
      <c r="N13" s="321" t="str">
        <f>'[75]POA (2)'!$C$21</f>
        <v>14.1 Fortalecer los sistemas productivos regionales. 14.2 Gestionar programas gubernamentales que permitan mejorar el rendimiento en los cultivos y hatos ganaderos. 14.3 Impulsar la tecnificación y equipamiento productivos a los productores agropecuarios del Municipio. 14.4 Fomentar mecanismos eficaces para la reconversión productiva y la vinculación con cadenas productivas. 14.5 Impulsar el comercio local de los productos del campo. 14.6 Promover el desarrollo de las capacidades de todos los productores del Municipio mediante cursos, talleres o pláticas. 14.7 Implementar esquemas de promoción de educación financiera en las zonas rurales. 14.8 Dar seguimiento a los programas de apoyo al campo en el ámbito Federal contribuyendo a su distribución equitativa y una correcta focalización para brindar información oportuna. 14.9 Realizar eventos agropecuarios, para promover los  productos agrícolas locales. 14.10 Coordinar proyectos o programas en apoyo al campo, focalizando la vocación productiva del Municipio. 14.11 Impulsar el emprendimiento de las vocaciones productivas con responsabilidad social y sostenibilidad. 14.12 Promover la generación y consolidación de negocios, mediante capacitación, pláticas o talleres, elevando la  productividad y competitividad local. 14.13 Impulsar el posicionamiento de los productos locales y los servicios en cadenas de valor fortaleciendo la economía local. 14.14 Realizar eventos gastronómicos dando realce y difusión de los productos locales, promoviendo la  economía. 14.15 Diversificar y fortalecer los sectores económicos del Municipio, mediante eventos de promoción y participación. 14.16 Ejecutar actividades orientadas a promover la recuperación económica. 14.17 Potenciar las capacidades en el emprendimiento de todos los sectores económicos, a través de la profesionalización y capacitación. 14.18 Difundir los productos locales mediante concursos  que promuevan la participación activa de los productores. 14.19 Gestionar proyectos económicos integrales fomentando la productividad y la competitividad en el  sector económico. 14.20 Realizar talleres de autoempleo, apoyando a los jóvenes para el desarrollo de habilidades y destrezas que necesiten en el campo laboral. 15.1 Impulsar programas preventivos y correctivos para la atención del medio ambiente. 15.2 Realizar campañas de sensibilización, enfocadas al cuidado, conservación y preservación del medio ambiente.15.3 Fomentar prácticas sostenibles de prevención de riesgos ante el cambio climático, en las actividades económicas como mercados, tianguis, instituciones educativas y población en general. 15.4 Proteger las áreas naturales del Municipio. 15.5 Difundir y fomentar la cultura del bienestar animal, mediante campañas, pláticas o talleres. 15.6 Promover y vigilar el cumplimiento de la normatividad del medio ambiente y el bienestar animal. 15.7 Fomentar una adecuada valorización, tratamiento y  disposición de los residuos sólidos. 15.8 Impulsar mecanismos para la conservación de los recursos hídricos, mediante la difusión de campañas a favor del cuidado del agua. 15.9 Promover campañas de reforestación y cuidado de la naturaleza. 15.10 Establecer convenios de colaboración con los tres niveles de Gobierno, para coordinar esfuerzos en el cuidado del medio ambiente.</v>
      </c>
      <c r="O13" s="150"/>
      <c r="P13" s="150"/>
      <c r="Q13" s="150"/>
    </row>
    <row r="14" spans="1:17" ht="408.75" customHeight="1" x14ac:dyDescent="0.25">
      <c r="A14" s="151"/>
      <c r="B14" s="150"/>
      <c r="C14" s="150"/>
      <c r="D14" s="146"/>
      <c r="E14" s="150"/>
      <c r="F14" s="150"/>
      <c r="G14" s="150"/>
      <c r="H14" s="146"/>
      <c r="I14" s="150"/>
      <c r="J14" s="150"/>
      <c r="K14" s="150"/>
      <c r="L14" s="150"/>
      <c r="M14" s="151"/>
      <c r="N14" s="150"/>
      <c r="O14" s="150"/>
      <c r="P14" s="150"/>
      <c r="Q14" s="150"/>
    </row>
    <row r="15" spans="1:17" ht="17.25" customHeight="1"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51" t="s">
        <v>15</v>
      </c>
      <c r="J17" s="151"/>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51"/>
      <c r="J18" s="151"/>
      <c r="K18" s="151"/>
      <c r="L18" s="28" t="s">
        <v>184</v>
      </c>
      <c r="M18" s="28" t="s">
        <v>18</v>
      </c>
      <c r="N18" s="151"/>
      <c r="O18" s="151"/>
      <c r="P18" s="151"/>
      <c r="Q18" s="151"/>
    </row>
    <row r="19" spans="1:18" ht="148.5" customHeight="1" x14ac:dyDescent="0.25">
      <c r="A19" s="2" t="s">
        <v>28</v>
      </c>
      <c r="B19" s="150" t="str">
        <f>[75]MIR!$B$12</f>
        <v xml:space="preserve">Aprobación de presupuesto de egresos y ley de ingresos,  Estrategia Preservar los ecosistemas y los paisajes en su estado natural, evitando la contaminación de ecosistemas libres de contaminación y mejor cambio climático en el municipio </v>
      </c>
      <c r="C19" s="150"/>
      <c r="D19" s="150"/>
      <c r="E19" s="150" t="str">
        <f>[75]MIR!$C$12</f>
        <v>Porcentaje de resoluciones de aprobación.</v>
      </c>
      <c r="F19" s="150"/>
      <c r="G19" s="150" t="str">
        <f>[76]MIR!$G$15</f>
        <v>Porcentaje de Resoluciones Aprobadas = (No. De proyectos Terminados/ No. De Proyectos Programados) * 100.   PAP=(NPT/NPP) * 100</v>
      </c>
      <c r="H19" s="150"/>
      <c r="I19" s="160" t="s">
        <v>85</v>
      </c>
      <c r="J19" s="150"/>
      <c r="K19" s="49" t="s">
        <v>184</v>
      </c>
      <c r="L19" s="11">
        <v>2</v>
      </c>
      <c r="M19" s="79" t="s">
        <v>230</v>
      </c>
      <c r="N19" s="80" t="s">
        <v>231</v>
      </c>
      <c r="O19" s="5">
        <v>0.5</v>
      </c>
      <c r="P19" s="165" t="str">
        <f t="shared" ref="P19:P22" si="0">$J$8</f>
        <v>REGIDURIA DE MEDIO AMBIENTE Y RECURSOS NATURALES.</v>
      </c>
      <c r="Q19" s="166"/>
    </row>
    <row r="20" spans="1:18" ht="166.5" customHeight="1" x14ac:dyDescent="0.25">
      <c r="A20" s="2" t="s">
        <v>29</v>
      </c>
      <c r="B20" s="150" t="str">
        <f>[75]MIR!$B$13</f>
        <v xml:space="preserve">. Asistir con puntualidad a las sesiones ordinarias y extraordinarias del Ayuntamiento proponer eficiencia en la importancia del buen manejo de los recursos, y bajar los índices de contaminación ambiental por los residuos solidos en el Municipio de Eduardo Neri </v>
      </c>
      <c r="C20" s="150"/>
      <c r="D20" s="150"/>
      <c r="E20" s="150" t="str">
        <f>[76]MIR!$C$16</f>
        <v>Porcentaje de acciones implemetadas  para el control de los recursos financieros.</v>
      </c>
      <c r="F20" s="150"/>
      <c r="G20" s="150" t="str">
        <f>[76]MIR!$G$16</f>
        <v>Porcentaje de Efectividad = No. De Acciones Realizadas / No. De Acciones Programadas * 100             PAI=NAR/NAP *100</v>
      </c>
      <c r="H20" s="150"/>
      <c r="I20" s="160" t="s">
        <v>85</v>
      </c>
      <c r="J20" s="150"/>
      <c r="K20" s="49" t="s">
        <v>184</v>
      </c>
      <c r="L20" s="62">
        <v>2</v>
      </c>
      <c r="M20" s="79" t="s">
        <v>230</v>
      </c>
      <c r="N20" s="80" t="s">
        <v>231</v>
      </c>
      <c r="O20" s="5">
        <v>0.5</v>
      </c>
      <c r="P20" s="165" t="str">
        <f t="shared" si="0"/>
        <v>REGIDURIA DE MEDIO AMBIENTE Y RECURSOS NATURALES.</v>
      </c>
      <c r="Q20" s="166"/>
    </row>
    <row r="21" spans="1:18" ht="137.25" customHeight="1" x14ac:dyDescent="0.25">
      <c r="A21" s="2" t="s">
        <v>62</v>
      </c>
      <c r="B21" s="150" t="str">
        <f>[75]MIR!$B$14</f>
        <v>Ejercer la debida inspección y vigilancia, en los ramos a  cargo Mantener un manejo forestal uniforme sin agotar los recursos y  reutilización y reciclaje de residuos sólidos, así como minimizar la generación de residuos peligrosos</v>
      </c>
      <c r="C21" s="150"/>
      <c r="D21" s="150"/>
      <c r="E21" s="150" t="str">
        <f>[76]MIR!$C$17</f>
        <v>Porcentaje de acciones implemetadas  para el control de los recursos financieros.</v>
      </c>
      <c r="F21" s="150"/>
      <c r="G21" s="150" t="s">
        <v>79</v>
      </c>
      <c r="H21" s="150"/>
      <c r="I21" s="160" t="s">
        <v>85</v>
      </c>
      <c r="J21" s="150"/>
      <c r="K21" s="49" t="s">
        <v>184</v>
      </c>
      <c r="L21" s="62">
        <v>2</v>
      </c>
      <c r="M21" s="79" t="s">
        <v>230</v>
      </c>
      <c r="N21" s="80" t="s">
        <v>231</v>
      </c>
      <c r="O21" s="5">
        <v>0.5</v>
      </c>
      <c r="P21" s="165" t="str">
        <f t="shared" si="0"/>
        <v>REGIDURIA DE MEDIO AMBIENTE Y RECURSOS NATURALES.</v>
      </c>
      <c r="Q21" s="166"/>
    </row>
    <row r="22" spans="1:18" ht="116.25" customHeight="1" x14ac:dyDescent="0.25">
      <c r="A22" s="2" t="s">
        <v>63</v>
      </c>
      <c r="B22" s="150" t="str">
        <f>[76]MIR!$B$21</f>
        <v>Dictaminar e informar sobre los asuntos que les encomiende el Ayuntamiento, Recursos económicos suficientes para el mejoramiento de la calidad ambiental por producción de residuos</v>
      </c>
      <c r="C22" s="150"/>
      <c r="D22" s="150"/>
      <c r="E22" s="150" t="str">
        <f>[76]MIR!$C$21</f>
        <v>Porcentaje de resoluciones aprobadas.</v>
      </c>
      <c r="F22" s="150"/>
      <c r="G22" s="150" t="s">
        <v>129</v>
      </c>
      <c r="H22" s="150"/>
      <c r="I22" s="160" t="s">
        <v>85</v>
      </c>
      <c r="J22" s="150"/>
      <c r="K22" s="49" t="s">
        <v>184</v>
      </c>
      <c r="L22" s="62">
        <v>2</v>
      </c>
      <c r="M22" s="79" t="s">
        <v>230</v>
      </c>
      <c r="N22" s="80" t="s">
        <v>231</v>
      </c>
      <c r="O22" s="5">
        <v>0.5</v>
      </c>
      <c r="P22" s="165" t="str">
        <f t="shared" si="0"/>
        <v>REGIDURIA DE MEDIO AMBIENTE Y RECURSOS NATURALES.</v>
      </c>
      <c r="Q22" s="166"/>
    </row>
    <row r="23" spans="1:18" x14ac:dyDescent="0.25">
      <c r="A23" s="158" t="s">
        <v>30</v>
      </c>
      <c r="B23" s="158"/>
      <c r="C23" s="158"/>
      <c r="D23" s="158"/>
      <c r="E23" s="158"/>
      <c r="F23" s="158"/>
      <c r="G23" s="158"/>
      <c r="H23" s="158"/>
      <c r="I23" s="158"/>
      <c r="J23" s="158"/>
      <c r="K23" s="158"/>
      <c r="L23" s="158"/>
      <c r="M23" s="158"/>
      <c r="N23" s="158"/>
      <c r="O23" s="158"/>
      <c r="P23" s="158"/>
      <c r="Q23" s="158"/>
    </row>
    <row r="24" spans="1:18" ht="106.5" customHeight="1" x14ac:dyDescent="0.25">
      <c r="A24" s="3" t="s">
        <v>64</v>
      </c>
      <c r="B24" s="150" t="str">
        <f>[76]MIR!$B$18</f>
        <v>Formular al Ayuntamiento las propuestas de ordenamientos en asuntos municipales Mejorar áreas verdes y reutilizacion de los residuos de la basura para una mejor condicion de la tierra.</v>
      </c>
      <c r="C24" s="150"/>
      <c r="D24" s="150"/>
      <c r="E24" s="150" t="str">
        <f>[76]MIR!$C$18</f>
        <v>Porcentaje de acciones implemetadas  para el control de los recursos financieros.</v>
      </c>
      <c r="F24" s="150"/>
      <c r="G24" s="150" t="s">
        <v>131</v>
      </c>
      <c r="H24" s="150"/>
      <c r="I24" s="160" t="s">
        <v>85</v>
      </c>
      <c r="J24" s="150"/>
      <c r="K24" s="49" t="s">
        <v>184</v>
      </c>
      <c r="L24" s="57">
        <v>2</v>
      </c>
      <c r="M24" s="79" t="s">
        <v>230</v>
      </c>
      <c r="N24" s="80" t="s">
        <v>231</v>
      </c>
      <c r="O24" s="5">
        <v>0.5</v>
      </c>
      <c r="P24" s="160" t="str">
        <f t="shared" ref="P24:P27" si="1">$P$22</f>
        <v>REGIDURIA DE MEDIO AMBIENTE Y RECURSOS NATURALES.</v>
      </c>
      <c r="Q24" s="150"/>
    </row>
    <row r="25" spans="1:18" ht="108.75" customHeight="1" x14ac:dyDescent="0.25">
      <c r="A25" s="3" t="s">
        <v>65</v>
      </c>
      <c r="B25" s="150" t="str">
        <f>[76]MIR!$B$19</f>
        <v>Convocatoria a sesiones de cabildo y Poner en marcha   un   grupo  de tradición de la población en general.</v>
      </c>
      <c r="C25" s="150"/>
      <c r="D25" s="150"/>
      <c r="E25" s="150" t="str">
        <f>[76]MIR!$C$19</f>
        <v>Porcentaje de acciones implemetadas  para el control de los recursos financieros.</v>
      </c>
      <c r="F25" s="150"/>
      <c r="G25" s="150" t="s">
        <v>132</v>
      </c>
      <c r="H25" s="150"/>
      <c r="I25" s="160" t="s">
        <v>85</v>
      </c>
      <c r="J25" s="150"/>
      <c r="K25" s="49" t="s">
        <v>184</v>
      </c>
      <c r="L25" s="72">
        <v>2</v>
      </c>
      <c r="M25" s="79" t="s">
        <v>230</v>
      </c>
      <c r="N25" s="80" t="s">
        <v>231</v>
      </c>
      <c r="O25" s="5">
        <v>0.5</v>
      </c>
      <c r="P25" s="160" t="str">
        <f t="shared" si="1"/>
        <v>REGIDURIA DE MEDIO AMBIENTE Y RECURSOS NATURALES.</v>
      </c>
      <c r="Q25" s="150"/>
      <c r="R25" t="s">
        <v>33</v>
      </c>
    </row>
    <row r="26" spans="1:18" ht="123" customHeight="1" x14ac:dyDescent="0.25">
      <c r="A26" s="3" t="s">
        <v>66</v>
      </c>
      <c r="B26" s="163" t="str">
        <f>[76]MIR!$B$20</f>
        <v xml:space="preserve"> Formular al Ayuntamiento las propuestas de ordenamientos en asuntos municipales, Reciclar e intentar minimizar el impacto  del cambio  climaico y gestiónar  los recursos naturales del territorio.</v>
      </c>
      <c r="C26" s="167"/>
      <c r="D26" s="164"/>
      <c r="E26" s="163" t="str">
        <f>[76]MIR!$C$20</f>
        <v>Porcentaje de resoluciones para su aprobacion.</v>
      </c>
      <c r="F26" s="164"/>
      <c r="G26" s="163" t="s">
        <v>129</v>
      </c>
      <c r="H26" s="164"/>
      <c r="I26" s="165" t="s">
        <v>85</v>
      </c>
      <c r="J26" s="166"/>
      <c r="K26" s="49" t="s">
        <v>184</v>
      </c>
      <c r="L26" s="62">
        <v>2</v>
      </c>
      <c r="M26" s="79" t="s">
        <v>230</v>
      </c>
      <c r="N26" s="80" t="s">
        <v>231</v>
      </c>
      <c r="O26" s="5">
        <v>0.5</v>
      </c>
      <c r="P26" s="160" t="str">
        <f t="shared" si="1"/>
        <v>REGIDURIA DE MEDIO AMBIENTE Y RECURSOS NATURALES.</v>
      </c>
      <c r="Q26" s="150"/>
    </row>
    <row r="27" spans="1:18" ht="114" customHeight="1" x14ac:dyDescent="0.25">
      <c r="A27" s="3" t="s">
        <v>68</v>
      </c>
      <c r="B27" s="150" t="str">
        <f>[76]MIR!$B$22</f>
        <v xml:space="preserve">Solicitar los informes necesarios para el buen desarrollo de sus funciones Siguiendo prácticas correctas y garantizar nuestro bienestar  ecológico y a la preservación del ambiente y sus recursos. </v>
      </c>
      <c r="C27" s="150"/>
      <c r="D27" s="150"/>
      <c r="E27" s="150" t="str">
        <f>[76]MIR!$C$22</f>
        <v>Porcentaje de resoluciones aprobadas.</v>
      </c>
      <c r="F27" s="150"/>
      <c r="G27" s="150" t="s">
        <v>129</v>
      </c>
      <c r="H27" s="150"/>
      <c r="I27" s="150" t="s">
        <v>85</v>
      </c>
      <c r="J27" s="150"/>
      <c r="K27" s="49" t="s">
        <v>184</v>
      </c>
      <c r="L27" s="62">
        <v>2</v>
      </c>
      <c r="M27" s="79" t="s">
        <v>230</v>
      </c>
      <c r="N27" s="80" t="s">
        <v>231</v>
      </c>
      <c r="O27" s="5">
        <v>0.5</v>
      </c>
      <c r="P27" s="160" t="str">
        <f t="shared" si="1"/>
        <v>REGIDURIA DE MEDIO AMBIENTE Y RECURSOS NATURALES.</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ht="42" customHeight="1" x14ac:dyDescent="0.25"/>
    <row r="38" spans="1:17" s="1" customFormat="1" x14ac:dyDescent="0.25"/>
    <row r="39" spans="1:17" s="1" customFormat="1" x14ac:dyDescent="0.25"/>
  </sheetData>
  <mergeCells count="79">
    <mergeCell ref="F33:H3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0866141732283472" right="0.70866141732283472" top="0.74803149606299213" bottom="0.74803149606299213" header="0.31496062992125984" footer="0.31496062992125984"/>
  <pageSetup scale="69" fitToHeight="0" orientation="landscape" horizontalDpi="4294967292" verticalDpi="0"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zoomScale="62" zoomScaleNormal="62" zoomScaleSheetLayoutView="70" workbookViewId="0">
      <selection activeCell="D8" sqref="D8:H9"/>
    </sheetView>
  </sheetViews>
  <sheetFormatPr baseColWidth="10" defaultColWidth="10.875" defaultRowHeight="15.75" x14ac:dyDescent="0.25"/>
  <cols>
    <col min="1" max="1" width="13.75" customWidth="1"/>
    <col min="3" max="3" width="6.875" customWidth="1"/>
    <col min="4" max="4" width="12.125" customWidth="1"/>
    <col min="6" max="6" width="10.375" customWidth="1"/>
    <col min="8" max="8" width="12.875" customWidth="1"/>
    <col min="9" max="9" width="13.375" customWidth="1"/>
    <col min="10" max="10" width="7.375" customWidth="1"/>
    <col min="11" max="11" width="14.375" customWidth="1"/>
    <col min="12" max="12" width="12.125" customWidth="1"/>
    <col min="13" max="13" width="15.375" customWidth="1"/>
    <col min="14" max="14" width="15.125" customWidth="1"/>
    <col min="15" max="15" width="11" customWidth="1"/>
    <col min="17" max="17" width="8.25" customWidth="1"/>
  </cols>
  <sheetData>
    <row r="1" spans="1:17" x14ac:dyDescent="0.25">
      <c r="A1" s="1"/>
      <c r="B1" s="1"/>
      <c r="C1" s="1"/>
      <c r="D1" s="1"/>
      <c r="E1" s="1"/>
      <c r="F1" s="1"/>
      <c r="G1" s="1"/>
      <c r="H1" s="1"/>
      <c r="I1" s="1"/>
      <c r="J1" s="1"/>
      <c r="K1" s="1"/>
      <c r="L1" s="1"/>
      <c r="M1" s="1"/>
      <c r="N1" s="1"/>
      <c r="O1" s="1"/>
      <c r="P1" s="1"/>
      <c r="Q1" s="1"/>
    </row>
    <row r="2" spans="1:17" ht="30" customHeight="1" x14ac:dyDescent="0.25">
      <c r="A2" s="1"/>
      <c r="B2" s="147"/>
      <c r="C2" s="147"/>
      <c r="D2" s="147"/>
      <c r="E2" s="147"/>
      <c r="F2" s="147"/>
      <c r="G2" s="147"/>
      <c r="H2" s="147"/>
      <c r="I2" s="147"/>
      <c r="J2" s="147"/>
      <c r="K2" s="147"/>
      <c r="L2" s="147"/>
      <c r="M2" s="147"/>
      <c r="N2" s="147"/>
      <c r="O2" s="147"/>
      <c r="P2" s="147"/>
      <c r="Q2" s="1"/>
    </row>
    <row r="3" spans="1:17" ht="30" customHeight="1" x14ac:dyDescent="0.25">
      <c r="A3" s="1"/>
      <c r="B3" s="147"/>
      <c r="C3" s="147"/>
      <c r="D3" s="147"/>
      <c r="E3" s="147"/>
      <c r="F3" s="147"/>
      <c r="G3" s="147"/>
      <c r="H3" s="147"/>
      <c r="I3" s="147"/>
      <c r="J3" s="147"/>
      <c r="K3" s="147"/>
      <c r="L3" s="147"/>
      <c r="M3" s="147"/>
      <c r="N3" s="147"/>
      <c r="O3" s="147"/>
      <c r="P3" s="147"/>
      <c r="Q3" s="1"/>
    </row>
    <row r="4" spans="1:17" ht="48.75" customHeight="1" x14ac:dyDescent="0.25">
      <c r="A4" s="1"/>
      <c r="B4" s="147"/>
      <c r="C4" s="147"/>
      <c r="D4" s="147"/>
      <c r="E4" s="147"/>
      <c r="F4" s="147"/>
      <c r="G4" s="147"/>
      <c r="H4" s="147"/>
      <c r="I4" s="147"/>
      <c r="J4" s="147"/>
      <c r="K4" s="147"/>
      <c r="L4" s="147"/>
      <c r="M4" s="147"/>
      <c r="N4" s="147"/>
      <c r="O4" s="147"/>
      <c r="P4" s="147"/>
      <c r="Q4" s="1"/>
    </row>
    <row r="5" spans="1:17" ht="19.5"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27.7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tr">
        <f>'[77]POA (2)'!$AA$26</f>
        <v>E. Prestación de Servicios Públicos</v>
      </c>
      <c r="E8" s="150"/>
      <c r="F8" s="150"/>
      <c r="G8" s="150"/>
      <c r="H8" s="150"/>
      <c r="I8" s="151" t="s">
        <v>1</v>
      </c>
      <c r="J8" s="152" t="s">
        <v>36</v>
      </c>
      <c r="K8" s="152"/>
      <c r="L8" s="151" t="s">
        <v>2</v>
      </c>
      <c r="M8" s="321" t="str">
        <f>'[77]POA (2)'!$AA$26</f>
        <v>E. Prestación de Servicios Públicos</v>
      </c>
      <c r="N8" s="150"/>
      <c r="O8" s="151" t="s">
        <v>3</v>
      </c>
      <c r="P8" s="319" t="str">
        <f>'[77]POA (2)'!$C$19</f>
        <v xml:space="preserve">2. Educación, Talento y Cultura: Raíces que nos Unen Programa 8. Protegiendo lo Mas Valioso: Familia, Menores y Tercera Edad </v>
      </c>
      <c r="Q8" s="150"/>
    </row>
    <row r="9" spans="1:17" ht="99"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9" t="s">
        <v>4</v>
      </c>
      <c r="B11" s="408" t="s">
        <v>81</v>
      </c>
      <c r="C11" s="155"/>
      <c r="D11" s="155"/>
      <c r="E11" s="156"/>
      <c r="F11" s="9" t="s">
        <v>5</v>
      </c>
      <c r="G11" s="408" t="s">
        <v>123</v>
      </c>
      <c r="H11" s="155"/>
      <c r="I11" s="155"/>
      <c r="J11" s="155"/>
      <c r="K11" s="155"/>
      <c r="L11" s="156"/>
      <c r="M11" s="46" t="s">
        <v>6</v>
      </c>
      <c r="N11" s="408" t="s">
        <v>133</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409" t="str">
        <f>'[77]POA (2)'!$C$17</f>
        <v>EJE 1. Inclusión y Humanidad que Transforma: Unidos para Avanzar</v>
      </c>
      <c r="C13" s="150"/>
      <c r="D13" s="146" t="s">
        <v>8</v>
      </c>
      <c r="E13" s="409" t="str">
        <f>'[77]POA (2)'!$C$18</f>
        <v xml:space="preserve">Promover el desarrollo integral e inclusivo de la sociedad mediante la educación y la cultura, fortaleciendo la infraestructura educativa, impulsando programas culturales y artísticos, para preservar el patrimonio cultural del Municipio con la participación activa de la niñez y juventud. Mejorar las condiciones de vida de los grupos vulnerables propiciando el respeto por sus derechos, creando condiciones que aseguren un desarrollo integral y una inclusion generando una sinergia en beneficio de la niñez, adolecentes, adultos mayores y la familia  </v>
      </c>
      <c r="F13" s="150"/>
      <c r="G13" s="150"/>
      <c r="H13" s="146" t="s">
        <v>9</v>
      </c>
      <c r="I13" s="409" t="str">
        <f>'[77]POA (2)'!$C$20</f>
        <v>Articular políticas que creen un entorno favorable para el desarrollo social e integral de la niñez, jóvenes, adultos, adultos mayores y discapacitados, promoviendo una colaboración entre distintos sectores para asegurar el bienestar social del Municipio.</v>
      </c>
      <c r="J13" s="150"/>
      <c r="K13" s="150"/>
      <c r="L13" s="150"/>
      <c r="M13" s="151" t="s">
        <v>10</v>
      </c>
      <c r="N13" s="409" t="str">
        <f>'[77]POA (2)'!$C$21</f>
        <v xml:space="preserve">2.4 recuperar y promover las actividades culturales y artísticas en el municipio                                                                                                                                                                                                                                                                                                                                                                                                                                                                                       2.5. impulsar la difusión y preservación del patrimonio cultural del municipio, promoviendo danzas originarias, grupos musicales y otras actividades artísticas                                                                                                                                                                                                                                                                                                         2.7 promover los valores cívicos a través de ceremonias, desfiles y conmemoraciones oficiales                                                                                                                                                                                                                                                                                                                                                                                                                                           2.8 impulsar actividades culturales mediante convenios de colaboración con otros municipios, instituciones publicas y privadas                                                                                                                                                                                                                                                                                                                                                                             2.9 promover reuniones entre los jóvenes y sectores empresariales para lograr el apoyo a las actividades deportivas, culturales y artísticas.  8.14 Atender a los grupos vulnerables canalizando las inquietudes y necesidades, para realizar la gestion necesaria para el desarrollo de sus actividades cotidianas. 8.15 Procurar el respeto de sus derechos de las personas con discapacidad, a traves de estrategias y desarrollo integral contribuyendo a su inclusion social </v>
      </c>
      <c r="O13" s="150"/>
      <c r="P13" s="150"/>
      <c r="Q13" s="150"/>
    </row>
    <row r="14" spans="1:17" ht="282"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9" t="s">
        <v>184</v>
      </c>
      <c r="M18" s="9" t="s">
        <v>18</v>
      </c>
      <c r="N18" s="151"/>
      <c r="O18" s="151"/>
      <c r="P18" s="151"/>
      <c r="Q18" s="151"/>
    </row>
    <row r="19" spans="1:18" ht="117.75" customHeight="1" x14ac:dyDescent="0.25">
      <c r="A19" s="2" t="s">
        <v>28</v>
      </c>
      <c r="B19" s="150" t="str">
        <f>[77]MIR!$B$12</f>
        <v>Mejorar la calidad de vida e inclusión social de grupos vulnerables a través del acceso a la educación y políticas públicas equitativas.</v>
      </c>
      <c r="C19" s="150"/>
      <c r="D19" s="150"/>
      <c r="E19" s="150" t="str">
        <f>[77]MIR!$C$12</f>
        <v>Calidad de vida de grupos vulnerables</v>
      </c>
      <c r="F19" s="150"/>
      <c r="G19" s="150" t="str">
        <f>[77]MIR!$D$12</f>
        <v>Calidad de vida de grupos vulnerables = Número de grupos vulnerables atendidos con calidad / Total de grupos vulnerables identificados * 100 (CVGV = NGVAC / TGVI * 100)</v>
      </c>
      <c r="H19" s="150"/>
      <c r="I19" s="160" t="str">
        <f>[77]MIR!$E$12</f>
        <v>Informes municipales, encuestas de calidad de vida</v>
      </c>
      <c r="J19" s="150"/>
      <c r="K19" s="48" t="s">
        <v>184</v>
      </c>
      <c r="L19" s="8">
        <v>2</v>
      </c>
      <c r="M19" s="79" t="s">
        <v>230</v>
      </c>
      <c r="N19" s="80" t="s">
        <v>231</v>
      </c>
      <c r="O19" s="5">
        <v>0.5</v>
      </c>
      <c r="P19" s="160" t="s">
        <v>36</v>
      </c>
      <c r="Q19" s="150"/>
    </row>
    <row r="20" spans="1:18" ht="137.25" customHeight="1" x14ac:dyDescent="0.25">
      <c r="A20" s="2" t="s">
        <v>29</v>
      </c>
      <c r="B20" s="150" t="str">
        <f>[77]MIR!$B$13</f>
        <v>Garantizar el acceso equitativo a la educación y servicios para grupos vulnerables en el municipio.</v>
      </c>
      <c r="C20" s="150"/>
      <c r="D20" s="150"/>
      <c r="E20" s="150" t="str">
        <f>[77]MIR!$C$13</f>
        <v>Acceso equitativo a educación y servicios</v>
      </c>
      <c r="F20" s="150"/>
      <c r="G20" s="150" t="str">
        <f>[77]MIR!$D$13</f>
        <v>Acceso equitativo a educación y servicios = Número de grupos vulnerables con acceso efectivo a educación y servicios / Total de grupos vulnerables identificados * 100 (AEES = NGVAEE / TGVI * 100)</v>
      </c>
      <c r="H20" s="150"/>
      <c r="I20" s="160" t="str">
        <f>[77]MIR!$E$13</f>
        <v>Reportes escolares, registros de servicios sociales</v>
      </c>
      <c r="J20" s="150"/>
      <c r="K20" s="48" t="s">
        <v>184</v>
      </c>
      <c r="L20" s="62">
        <v>2</v>
      </c>
      <c r="M20" s="79" t="s">
        <v>230</v>
      </c>
      <c r="N20" s="80" t="s">
        <v>231</v>
      </c>
      <c r="O20" s="5">
        <v>0.5</v>
      </c>
      <c r="P20" s="160" t="s">
        <v>36</v>
      </c>
      <c r="Q20" s="150"/>
    </row>
    <row r="21" spans="1:18" ht="122.25" customHeight="1" x14ac:dyDescent="0.25">
      <c r="A21" s="31" t="s">
        <v>62</v>
      </c>
      <c r="B21" s="150" t="str">
        <f>[77]MIR!$B$14</f>
        <v>Aumentar el presupuesto para programas educativos y sociales inclusivos.</v>
      </c>
      <c r="C21" s="150"/>
      <c r="D21" s="150"/>
      <c r="E21" s="150" t="str">
        <f>[77]MIR!$C$14</f>
        <v>Incremento en presupuesto educativo inclusivo</v>
      </c>
      <c r="F21" s="150"/>
      <c r="G21" s="150" t="str">
        <f>[77]MIR!$D$14</f>
        <v>Incremento en presupuesto educativo inclusivo = Presupuesto asignado a educación y apoyo inclusivo / Presupuesto total del año en educación * 100 (IPEI = PAEAI / PTAE * 100)</v>
      </c>
      <c r="H21" s="150"/>
      <c r="I21" s="160" t="str">
        <f>[77]MIR!$E$14</f>
        <v>Presupuesto anual aprobado y ejercido</v>
      </c>
      <c r="J21" s="150"/>
      <c r="K21" s="48" t="s">
        <v>184</v>
      </c>
      <c r="L21" s="62">
        <v>2</v>
      </c>
      <c r="M21" s="79" t="s">
        <v>230</v>
      </c>
      <c r="N21" s="80" t="s">
        <v>231</v>
      </c>
      <c r="O21" s="5">
        <v>0.5</v>
      </c>
      <c r="P21" s="160" t="s">
        <v>36</v>
      </c>
      <c r="Q21" s="150"/>
    </row>
    <row r="22" spans="1:18" ht="129" customHeight="1" x14ac:dyDescent="0.25">
      <c r="A22" s="31" t="s">
        <v>63</v>
      </c>
      <c r="B22" s="410" t="str">
        <f>[77]MIR!$B$16</f>
        <v>Fortalecer la coordinación interinstitucional a nivel municipal.</v>
      </c>
      <c r="C22" s="412"/>
      <c r="D22" s="411"/>
      <c r="E22" s="410" t="str">
        <f>[77]MIR!$C$16</f>
        <v>Nivel de coordinación interinstitucional</v>
      </c>
      <c r="F22" s="411"/>
      <c r="G22" s="410" t="str">
        <f>[77]MIR!$D$16</f>
        <v>Nivel de coordinación interinstitucional = Número de acuerdos de colaboración efectiva / Número de instituciones participantes * 100 (NCI = NACE / NIP * 100)</v>
      </c>
      <c r="H22" s="411"/>
      <c r="I22" s="410" t="str">
        <f>[77]MIR!$E$16</f>
        <v>Convenios firmados, actas de colaboración</v>
      </c>
      <c r="J22" s="411"/>
      <c r="K22" s="48" t="s">
        <v>184</v>
      </c>
      <c r="L22" s="109">
        <v>2</v>
      </c>
      <c r="M22" s="109" t="s">
        <v>230</v>
      </c>
      <c r="N22" s="108" t="s">
        <v>231</v>
      </c>
      <c r="O22" s="5">
        <v>0.5</v>
      </c>
      <c r="P22" s="160" t="s">
        <v>36</v>
      </c>
      <c r="Q22" s="150"/>
    </row>
    <row r="23" spans="1:18" ht="93" customHeight="1" x14ac:dyDescent="0.25">
      <c r="A23" s="110" t="s">
        <v>106</v>
      </c>
      <c r="B23" s="150" t="str">
        <f>[77]MIR!$B$19</f>
        <v>Actualización de datos sobre personas con discapacidad y migrantes.</v>
      </c>
      <c r="C23" s="150"/>
      <c r="D23" s="150"/>
      <c r="E23" s="150" t="str">
        <f>[77]MIR!$C$19</f>
        <v>Nivel de actualización de datos</v>
      </c>
      <c r="F23" s="150"/>
      <c r="G23" s="150" t="str">
        <f>[77]MIR!$D$19</f>
        <v>Nivel de actualización de datos = Datos actualizados al año en curso / Datos totales requeridos * 100 (NAD = DAAC / DTR * 100)</v>
      </c>
      <c r="H23" s="150"/>
      <c r="I23" s="160" t="str">
        <f>[77]MIR!$E$19</f>
        <v>Bases de datos, censos locales</v>
      </c>
      <c r="J23" s="150"/>
      <c r="K23" s="48" t="s">
        <v>184</v>
      </c>
      <c r="L23" s="62">
        <v>2</v>
      </c>
      <c r="M23" s="79" t="s">
        <v>230</v>
      </c>
      <c r="N23" s="80" t="s">
        <v>231</v>
      </c>
      <c r="O23" s="5">
        <v>0.5</v>
      </c>
      <c r="P23" s="160" t="s">
        <v>36</v>
      </c>
      <c r="Q23" s="150"/>
    </row>
    <row r="24" spans="1:18" ht="29.25" customHeight="1" x14ac:dyDescent="0.25">
      <c r="A24" s="158" t="s">
        <v>30</v>
      </c>
      <c r="B24" s="158"/>
      <c r="C24" s="158"/>
      <c r="D24" s="158"/>
      <c r="E24" s="158"/>
      <c r="F24" s="158"/>
      <c r="G24" s="158"/>
      <c r="H24" s="158"/>
      <c r="I24" s="158"/>
      <c r="J24" s="158"/>
      <c r="K24" s="158"/>
      <c r="L24" s="158"/>
      <c r="M24" s="158"/>
      <c r="N24" s="158"/>
      <c r="O24" s="158"/>
      <c r="P24" s="158"/>
      <c r="Q24" s="158"/>
    </row>
    <row r="25" spans="1:18" ht="108" customHeight="1" x14ac:dyDescent="0.25">
      <c r="A25" s="3" t="s">
        <v>69</v>
      </c>
      <c r="B25" s="150" t="str">
        <f>[77]MIR!$B$15</f>
        <v>Participar con puntualidad y responsabilidad en las sesiones de cabildo, ejerciendo las facultades de deliberación y decisión en los temas que competen al Ayuntamiento.</v>
      </c>
      <c r="C25" s="150"/>
      <c r="D25" s="150"/>
      <c r="E25" s="150" t="str">
        <f>[77]MIR!$C$15</f>
        <v>Participación en sesiones de cabildo</v>
      </c>
      <c r="F25" s="150"/>
      <c r="G25" s="150" t="str">
        <f>[77]MIR!$D$15</f>
        <v>Participación en sesiones de cabildo = Sesiones a las que se participó puntualmente / Sesiones totales de cabildo realizadas * 100 (PSC = SPPP / STCR * 100)</v>
      </c>
      <c r="H25" s="150"/>
      <c r="I25" s="160" t="str">
        <f>[77]MIR!$E$15</f>
        <v>Actas de asistencia, minutas de sesión</v>
      </c>
      <c r="J25" s="150"/>
      <c r="K25" s="48" t="s">
        <v>184</v>
      </c>
      <c r="L25" s="8">
        <v>2</v>
      </c>
      <c r="M25" s="79" t="s">
        <v>230</v>
      </c>
      <c r="N25" s="80" t="s">
        <v>231</v>
      </c>
      <c r="O25" s="5">
        <v>0.5</v>
      </c>
      <c r="P25" s="160" t="s">
        <v>36</v>
      </c>
      <c r="Q25" s="150"/>
      <c r="R25" t="s">
        <v>33</v>
      </c>
    </row>
    <row r="26" spans="1:18" ht="126" customHeight="1" x14ac:dyDescent="0.25">
      <c r="A26" s="3" t="s">
        <v>71</v>
      </c>
      <c r="B26" s="150" t="str">
        <f>[77]MIR!$B$17</f>
        <v>Promover la emisión oportuna de convocatorias y participación en sesiones de cabildo, como estrategia para fomentar la transparencia...</v>
      </c>
      <c r="C26" s="150"/>
      <c r="D26" s="150"/>
      <c r="E26" s="150" t="str">
        <f>[77]MIR!$C$17</f>
        <v>Oportunidad en convocatorias emitidas</v>
      </c>
      <c r="F26" s="150"/>
      <c r="G26" s="150" t="str">
        <f>[77]MIR!$D$17</f>
        <v>Oportunidad en convocatorias emitidas = Cantidad de convocatorias emitidas en tiempo / Cantidad total de convocatorias requeridas * 100 (OCE = CCET / CTCR * 100)</v>
      </c>
      <c r="H26" s="150"/>
      <c r="I26" s="160" t="str">
        <f>[77]MIR!$E$17</f>
        <v>Convocatorias, bitácora de publicaciones</v>
      </c>
      <c r="J26" s="150"/>
      <c r="K26" s="48" t="s">
        <v>184</v>
      </c>
      <c r="L26" s="59">
        <v>2</v>
      </c>
      <c r="M26" s="79" t="s">
        <v>230</v>
      </c>
      <c r="N26" s="80" t="s">
        <v>231</v>
      </c>
      <c r="O26" s="5">
        <v>0.5</v>
      </c>
      <c r="P26" s="160" t="s">
        <v>36</v>
      </c>
      <c r="Q26" s="150"/>
    </row>
    <row r="27" spans="1:18" ht="136.5" customHeight="1" x14ac:dyDescent="0.25">
      <c r="A27" s="3" t="s">
        <v>78</v>
      </c>
      <c r="B27" s="163" t="str">
        <f>[77]MIR!$B$18</f>
        <v>Ejercer la debida inspección, vigilancia, e intervención en las comisiones asignadas...</v>
      </c>
      <c r="C27" s="167"/>
      <c r="D27" s="164"/>
      <c r="E27" s="163" t="str">
        <f>[77]MIR!$C$18</f>
        <v>Cumplimiento en comisiones asignadas</v>
      </c>
      <c r="F27" s="164"/>
      <c r="G27" s="163" t="str">
        <f>[77]MIR!$D$18</f>
        <v>Cumplimiento en comisiones asignadas = Cantidad de intervenciones realizadas en comisiones / Cantidad total de comisiones asignadas * 100 (CCA = CIRC / CTCA * 100)</v>
      </c>
      <c r="H27" s="164"/>
      <c r="I27" s="165" t="str">
        <f>[77]MIR!$E$18</f>
        <v>Informes de comisiones, actas de reuniones</v>
      </c>
      <c r="J27" s="166"/>
      <c r="K27" s="48" t="s">
        <v>184</v>
      </c>
      <c r="L27" s="59">
        <v>2</v>
      </c>
      <c r="M27" s="79" t="s">
        <v>230</v>
      </c>
      <c r="N27" s="80" t="s">
        <v>231</v>
      </c>
      <c r="O27" s="5">
        <v>0.5</v>
      </c>
      <c r="P27" s="160" t="s">
        <v>36</v>
      </c>
      <c r="Q27" s="150"/>
    </row>
    <row r="28" spans="1:18" ht="136.5" customHeight="1" x14ac:dyDescent="0.25">
      <c r="A28" s="3" t="s">
        <v>107</v>
      </c>
      <c r="B28" s="163" t="str">
        <f>[77]MIR!$B$20</f>
        <v>Resoluciones aprobadas y publicadas para mejores condiciones de vida de inmigrantes y discapacitados.</v>
      </c>
      <c r="C28" s="167"/>
      <c r="D28" s="164"/>
      <c r="E28" s="163" t="str">
        <f>[77]MIR!$C$20</f>
        <v>Resoluciones aprobadas y publicadas</v>
      </c>
      <c r="F28" s="164"/>
      <c r="G28" s="163" t="str">
        <f>[77]MIR!$D$20</f>
        <v>Resoluciones aprobadas y publicadas = Resoluciones aprobadas en el periodo / Resoluciones propuestas en total * 100 (RAP = RAPEP / RPT * 100)</v>
      </c>
      <c r="H28" s="164"/>
      <c r="I28" s="165" t="str">
        <f>[77]MIR!$E$20</f>
        <v>Gaceta municipal, sitio web oficial</v>
      </c>
      <c r="J28" s="166"/>
      <c r="K28" s="110" t="s">
        <v>184</v>
      </c>
      <c r="L28" s="98">
        <v>2</v>
      </c>
      <c r="M28" s="110" t="s">
        <v>230</v>
      </c>
      <c r="N28" s="111" t="s">
        <v>231</v>
      </c>
      <c r="O28" s="5">
        <v>0.05</v>
      </c>
      <c r="P28" s="160" t="s">
        <v>36</v>
      </c>
      <c r="Q28" s="150"/>
    </row>
    <row r="29" spans="1:18" ht="117" customHeight="1" x14ac:dyDescent="0.25">
      <c r="A29" s="3" t="s">
        <v>237</v>
      </c>
      <c r="B29" s="150" t="str">
        <f>[77]MIR!$B$21</f>
        <v>Convocatorias a sesiones de cabildo como Participación social y confianza a la información...</v>
      </c>
      <c r="C29" s="150"/>
      <c r="D29" s="150"/>
      <c r="E29" s="150" t="str">
        <f>[77]MIR!$C$21</f>
        <v>Participación ciudadana en cabildo</v>
      </c>
      <c r="F29" s="150"/>
      <c r="G29" s="150" t="str">
        <f>[77]MIR!$D$21</f>
        <v>Participación ciudadana en cabildo = Cantidad de ciudadanos que participaron en cabildo / Cantidad total convocada * 100 (PCC = CCCPC / CTC * 100)</v>
      </c>
      <c r="H29" s="150"/>
      <c r="I29" s="150" t="str">
        <f>[77]MIR!$E$21</f>
        <v>Registro de asistentes, encuestas de participación</v>
      </c>
      <c r="J29" s="150"/>
      <c r="K29" s="48" t="s">
        <v>184</v>
      </c>
      <c r="L29" s="59">
        <v>2</v>
      </c>
      <c r="M29" s="79" t="s">
        <v>230</v>
      </c>
      <c r="N29" s="80" t="s">
        <v>231</v>
      </c>
      <c r="O29" s="5">
        <v>0.5</v>
      </c>
      <c r="P29" s="160" t="s">
        <v>36</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
      <c r="G37" s="1"/>
      <c r="H37" s="1"/>
      <c r="I37" s="1"/>
      <c r="J37" s="1"/>
      <c r="K37" s="1"/>
      <c r="L37" s="1"/>
      <c r="M37" s="1"/>
      <c r="N37" s="1"/>
      <c r="O37" s="1"/>
      <c r="P37" s="1"/>
      <c r="Q37" s="1"/>
    </row>
    <row r="38" spans="1:17" s="1" customFormat="1" x14ac:dyDescent="0.25">
      <c r="F38"/>
    </row>
    <row r="39" spans="1:17" s="1" customFormat="1" x14ac:dyDescent="0.25"/>
    <row r="40" spans="1:17" s="1" customFormat="1" x14ac:dyDescent="0.25"/>
    <row r="41" spans="1:17" x14ac:dyDescent="0.25">
      <c r="A41" s="1"/>
      <c r="B41" s="1"/>
      <c r="C41" s="1"/>
      <c r="D41" s="1"/>
      <c r="E41" s="1"/>
      <c r="F41" s="1"/>
      <c r="G41" s="1"/>
      <c r="H41" s="1"/>
      <c r="I41" s="1"/>
      <c r="J41" s="1"/>
      <c r="K41" s="1"/>
      <c r="L41" s="1"/>
      <c r="M41" s="1"/>
      <c r="N41" s="1"/>
      <c r="O41" s="1"/>
      <c r="P41" s="1"/>
      <c r="Q41" s="1"/>
    </row>
  </sheetData>
  <mergeCells count="89">
    <mergeCell ref="P22:Q22"/>
    <mergeCell ref="I22:J22"/>
    <mergeCell ref="G22:H22"/>
    <mergeCell ref="E22:F22"/>
    <mergeCell ref="B22:D22"/>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6:Q26"/>
    <mergeCell ref="B29:D29"/>
    <mergeCell ref="E29:F29"/>
    <mergeCell ref="G29:H29"/>
    <mergeCell ref="I29:J29"/>
    <mergeCell ref="P29:Q29"/>
    <mergeCell ref="P27:Q27"/>
    <mergeCell ref="B28:D28"/>
    <mergeCell ref="E28:F28"/>
    <mergeCell ref="G28:H28"/>
    <mergeCell ref="I28:J28"/>
    <mergeCell ref="P28:Q28"/>
    <mergeCell ref="F35:H36"/>
    <mergeCell ref="B26:D26"/>
    <mergeCell ref="E26:F26"/>
    <mergeCell ref="G26:H26"/>
    <mergeCell ref="I26:J26"/>
    <mergeCell ref="B27:D27"/>
    <mergeCell ref="E27:F27"/>
    <mergeCell ref="G27:H27"/>
    <mergeCell ref="I27:J27"/>
  </mergeCells>
  <pageMargins left="0.7" right="0.7" top="0.75" bottom="0.75" header="0.3" footer="0.3"/>
  <pageSetup scale="53" orientation="landscape" horizontalDpi="0" verticalDpi="0"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topLeftCell="A27" zoomScale="66" zoomScaleNormal="66" zoomScaleSheetLayoutView="70" workbookViewId="0">
      <selection activeCell="G28" sqref="G28:H28"/>
    </sheetView>
  </sheetViews>
  <sheetFormatPr baseColWidth="10" defaultColWidth="10.875" defaultRowHeight="15.75" x14ac:dyDescent="0.25"/>
  <cols>
    <col min="1" max="1" width="14.75" customWidth="1"/>
    <col min="3" max="3" width="6.875" customWidth="1"/>
    <col min="4" max="4" width="15.125" customWidth="1"/>
    <col min="6" max="6" width="10.125" customWidth="1"/>
    <col min="8" max="8" width="12.875" customWidth="1"/>
    <col min="9" max="9" width="13.375" customWidth="1"/>
    <col min="10" max="10" width="6.625" customWidth="1"/>
    <col min="11" max="11" width="14.875" customWidth="1"/>
    <col min="12" max="12" width="13.5" customWidth="1"/>
    <col min="13" max="13" width="13.75" customWidth="1"/>
    <col min="14" max="14" width="14.75" customWidth="1"/>
    <col min="15" max="15" width="10.5" customWidth="1"/>
    <col min="17" max="17" width="8" customWidth="1"/>
  </cols>
  <sheetData>
    <row r="1" spans="1:17" x14ac:dyDescent="0.25">
      <c r="A1" s="1"/>
      <c r="B1" s="1"/>
      <c r="C1" s="1"/>
      <c r="D1" s="1"/>
      <c r="E1" s="1"/>
      <c r="F1" s="1"/>
      <c r="G1" s="1"/>
      <c r="H1" s="1"/>
      <c r="I1" s="1"/>
      <c r="J1" s="1"/>
      <c r="K1" s="1"/>
      <c r="L1" s="1"/>
      <c r="M1" s="1"/>
      <c r="N1" s="1"/>
      <c r="O1" s="1"/>
      <c r="P1" s="1"/>
      <c r="Q1" s="1"/>
    </row>
    <row r="2" spans="1:17" ht="28.5" customHeight="1" x14ac:dyDescent="0.25">
      <c r="A2" s="1"/>
      <c r="B2" s="147"/>
      <c r="C2" s="147"/>
      <c r="D2" s="147"/>
      <c r="E2" s="147"/>
      <c r="F2" s="147"/>
      <c r="G2" s="147"/>
      <c r="H2" s="147"/>
      <c r="I2" s="147"/>
      <c r="J2" s="147"/>
      <c r="K2" s="147"/>
      <c r="L2" s="147"/>
      <c r="M2" s="147"/>
      <c r="N2" s="147"/>
      <c r="O2" s="147"/>
      <c r="P2" s="147"/>
      <c r="Q2" s="1"/>
    </row>
    <row r="3" spans="1:17" ht="28.5" customHeight="1" x14ac:dyDescent="0.25">
      <c r="A3" s="1"/>
      <c r="B3" s="147"/>
      <c r="C3" s="147"/>
      <c r="D3" s="147"/>
      <c r="E3" s="147"/>
      <c r="F3" s="147"/>
      <c r="G3" s="147"/>
      <c r="H3" s="147"/>
      <c r="I3" s="147"/>
      <c r="J3" s="147"/>
      <c r="K3" s="147"/>
      <c r="L3" s="147"/>
      <c r="M3" s="147"/>
      <c r="N3" s="147"/>
      <c r="O3" s="147"/>
      <c r="P3" s="147"/>
      <c r="Q3" s="1"/>
    </row>
    <row r="4" spans="1:17" ht="49.5" customHeight="1" x14ac:dyDescent="0.25">
      <c r="A4" s="1"/>
      <c r="B4" s="147"/>
      <c r="C4" s="147"/>
      <c r="D4" s="147"/>
      <c r="E4" s="147"/>
      <c r="F4" s="147"/>
      <c r="G4" s="147"/>
      <c r="H4" s="147"/>
      <c r="I4" s="147"/>
      <c r="J4" s="147"/>
      <c r="K4" s="147"/>
      <c r="L4" s="147"/>
      <c r="M4" s="147"/>
      <c r="N4" s="147"/>
      <c r="O4" s="147"/>
      <c r="P4" s="147"/>
      <c r="Q4" s="1"/>
    </row>
    <row r="5" spans="1:17" ht="32.25"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25.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tr">
        <f>'[78]POA (2)'!$AA$26</f>
        <v>E. Prestación de Servicios Públicos</v>
      </c>
      <c r="E8" s="150"/>
      <c r="F8" s="150"/>
      <c r="G8" s="150"/>
      <c r="H8" s="150"/>
      <c r="I8" s="151" t="s">
        <v>1</v>
      </c>
      <c r="J8" s="152" t="s">
        <v>38</v>
      </c>
      <c r="K8" s="152"/>
      <c r="L8" s="151" t="s">
        <v>2</v>
      </c>
      <c r="M8" s="321" t="str">
        <f>'[78]POA (2)'!$AA$26</f>
        <v>E. Prestación de Servicios Públicos</v>
      </c>
      <c r="N8" s="150"/>
      <c r="O8" s="151" t="s">
        <v>3</v>
      </c>
      <c r="P8" s="319" t="str">
        <f>'[78]POA (2)'!$C$19</f>
        <v xml:space="preserve">PROGRAMA 2.EDUCACION, TALENTO Y CULTURA: RAICES QUE NOS UNEN </v>
      </c>
      <c r="Q8" s="150"/>
    </row>
    <row r="9" spans="1:17" ht="76.5" customHeight="1" x14ac:dyDescent="0.25">
      <c r="A9" s="146"/>
      <c r="B9" s="146"/>
      <c r="C9" s="146"/>
      <c r="D9" s="150"/>
      <c r="E9" s="150"/>
      <c r="F9" s="150"/>
      <c r="G9" s="150"/>
      <c r="H9" s="150"/>
      <c r="I9" s="151"/>
      <c r="J9" s="152"/>
      <c r="K9" s="152"/>
      <c r="L9" s="151"/>
      <c r="M9" s="150"/>
      <c r="N9" s="150"/>
      <c r="O9" s="151"/>
      <c r="P9" s="150"/>
      <c r="Q9" s="150"/>
    </row>
    <row r="10" spans="1:17" ht="21.75" customHeight="1"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207" t="s">
        <v>135</v>
      </c>
      <c r="C11" s="155"/>
      <c r="D11" s="155"/>
      <c r="E11" s="156"/>
      <c r="F11" s="10" t="s">
        <v>5</v>
      </c>
      <c r="G11" s="207" t="s">
        <v>136</v>
      </c>
      <c r="H11" s="155"/>
      <c r="I11" s="155"/>
      <c r="J11" s="155"/>
      <c r="K11" s="155"/>
      <c r="L11" s="156"/>
      <c r="M11" s="26" t="s">
        <v>6</v>
      </c>
      <c r="N11" s="207" t="s">
        <v>124</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316" t="str">
        <f>'[78]POA (2)'!$C$17</f>
        <v>EJE I. INCLUSION Y HUMANIDAD QUE TRANSFORMAN: UNIDOS PARA AVANZAR</v>
      </c>
      <c r="C13" s="150"/>
      <c r="D13" s="146" t="s">
        <v>8</v>
      </c>
      <c r="E13" s="316" t="str">
        <f>'[78]POA (2)'!$C$18</f>
        <v>Promover el desarrollo integral e inclusivo de la sociedad mediante la educación y la cultura, fortaleciendo la infraestructura educativa, impulsando programas culturales y artísticos, para preservar el patrimonio cultural del municipio con la participación activa de la niñez y juventud.</v>
      </c>
      <c r="F13" s="150"/>
      <c r="G13" s="150"/>
      <c r="H13" s="146" t="s">
        <v>9</v>
      </c>
      <c r="I13" s="316" t="str">
        <f>'[78]POA (2)'!$C$20</f>
        <v>Articular políticas públicas que creen un entorno favorable para el desarrollo social e integral de la niñez, jóvenes, adultos, adultos mayores y discapacitados promoviendo una colaboración entre distintos sectores para asegurar el bienestar social de municipio</v>
      </c>
      <c r="J13" s="150"/>
      <c r="K13" s="150"/>
      <c r="L13" s="150"/>
      <c r="M13" s="151" t="s">
        <v>10</v>
      </c>
      <c r="N13" s="316" t="str">
        <f>'[78]POA (2)'!$C$21</f>
        <v xml:space="preserve">2.4 Recuperar y promover las actividades culturales y artísticas en el municipio.
2.5 Impulsar la difusión y la preservación de patrimonio cultural del municipio, promoviendo danzas originarias, grupos musicales y potras actividades artísticas.
2.6 Fomentar la realización de talleres de danza, pintura, música, teatro y otras artes, incentivando la participación de la niñez y la juventud.
2.10 Garantizar mecanismos de participación que faciliten el desarrollo integral de la juventud en lasa acciones sociales, deportivas y culturales 
2.11 Gestionar el acceso a financiamiento o estímulos económicos para fortalecer el equipamiento y herramientas de los jóvenes en sus actividades culturales, deportivas, y artísticas.
2.16 Difundir los cursos y talleres que se imparten en la casa de cultura del municipio, promoviendo la participación de la niñez y juventud.
</v>
      </c>
      <c r="O13" s="150"/>
      <c r="P13" s="150"/>
      <c r="Q13" s="150"/>
    </row>
    <row r="14" spans="1:17" ht="231.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51" t="s">
        <v>15</v>
      </c>
      <c r="J17" s="151"/>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51"/>
      <c r="J18" s="151"/>
      <c r="K18" s="151"/>
      <c r="L18" s="29" t="s">
        <v>184</v>
      </c>
      <c r="M18" s="29" t="s">
        <v>18</v>
      </c>
      <c r="N18" s="151"/>
      <c r="O18" s="151"/>
      <c r="P18" s="151"/>
      <c r="Q18" s="151"/>
    </row>
    <row r="19" spans="1:18" ht="122.25" customHeight="1" x14ac:dyDescent="0.25">
      <c r="A19" s="2" t="s">
        <v>28</v>
      </c>
      <c r="B19" s="150" t="str">
        <f>[78]MIR!$B$12</f>
        <v>Desarrollo de una comunidad más inclusiva, equitativa y culturalmente activa.</v>
      </c>
      <c r="C19" s="150"/>
      <c r="D19" s="150"/>
      <c r="E19" s="150" t="str">
        <f>[79]MIR!$C$15</f>
        <v>Porcentaje de resoluciones aprobadas.</v>
      </c>
      <c r="F19" s="150"/>
      <c r="G19" s="150" t="str">
        <f>[78]MIR!$D$12</f>
        <v>Porcentaje de Resoluciones Aprobadas = (No. De proyectos Terminados/ No. De Proyectos Programados) * 100.   PAP=(NPT/NPP) * 100</v>
      </c>
      <c r="H19" s="150"/>
      <c r="I19" s="160" t="s">
        <v>85</v>
      </c>
      <c r="J19" s="150"/>
      <c r="K19" s="49" t="s">
        <v>184</v>
      </c>
      <c r="L19" s="11">
        <v>2</v>
      </c>
      <c r="M19" s="80" t="s">
        <v>230</v>
      </c>
      <c r="N19" s="80" t="s">
        <v>231</v>
      </c>
      <c r="O19" s="81">
        <v>0.5</v>
      </c>
      <c r="P19" s="160" t="s">
        <v>38</v>
      </c>
      <c r="Q19" s="150"/>
    </row>
    <row r="20" spans="1:18" ht="117" customHeight="1" x14ac:dyDescent="0.25">
      <c r="A20" s="2" t="s">
        <v>29</v>
      </c>
      <c r="B20" s="150" t="str">
        <f>[78]MIR!$B$13</f>
        <v>Mayor impacto de las políticas culturales, recreativas y de equidad de género en la comunidad.</v>
      </c>
      <c r="C20" s="150"/>
      <c r="D20" s="150"/>
      <c r="E20" s="150" t="str">
        <f>[79]MIR!$C$16</f>
        <v>Porcentaje de acciones implemetadas  para el control de los recursos financieros.</v>
      </c>
      <c r="F20" s="150"/>
      <c r="G20" s="150" t="s">
        <v>128</v>
      </c>
      <c r="H20" s="150"/>
      <c r="I20" s="160" t="s">
        <v>85</v>
      </c>
      <c r="J20" s="150"/>
      <c r="K20" s="49" t="s">
        <v>184</v>
      </c>
      <c r="L20" s="62">
        <v>2</v>
      </c>
      <c r="M20" s="80" t="s">
        <v>230</v>
      </c>
      <c r="N20" s="80" t="s">
        <v>231</v>
      </c>
      <c r="O20" s="5">
        <v>0.5</v>
      </c>
      <c r="P20" s="160" t="s">
        <v>38</v>
      </c>
      <c r="Q20" s="150"/>
    </row>
    <row r="21" spans="1:18" ht="93" customHeight="1" x14ac:dyDescent="0.25">
      <c r="A21" s="2" t="s">
        <v>62</v>
      </c>
      <c r="B21" s="150" t="str">
        <f>[78]MIR!$B$14</f>
        <v>Aumentar el presupuesto asignado a programas culturales y de género.</v>
      </c>
      <c r="C21" s="150"/>
      <c r="D21" s="150"/>
      <c r="E21" s="150" t="str">
        <f>[79]MIR!$C$17</f>
        <v>Porcentaje de acciones implemetadas  para el control de los recursos financieros.</v>
      </c>
      <c r="F21" s="150"/>
      <c r="G21" s="150" t="s">
        <v>79</v>
      </c>
      <c r="H21" s="150"/>
      <c r="I21" s="160" t="s">
        <v>85</v>
      </c>
      <c r="J21" s="150"/>
      <c r="K21" s="49" t="s">
        <v>184</v>
      </c>
      <c r="L21" s="62">
        <v>2</v>
      </c>
      <c r="M21" s="80" t="s">
        <v>230</v>
      </c>
      <c r="N21" s="80" t="s">
        <v>231</v>
      </c>
      <c r="O21" s="5">
        <v>0.5</v>
      </c>
      <c r="P21" s="160" t="s">
        <v>38</v>
      </c>
      <c r="Q21" s="150"/>
    </row>
    <row r="22" spans="1:18" ht="119.25" customHeight="1" x14ac:dyDescent="0.25">
      <c r="A22" s="104" t="s">
        <v>63</v>
      </c>
      <c r="B22" s="416" t="str">
        <f>[78]MIR!$B$16</f>
        <v>Mejorar la promoción y difusión de eventos y programas.</v>
      </c>
      <c r="C22" s="417"/>
      <c r="D22" s="418"/>
      <c r="E22" s="416" t="str">
        <f>[78]MIR!$C$16</f>
        <v>Porcentaje de acciones implementadas  para el control de los recursos financieros.</v>
      </c>
      <c r="F22" s="418"/>
      <c r="G22" s="416" t="str">
        <f>[78]MIR!$D$16</f>
        <v>Porcentaje  de Acciones =( No. De Acciones realizadas / No. Acciones Programados) * 100      PA=(NAR/NAP) * 100</v>
      </c>
      <c r="H22" s="418"/>
      <c r="I22" s="416" t="str">
        <f>[78]MIR!$E$16</f>
        <v>Registro de Asistencia, Minutas de Trabajo y Evidencias Fotográficas</v>
      </c>
      <c r="J22" s="418"/>
      <c r="K22" s="49" t="s">
        <v>184</v>
      </c>
      <c r="L22" s="105">
        <v>2</v>
      </c>
      <c r="M22" s="105" t="s">
        <v>230</v>
      </c>
      <c r="N22" s="80" t="s">
        <v>231</v>
      </c>
      <c r="O22" s="5">
        <v>0.5</v>
      </c>
      <c r="P22" s="160" t="s">
        <v>38</v>
      </c>
      <c r="Q22" s="150"/>
    </row>
    <row r="23" spans="1:18" ht="99.75" customHeight="1" x14ac:dyDescent="0.25">
      <c r="A23" s="2" t="s">
        <v>106</v>
      </c>
      <c r="B23" s="150" t="str">
        <f>[78]MIR!$B$19</f>
        <v>Agilizar procesos administrativos para facilitar la ejecución de proyectos.</v>
      </c>
      <c r="C23" s="150"/>
      <c r="D23" s="150"/>
      <c r="E23" s="150" t="str">
        <f>[78]MIR!$C$19</f>
        <v>Porcentaje de resoluciones aprobadas.</v>
      </c>
      <c r="F23" s="150"/>
      <c r="G23" s="150" t="str">
        <f>[78]MIR!$D$19</f>
        <v>Porcentaje de Resoluciones = (No. De Áreas inspeccionadas / No. Total de Áreas Programadas) * 100                                  PA= (Ni/NTAP) * 100</v>
      </c>
      <c r="H23" s="150"/>
      <c r="I23" s="160" t="str">
        <f>[78]MIR!$E$16</f>
        <v>Registro de Asistencia, Minutas de Trabajo y Evidencias Fotográficas</v>
      </c>
      <c r="J23" s="150"/>
      <c r="K23" s="49" t="s">
        <v>184</v>
      </c>
      <c r="L23" s="62">
        <v>2</v>
      </c>
      <c r="M23" s="80" t="s">
        <v>230</v>
      </c>
      <c r="N23" s="80" t="s">
        <v>231</v>
      </c>
      <c r="O23" s="5">
        <v>0.5</v>
      </c>
      <c r="P23" s="160" t="s">
        <v>38</v>
      </c>
      <c r="Q23" s="150"/>
    </row>
    <row r="24" spans="1:18" ht="19.5" customHeight="1" x14ac:dyDescent="0.25">
      <c r="A24" s="158" t="s">
        <v>30</v>
      </c>
      <c r="B24" s="158"/>
      <c r="C24" s="158"/>
      <c r="D24" s="158"/>
      <c r="E24" s="158"/>
      <c r="F24" s="158"/>
      <c r="G24" s="158"/>
      <c r="H24" s="158"/>
      <c r="I24" s="158"/>
      <c r="J24" s="158"/>
      <c r="K24" s="158"/>
      <c r="L24" s="158"/>
      <c r="M24" s="158"/>
      <c r="N24" s="158"/>
      <c r="O24" s="158"/>
      <c r="P24" s="158"/>
      <c r="Q24" s="158"/>
    </row>
    <row r="25" spans="1:18" ht="100.5" customHeight="1" x14ac:dyDescent="0.25">
      <c r="A25" s="3" t="s">
        <v>69</v>
      </c>
      <c r="B25" s="150" t="str">
        <f>[78]MIR!$B$15</f>
        <v>Impulsar y aprobar un presupuesto de egresos y ley de ingresos con enfoque inclusivo y cultural que garantice recursos suficientes para programas de cultura, recreación, espectáculos y equidad de género.</v>
      </c>
      <c r="C25" s="150"/>
      <c r="D25" s="150"/>
      <c r="E25" s="150" t="str">
        <f>[79]MIR!$C$18</f>
        <v>Porcentaje de acciones implemetadas  para el control de los recursos financieros.</v>
      </c>
      <c r="F25" s="150"/>
      <c r="G25" s="150" t="s">
        <v>131</v>
      </c>
      <c r="H25" s="150"/>
      <c r="I25" s="160" t="s">
        <v>85</v>
      </c>
      <c r="J25" s="150"/>
      <c r="K25" s="49" t="s">
        <v>184</v>
      </c>
      <c r="L25" s="57">
        <v>2</v>
      </c>
      <c r="M25" s="79" t="s">
        <v>230</v>
      </c>
      <c r="N25" s="80" t="s">
        <v>231</v>
      </c>
      <c r="O25" s="5">
        <v>0.5</v>
      </c>
      <c r="P25" s="160" t="s">
        <v>38</v>
      </c>
      <c r="Q25" s="150"/>
      <c r="R25" t="s">
        <v>33</v>
      </c>
    </row>
    <row r="26" spans="1:18" ht="91.5" customHeight="1" x14ac:dyDescent="0.25">
      <c r="A26" s="3" t="s">
        <v>68</v>
      </c>
      <c r="B26" s="150" t="str">
        <f>[78]MIR!$B$17</f>
        <v>Resoluciones aprobadas y  apoyo por las autoridades en el desarrollo cultural del Municipio de Eduardo Neri.</v>
      </c>
      <c r="C26" s="150"/>
      <c r="D26" s="150"/>
      <c r="E26" s="150" t="str">
        <f>[79]MIR!$C$19</f>
        <v>Porcentaje de acciones implemetadas  para el control de los recursos financieros.</v>
      </c>
      <c r="F26" s="150"/>
      <c r="G26" s="173" t="s">
        <v>132</v>
      </c>
      <c r="H26" s="173"/>
      <c r="I26" s="160" t="s">
        <v>85</v>
      </c>
      <c r="J26" s="150"/>
      <c r="K26" s="49" t="s">
        <v>184</v>
      </c>
      <c r="L26" s="63">
        <v>2</v>
      </c>
      <c r="M26" s="79" t="s">
        <v>230</v>
      </c>
      <c r="N26" s="80" t="s">
        <v>231</v>
      </c>
      <c r="O26" s="5">
        <v>0.5</v>
      </c>
      <c r="P26" s="160" t="s">
        <v>38</v>
      </c>
      <c r="Q26" s="150"/>
    </row>
    <row r="27" spans="1:18" ht="99" customHeight="1" x14ac:dyDescent="0.25">
      <c r="A27" s="3" t="s">
        <v>78</v>
      </c>
      <c r="B27" s="163" t="str">
        <f>[78]MIR!$B$18</f>
        <v>Formar parte de las comisiones, para las que fueren designados por el Ayuntamiento,  máximo conocimiento del patrimonio cultural,  (hermandad intercultural guerrerense)</v>
      </c>
      <c r="C27" s="167"/>
      <c r="D27" s="164"/>
      <c r="E27" s="163" t="str">
        <f>[79]MIR!$C$20</f>
        <v>Porcentaje de resoluciones para su aprobacion.</v>
      </c>
      <c r="F27" s="164"/>
      <c r="G27" s="335" t="s">
        <v>129</v>
      </c>
      <c r="H27" s="336"/>
      <c r="I27" s="165" t="s">
        <v>85</v>
      </c>
      <c r="J27" s="166"/>
      <c r="K27" s="49" t="s">
        <v>184</v>
      </c>
      <c r="L27" s="63">
        <v>2</v>
      </c>
      <c r="M27" s="79" t="s">
        <v>230</v>
      </c>
      <c r="N27" s="80" t="s">
        <v>231</v>
      </c>
      <c r="O27" s="5">
        <v>0.5</v>
      </c>
      <c r="P27" s="160" t="s">
        <v>38</v>
      </c>
      <c r="Q27" s="150"/>
    </row>
    <row r="28" spans="1:18" ht="87" customHeight="1" x14ac:dyDescent="0.25">
      <c r="A28" s="3" t="s">
        <v>111</v>
      </c>
      <c r="B28" s="413" t="str">
        <f>[78]MIR!$B$20</f>
        <v>eficiente evolución y cambios positivos en las relaciones con la sociedad y asistir con puntualidad a las sesiones ordinarias y extraordinarias del Ayuntamiento</v>
      </c>
      <c r="C28" s="415"/>
      <c r="D28" s="414"/>
      <c r="E28" s="413" t="str">
        <f>[78]MIR!$C$20</f>
        <v>Porcentaje de resoluciones aprobadas.</v>
      </c>
      <c r="F28" s="414"/>
      <c r="G28" s="413" t="str">
        <f>+P29</f>
        <v>REGIDURIA DE CULTURA, RECREACIÓN, ESPECTACULOS Y DE EQUIDAD DE GENERO.</v>
      </c>
      <c r="H28" s="414"/>
      <c r="I28" s="413" t="str">
        <f t="shared" ref="I28" si="0">$I$29</f>
        <v>Registro de Asistencia, Minutas de Trabajo y Evidencias Fotográficas</v>
      </c>
      <c r="J28" s="414"/>
      <c r="K28" s="49" t="s">
        <v>184</v>
      </c>
      <c r="L28" s="107">
        <v>2</v>
      </c>
      <c r="M28" s="107" t="s">
        <v>230</v>
      </c>
      <c r="N28" s="106" t="s">
        <v>231</v>
      </c>
      <c r="O28" s="5">
        <v>0.5</v>
      </c>
      <c r="P28" s="160" t="s">
        <v>38</v>
      </c>
      <c r="Q28" s="150"/>
    </row>
    <row r="29" spans="1:18" ht="93.75" customHeight="1" x14ac:dyDescent="0.25">
      <c r="A29" s="3" t="s">
        <v>68</v>
      </c>
      <c r="B29" s="150" t="str">
        <f>[78]MIR!$B$21</f>
        <v xml:space="preserve"> Ejercer las facultades de deliberación y decisión de los asuntos que le competen al Ayuntamiento  Dictaminar e informar sobre los asuntos que les encomiende el Ayuntamiento .</v>
      </c>
      <c r="C29" s="150"/>
      <c r="D29" s="150"/>
      <c r="E29" s="150" t="str">
        <f>[78]MIR!$C$20</f>
        <v>Porcentaje de resoluciones aprobadas.</v>
      </c>
      <c r="F29" s="150"/>
      <c r="G29" s="150" t="str">
        <f>[78]MIR!$D$21</f>
        <v>Porcentaje de Resoluciones = (No. De Áreas inspeccionadas / No. Total de Áreas Programadas) * 100                                  PA= (Ni/NTAP) * 102</v>
      </c>
      <c r="H29" s="150"/>
      <c r="I29" s="150" t="s">
        <v>85</v>
      </c>
      <c r="J29" s="150"/>
      <c r="K29" s="49" t="s">
        <v>184</v>
      </c>
      <c r="L29" s="63">
        <v>2</v>
      </c>
      <c r="M29" s="79" t="s">
        <v>230</v>
      </c>
      <c r="N29" s="80" t="s">
        <v>231</v>
      </c>
      <c r="O29" s="5">
        <v>0.5</v>
      </c>
      <c r="P29" s="160" t="s">
        <v>38</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s="1" customFormat="1" x14ac:dyDescent="0.25"/>
    <row r="38" spans="1:17" s="1" customFormat="1" x14ac:dyDescent="0.25">
      <c r="F38"/>
    </row>
    <row r="39" spans="1:17" s="1" customFormat="1" x14ac:dyDescent="0.25"/>
    <row r="40" spans="1:17" x14ac:dyDescent="0.25">
      <c r="A40" s="1"/>
      <c r="B40" s="1"/>
      <c r="C40" s="1"/>
      <c r="D40" s="1"/>
      <c r="E40" s="1"/>
      <c r="F40" s="1"/>
      <c r="G40" s="1"/>
      <c r="H40" s="1"/>
      <c r="I40" s="1"/>
      <c r="J40" s="1"/>
      <c r="K40" s="1"/>
      <c r="L40" s="1"/>
      <c r="M40" s="1"/>
      <c r="N40" s="1"/>
      <c r="O40" s="1"/>
      <c r="P40" s="1"/>
      <c r="Q40" s="1"/>
    </row>
    <row r="41" spans="1:17" x14ac:dyDescent="0.25">
      <c r="A41" s="1"/>
      <c r="B41" s="1"/>
      <c r="C41" s="1"/>
      <c r="D41" s="1"/>
      <c r="E41" s="1"/>
      <c r="F41" s="1"/>
      <c r="G41" s="1"/>
      <c r="H41" s="1"/>
      <c r="I41" s="1"/>
      <c r="J41" s="1"/>
      <c r="K41" s="1"/>
      <c r="L41" s="1"/>
      <c r="M41" s="1"/>
      <c r="N41" s="1"/>
      <c r="O41" s="1"/>
      <c r="P41" s="1"/>
      <c r="Q41" s="1"/>
    </row>
  </sheetData>
  <mergeCells count="89">
    <mergeCell ref="B22:D22"/>
    <mergeCell ref="E22:F22"/>
    <mergeCell ref="G22:H22"/>
    <mergeCell ref="I22:J22"/>
    <mergeCell ref="P22:Q22"/>
    <mergeCell ref="F35:H36"/>
    <mergeCell ref="B26:D26"/>
    <mergeCell ref="E26:F26"/>
    <mergeCell ref="G26:H26"/>
    <mergeCell ref="I26:J26"/>
    <mergeCell ref="B27:D27"/>
    <mergeCell ref="E27:F27"/>
    <mergeCell ref="G27:H27"/>
    <mergeCell ref="I27:J27"/>
    <mergeCell ref="I28:J28"/>
    <mergeCell ref="G28:H28"/>
    <mergeCell ref="E28:F28"/>
    <mergeCell ref="B28:D28"/>
    <mergeCell ref="P26:Q26"/>
    <mergeCell ref="B29:D29"/>
    <mergeCell ref="E29:F29"/>
    <mergeCell ref="G29:H29"/>
    <mergeCell ref="I29:J29"/>
    <mergeCell ref="P29:Q29"/>
    <mergeCell ref="P27:Q27"/>
    <mergeCell ref="P28:Q28"/>
    <mergeCell ref="A24:Q24"/>
    <mergeCell ref="B25:D25"/>
    <mergeCell ref="E25:F25"/>
    <mergeCell ref="G25:H25"/>
    <mergeCell ref="I25:J25"/>
    <mergeCell ref="P25:Q25"/>
    <mergeCell ref="B21:D21"/>
    <mergeCell ref="E21:F21"/>
    <mergeCell ref="G21:H21"/>
    <mergeCell ref="I21:J21"/>
    <mergeCell ref="P21:Q21"/>
    <mergeCell ref="B23:D23"/>
    <mergeCell ref="E23:F23"/>
    <mergeCell ref="G23:H23"/>
    <mergeCell ref="I23:J23"/>
    <mergeCell ref="P23:Q23"/>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verticalDpi="0"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68" zoomScaleNormal="68" zoomScaleSheetLayoutView="70" workbookViewId="0">
      <selection activeCell="E26" sqref="E26:F26"/>
    </sheetView>
  </sheetViews>
  <sheetFormatPr baseColWidth="10" defaultColWidth="10.875" defaultRowHeight="15.75" x14ac:dyDescent="0.25"/>
  <cols>
    <col min="1" max="1" width="13.75" customWidth="1"/>
    <col min="3" max="3" width="6.875" customWidth="1"/>
    <col min="4" max="4" width="19.25" customWidth="1"/>
    <col min="6" max="6" width="8.25" customWidth="1"/>
    <col min="8" max="8" width="12.875" customWidth="1"/>
    <col min="9" max="9" width="13.375" customWidth="1"/>
    <col min="10" max="10" width="9.625" customWidth="1"/>
    <col min="11" max="11" width="14.625" customWidth="1"/>
    <col min="12" max="12" width="13.375" customWidth="1"/>
    <col min="13" max="13" width="14.75" customWidth="1"/>
    <col min="14" max="14" width="13.125" customWidth="1"/>
    <col min="15" max="15" width="12.125" customWidth="1"/>
    <col min="17" max="17" width="6.5" customWidth="1"/>
  </cols>
  <sheetData>
    <row r="1" spans="1:17" x14ac:dyDescent="0.25">
      <c r="A1" s="1"/>
      <c r="B1" s="1"/>
      <c r="C1" s="1"/>
      <c r="D1" s="1"/>
      <c r="E1" s="1"/>
      <c r="F1" s="1"/>
      <c r="G1" s="1"/>
      <c r="H1" s="1"/>
      <c r="I1" s="1"/>
      <c r="J1" s="1"/>
      <c r="K1" s="1"/>
      <c r="L1" s="1"/>
      <c r="M1" s="1"/>
      <c r="N1" s="1"/>
      <c r="O1" s="1"/>
      <c r="P1" s="1"/>
      <c r="Q1" s="1"/>
    </row>
    <row r="2" spans="1:17" ht="29.25" customHeight="1" x14ac:dyDescent="0.25">
      <c r="A2" s="1"/>
      <c r="B2" s="147"/>
      <c r="C2" s="147"/>
      <c r="D2" s="147"/>
      <c r="E2" s="147"/>
      <c r="F2" s="147"/>
      <c r="G2" s="147"/>
      <c r="H2" s="147"/>
      <c r="I2" s="147"/>
      <c r="J2" s="147"/>
      <c r="K2" s="147"/>
      <c r="L2" s="147"/>
      <c r="M2" s="147"/>
      <c r="N2" s="147"/>
      <c r="O2" s="147"/>
      <c r="P2" s="147"/>
      <c r="Q2" s="1"/>
    </row>
    <row r="3" spans="1:17" ht="27.75" customHeight="1" x14ac:dyDescent="0.25">
      <c r="A3" s="1"/>
      <c r="B3" s="147"/>
      <c r="C3" s="147"/>
      <c r="D3" s="147"/>
      <c r="E3" s="147"/>
      <c r="F3" s="147"/>
      <c r="G3" s="147"/>
      <c r="H3" s="147"/>
      <c r="I3" s="147"/>
      <c r="J3" s="147"/>
      <c r="K3" s="147"/>
      <c r="L3" s="147"/>
      <c r="M3" s="147"/>
      <c r="N3" s="147"/>
      <c r="O3" s="147"/>
      <c r="P3" s="147"/>
      <c r="Q3" s="1"/>
    </row>
    <row r="4" spans="1:17" ht="71.25" customHeight="1" x14ac:dyDescent="0.25">
      <c r="A4" s="1"/>
      <c r="B4" s="147"/>
      <c r="C4" s="147"/>
      <c r="D4" s="147"/>
      <c r="E4" s="147"/>
      <c r="F4" s="147"/>
      <c r="G4" s="147"/>
      <c r="H4" s="147"/>
      <c r="I4" s="147"/>
      <c r="J4" s="147"/>
      <c r="K4" s="147"/>
      <c r="L4" s="147"/>
      <c r="M4" s="147"/>
      <c r="N4" s="147"/>
      <c r="O4" s="147"/>
      <c r="P4" s="147"/>
      <c r="Q4" s="1"/>
    </row>
    <row r="5" spans="1:17" ht="20.25" customHeight="1" x14ac:dyDescent="0.25">
      <c r="A5" s="1"/>
      <c r="B5" s="148" t="s">
        <v>217</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33.7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tr">
        <f>'[80]POA (2)'!$AA$26</f>
        <v>E. Prestación de Servicios Públicos</v>
      </c>
      <c r="E8" s="150"/>
      <c r="F8" s="150"/>
      <c r="G8" s="150"/>
      <c r="H8" s="150"/>
      <c r="I8" s="151" t="s">
        <v>1</v>
      </c>
      <c r="J8" s="152" t="s">
        <v>227</v>
      </c>
      <c r="K8" s="152"/>
      <c r="L8" s="151" t="s">
        <v>2</v>
      </c>
      <c r="M8" s="321" t="str">
        <f>'[80]POA (2)'!$AA$26</f>
        <v>E. Prestación de Servicios Públicos</v>
      </c>
      <c r="N8" s="150"/>
      <c r="O8" s="151" t="s">
        <v>3</v>
      </c>
      <c r="P8" s="319" t="str">
        <f t="shared" ref="P8" si="0">$M$8</f>
        <v>E. Prestación de Servicios Públicos</v>
      </c>
      <c r="Q8" s="150"/>
    </row>
    <row r="9" spans="1:17" ht="141.7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3.75" customHeight="1" x14ac:dyDescent="0.25">
      <c r="A11" s="10" t="s">
        <v>4</v>
      </c>
      <c r="B11" s="419" t="str">
        <f>'[80]POA (2)'!$AA$23</f>
        <v>1. Gobierno</v>
      </c>
      <c r="C11" s="155"/>
      <c r="D11" s="155"/>
      <c r="E11" s="156"/>
      <c r="F11" s="10" t="s">
        <v>5</v>
      </c>
      <c r="G11" s="323" t="str">
        <f>'[80]POA (2)'!$AA$24</f>
        <v>1.1. Legislación</v>
      </c>
      <c r="H11" s="155"/>
      <c r="I11" s="155"/>
      <c r="J11" s="155"/>
      <c r="K11" s="155"/>
      <c r="L11" s="156"/>
      <c r="M11" s="26" t="s">
        <v>6</v>
      </c>
      <c r="N11" s="323" t="s">
        <v>124</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420" t="str">
        <f>'[80]POA (2)'!$C$17</f>
        <v>Eje 1. Inclusión y Humanidad queTransforman: Unidos para Avanzar</v>
      </c>
      <c r="C13" s="150"/>
      <c r="D13" s="146" t="s">
        <v>8</v>
      </c>
      <c r="E13" s="420" t="str">
        <f>'[80]POA (2)'!$C$18</f>
        <v>Contribuir a que la ciudadanía de Eduardo Neri en situación de rezago social o marginación, acceda a los beneficios de los programas sociales, con el fin de mejorar su calidad de vida, mediante la atención prioritaria a los grupos vulnerables, de manera inclusiva para fortalecer las condiciones que permita alcanzar un desarrollo humano integral. Y, Mejorar las condiciones de vida de los grupos vulnerables propiciando el respeto por sus derechos, creando condiciones que aseguren un desarrollo integral y una inclusión generando una sinergia en beneficio de la niñez, adolescentes, adultos mayores y la familia.</v>
      </c>
      <c r="F13" s="150"/>
      <c r="G13" s="150"/>
      <c r="H13" s="146" t="s">
        <v>9</v>
      </c>
      <c r="I13" s="420" t="str">
        <f>'[80]POA (2)'!$C$20</f>
        <v>Articular políticas públicas que creen un entorno favorable para el desarrollo social e integral de la niñez, jóvenes, adultos, adultos mayores y discapacitados, promoviendo una colaboración entre distintos sectores para asegurar el bienestar social del Municipio.</v>
      </c>
      <c r="J13" s="150"/>
      <c r="K13" s="150"/>
      <c r="L13" s="150"/>
      <c r="M13" s="151" t="s">
        <v>10</v>
      </c>
      <c r="N13" s="420" t="str">
        <f>'[80]POA (2)'!$C$21</f>
        <v>1.13 Canalizar las sugerencias y quejas en atención a migrantes ante las instancias competentes para su desarrollo social. 1.14 Informar a los migrantes sobre los trámites y servicios en beneficio del sector, brindando seguimiento y apoyo para la gestión ordenada. 8.1 Impulsar el desarrollo integral y la vida digna de las niñas y niños del Municipio.8.2 Promover la protección integral de los derechos de las niñas y niños y adolescentes.8.3 Fomentar acciones que garanticen el derecho pleno de los familiares en su bienestar integral y la disminución de personas menores de edad que vivan en vulnerabilidad. 8.4 Impartir talleres y capacitaciones orientados al cuidado de los niños y niñas, acorde a su edad.</v>
      </c>
      <c r="O13" s="150"/>
      <c r="P13" s="150"/>
      <c r="Q13" s="150"/>
    </row>
    <row r="14" spans="1:17" ht="305.25" customHeight="1" x14ac:dyDescent="0.25">
      <c r="A14" s="151"/>
      <c r="B14" s="150"/>
      <c r="C14" s="150"/>
      <c r="D14" s="146"/>
      <c r="E14" s="150"/>
      <c r="F14" s="150"/>
      <c r="G14" s="150"/>
      <c r="H14" s="146"/>
      <c r="I14" s="150"/>
      <c r="J14" s="150"/>
      <c r="K14" s="150"/>
      <c r="L14" s="150"/>
      <c r="M14" s="151"/>
      <c r="N14" s="150"/>
      <c r="O14" s="150"/>
      <c r="P14" s="150"/>
      <c r="Q14" s="150"/>
    </row>
    <row r="15" spans="1:17" ht="26.25" customHeight="1"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24" t="s">
        <v>184</v>
      </c>
      <c r="M18" s="24" t="s">
        <v>18</v>
      </c>
      <c r="N18" s="151"/>
      <c r="O18" s="151"/>
      <c r="P18" s="151"/>
      <c r="Q18" s="151"/>
    </row>
    <row r="19" spans="1:18" ht="176.25" customHeight="1" x14ac:dyDescent="0.25">
      <c r="A19" s="2" t="s">
        <v>28</v>
      </c>
      <c r="B19" s="420" t="str">
        <f>[80]MIR!$B$12</f>
        <v xml:space="preserve">Asistir con puntualidad a las sesiones ordinarias y extraordinarias y retomar temas de mejor ambiente de paz, armonía, respeto, dignidad, tolerancia, libertad e  igualdad, alimentación, vivienda y atención médica adecuadas Garantizar la protección de los derechos humanos de los niños y adolescentes del Municipio de Eduardo Neri.   </v>
      </c>
      <c r="C19" s="150"/>
      <c r="D19" s="150"/>
      <c r="E19" s="420" t="str">
        <f>[80]MIR!$C$12</f>
        <v>Porcentaje de resoluciones de aprobación.</v>
      </c>
      <c r="F19" s="150"/>
      <c r="G19" s="150" t="str">
        <f>[80]MIR!$D$12</f>
        <v>Porcentaje de Resoluciones Aprobadas = (No. De proyectos Terminados/ No. De Proyectos Programados) * 100.   PAP=(NPT/NPP) * 100</v>
      </c>
      <c r="H19" s="150"/>
      <c r="I19" s="421" t="s">
        <v>122</v>
      </c>
      <c r="J19" s="150"/>
      <c r="K19" s="49" t="s">
        <v>184</v>
      </c>
      <c r="L19" s="11">
        <v>2</v>
      </c>
      <c r="M19" s="79" t="s">
        <v>230</v>
      </c>
      <c r="N19" s="80" t="s">
        <v>231</v>
      </c>
      <c r="O19" s="5">
        <v>0.5</v>
      </c>
      <c r="P19" s="421" t="str">
        <f t="shared" ref="P19:P22" si="1">$J$8</f>
        <v>REGIDURIA DE LOS DERECHO DE LAS NIÑAS, NIÑOS Y ADOLECENTES Y ATENCION, PARTICIPACION SOCIAL DE MIGRANTES Y FOMENTO AL EMPLEO.</v>
      </c>
      <c r="Q19" s="150"/>
    </row>
    <row r="20" spans="1:18" ht="165" customHeight="1" x14ac:dyDescent="0.25">
      <c r="A20" s="2" t="s">
        <v>29</v>
      </c>
      <c r="B20" s="420" t="str">
        <f>[80]MIR!$B$13</f>
        <v>Aplicación y resoluciones en la normatividad, Solidaridad y Igualdad sin discriminación, con acceso a la Educación y Justicia a los Derechos Humanos de la niñez, en el Municipio de Eduardo Neri.</v>
      </c>
      <c r="C20" s="150"/>
      <c r="D20" s="150"/>
      <c r="E20" s="420" t="str">
        <f>[81]MIR!$C$16</f>
        <v>Porcentaje de acciones implemetadas  para el control de los recursos financieros.</v>
      </c>
      <c r="F20" s="150"/>
      <c r="G20" s="150" t="s">
        <v>128</v>
      </c>
      <c r="H20" s="150"/>
      <c r="I20" s="421" t="s">
        <v>122</v>
      </c>
      <c r="J20" s="150"/>
      <c r="K20" s="49" t="s">
        <v>184</v>
      </c>
      <c r="L20" s="62">
        <v>2</v>
      </c>
      <c r="M20" s="79" t="s">
        <v>230</v>
      </c>
      <c r="N20" s="80" t="s">
        <v>231</v>
      </c>
      <c r="O20" s="5">
        <v>0.5</v>
      </c>
      <c r="P20" s="421" t="str">
        <f t="shared" si="1"/>
        <v>REGIDURIA DE LOS DERECHO DE LAS NIÑAS, NIÑOS Y ADOLECENTES Y ATENCION, PARTICIPACION SOCIAL DE MIGRANTES Y FOMENTO AL EMPLEO.</v>
      </c>
      <c r="Q20" s="150"/>
    </row>
    <row r="21" spans="1:18" ht="164.25" customHeight="1" x14ac:dyDescent="0.25">
      <c r="A21" s="25" t="s">
        <v>62</v>
      </c>
      <c r="B21" s="420" t="str">
        <f>[81]MIR!$B$17</f>
        <v>Participacion de Seciones de cabildo,  Garantizar los derechos humanos de los niños y adolecentes del Municipio creando actividades recreativas y culturales.</v>
      </c>
      <c r="C21" s="150"/>
      <c r="D21" s="150"/>
      <c r="E21" s="421" t="str">
        <f>[81]MIR!$C$17</f>
        <v>Porcentaje de acciones implemetadas  para el control de los recursos financieros.</v>
      </c>
      <c r="F21" s="150"/>
      <c r="G21" s="150" t="s">
        <v>79</v>
      </c>
      <c r="H21" s="150"/>
      <c r="I21" s="421" t="s">
        <v>122</v>
      </c>
      <c r="J21" s="150"/>
      <c r="K21" s="49" t="s">
        <v>184</v>
      </c>
      <c r="L21" s="62">
        <v>2</v>
      </c>
      <c r="M21" s="79" t="s">
        <v>230</v>
      </c>
      <c r="N21" s="80" t="s">
        <v>231</v>
      </c>
      <c r="O21" s="5">
        <v>0.5</v>
      </c>
      <c r="P21" s="421" t="str">
        <f t="shared" si="1"/>
        <v>REGIDURIA DE LOS DERECHO DE LAS NIÑAS, NIÑOS Y ADOLECENTES Y ATENCION, PARTICIPACION SOCIAL DE MIGRANTES Y FOMENTO AL EMPLEO.</v>
      </c>
      <c r="Q21" s="150"/>
    </row>
    <row r="22" spans="1:18" ht="156.75" customHeight="1" x14ac:dyDescent="0.25">
      <c r="A22" s="25" t="s">
        <v>63</v>
      </c>
      <c r="B22" s="421" t="str">
        <f>[81]MIR!$B$21</f>
        <v>Formular al Ayuntamiento las propuestas de ordenamientos en asuntos municipales, centros de ayuda a los niños y adolecentes en situacion de calle.</v>
      </c>
      <c r="C22" s="150"/>
      <c r="D22" s="150"/>
      <c r="E22" s="421" t="str">
        <f>[81]MIR!$C$21</f>
        <v>Porcentaje de resoluciones aprobadas.</v>
      </c>
      <c r="F22" s="150"/>
      <c r="G22" s="150" t="s">
        <v>129</v>
      </c>
      <c r="H22" s="150"/>
      <c r="I22" s="421" t="s">
        <v>122</v>
      </c>
      <c r="J22" s="150"/>
      <c r="K22" s="49" t="s">
        <v>184</v>
      </c>
      <c r="L22" s="62">
        <v>2</v>
      </c>
      <c r="M22" s="79" t="s">
        <v>230</v>
      </c>
      <c r="N22" s="80" t="s">
        <v>231</v>
      </c>
      <c r="O22" s="5">
        <v>0.5</v>
      </c>
      <c r="P22" s="421" t="str">
        <f t="shared" si="1"/>
        <v>REGIDURIA DE LOS DERECHO DE LAS NIÑAS, NIÑOS Y ADOLECENTES Y ATENCION, PARTICIPACION SOCIAL DE MIGRANTES Y FOMENTO AL EMPLEO.</v>
      </c>
      <c r="Q22" s="150"/>
    </row>
    <row r="23" spans="1:18" x14ac:dyDescent="0.25">
      <c r="A23" s="158" t="s">
        <v>30</v>
      </c>
      <c r="B23" s="158"/>
      <c r="C23" s="158"/>
      <c r="D23" s="158"/>
      <c r="E23" s="158"/>
      <c r="F23" s="158"/>
      <c r="G23" s="158"/>
      <c r="H23" s="158"/>
      <c r="I23" s="158"/>
      <c r="J23" s="158"/>
      <c r="K23" s="158"/>
      <c r="L23" s="158"/>
      <c r="M23" s="158"/>
      <c r="N23" s="158"/>
      <c r="O23" s="158"/>
      <c r="P23" s="158"/>
      <c r="Q23" s="158"/>
    </row>
    <row r="24" spans="1:18" ht="156.75" customHeight="1" x14ac:dyDescent="0.25">
      <c r="A24" s="3" t="s">
        <v>69</v>
      </c>
      <c r="B24" s="421" t="str">
        <f>[81]MIR!$B$18</f>
        <v>Formar parte de las comisiones,con ayuda psicologica a familias, y talleres de ayuda para inegracion familiar.</v>
      </c>
      <c r="C24" s="150"/>
      <c r="D24" s="150"/>
      <c r="E24" s="421" t="str">
        <f>[80]MIR!$C$15</f>
        <v>Porcentaje de acciones implementadas  para el control de los recursos financieros.</v>
      </c>
      <c r="F24" s="150"/>
      <c r="G24" s="150" t="s">
        <v>131</v>
      </c>
      <c r="H24" s="150"/>
      <c r="I24" s="421" t="s">
        <v>122</v>
      </c>
      <c r="J24" s="150"/>
      <c r="K24" s="49" t="s">
        <v>184</v>
      </c>
      <c r="L24" s="57">
        <v>2</v>
      </c>
      <c r="M24" s="79" t="s">
        <v>230</v>
      </c>
      <c r="N24" s="80" t="s">
        <v>231</v>
      </c>
      <c r="O24" s="5">
        <v>0.5</v>
      </c>
      <c r="P24" s="421" t="str">
        <f t="shared" ref="P24:P27" si="2">$P$22</f>
        <v>REGIDURIA DE LOS DERECHO DE LAS NIÑAS, NIÑOS Y ADOLECENTES Y ATENCION, PARTICIPACION SOCIAL DE MIGRANTES Y FOMENTO AL EMPLEO.</v>
      </c>
      <c r="Q24" s="150"/>
    </row>
    <row r="25" spans="1:18" ht="159.75" customHeight="1" x14ac:dyDescent="0.25">
      <c r="A25" s="3" t="s">
        <v>65</v>
      </c>
      <c r="B25" s="421" t="str">
        <f>[81]MIR!$B$19</f>
        <v xml:space="preserve"> Dictaminar e informar sobre los asuntos que les encomiende el Ayuntamiento,ayudandocon  motivacion psicologica y inclusion social para que los niños asistan a la escuela </v>
      </c>
      <c r="C25" s="150"/>
      <c r="D25" s="150"/>
      <c r="E25" s="421" t="str">
        <f>[80]MIR!$C$16</f>
        <v>Porcentaje de acciones implementadas  para el control de los recursos financieros.</v>
      </c>
      <c r="F25" s="150"/>
      <c r="G25" s="150" t="s">
        <v>132</v>
      </c>
      <c r="H25" s="150"/>
      <c r="I25" s="421" t="s">
        <v>122</v>
      </c>
      <c r="J25" s="150"/>
      <c r="K25" s="49" t="s">
        <v>184</v>
      </c>
      <c r="L25" s="62">
        <v>2</v>
      </c>
      <c r="M25" s="79" t="s">
        <v>230</v>
      </c>
      <c r="N25" s="80" t="s">
        <v>231</v>
      </c>
      <c r="O25" s="5">
        <v>0.5</v>
      </c>
      <c r="P25" s="421" t="str">
        <f t="shared" si="2"/>
        <v>REGIDURIA DE LOS DERECHO DE LAS NIÑAS, NIÑOS Y ADOLECENTES Y ATENCION, PARTICIPACION SOCIAL DE MIGRANTES Y FOMENTO AL EMPLEO.</v>
      </c>
      <c r="Q25" s="150"/>
      <c r="R25" t="s">
        <v>33</v>
      </c>
    </row>
    <row r="26" spans="1:18" ht="169.5" customHeight="1" x14ac:dyDescent="0.25">
      <c r="A26" s="3" t="s">
        <v>66</v>
      </c>
      <c r="B26" s="422" t="str">
        <f>[81]MIR!$B$20</f>
        <v>Ejercer la debida inspección y vigilancia, en los ramos a  cargo y brindar  talleres de autoayuda, para mejorar las conductas de los estudiantes.</v>
      </c>
      <c r="C26" s="167"/>
      <c r="D26" s="164"/>
      <c r="E26" s="163" t="str">
        <f>[81]MIR!$C$20</f>
        <v>Porcentaje de resoluciones para su aprobacion.</v>
      </c>
      <c r="F26" s="164"/>
      <c r="G26" s="163" t="s">
        <v>129</v>
      </c>
      <c r="H26" s="164"/>
      <c r="I26" s="421" t="s">
        <v>122</v>
      </c>
      <c r="J26" s="150"/>
      <c r="K26" s="49" t="s">
        <v>184</v>
      </c>
      <c r="L26" s="62">
        <v>2</v>
      </c>
      <c r="M26" s="79" t="s">
        <v>230</v>
      </c>
      <c r="N26" s="80" t="s">
        <v>231</v>
      </c>
      <c r="O26" s="5">
        <v>0.5</v>
      </c>
      <c r="P26" s="421" t="str">
        <f t="shared" si="2"/>
        <v>REGIDURIA DE LOS DERECHO DE LAS NIÑAS, NIÑOS Y ADOLECENTES Y ATENCION, PARTICIPACION SOCIAL DE MIGRANTES Y FOMENTO AL EMPLEO.</v>
      </c>
      <c r="Q26" s="150"/>
    </row>
    <row r="27" spans="1:18" ht="159" customHeight="1" x14ac:dyDescent="0.25">
      <c r="A27" s="3" t="s">
        <v>68</v>
      </c>
      <c r="B27" s="421" t="str">
        <f>[81]MIR!$B$22</f>
        <v>Aprobacion de presupuesto de egresos y ley de ingresos y reglamentos.del municipio de Eduardo Neri,  e implementar Talleres para capacitar y educar de mejor manera el interes de los niños y adolecentes.</v>
      </c>
      <c r="C27" s="150"/>
      <c r="D27" s="150"/>
      <c r="E27" s="150" t="str">
        <f>[81]MIR!$C$22</f>
        <v>Porcentaje de resoluciones aprobadas.</v>
      </c>
      <c r="F27" s="150"/>
      <c r="G27" s="150" t="s">
        <v>129</v>
      </c>
      <c r="H27" s="150"/>
      <c r="I27" s="421" t="s">
        <v>122</v>
      </c>
      <c r="J27" s="150"/>
      <c r="K27" s="49" t="s">
        <v>184</v>
      </c>
      <c r="L27" s="62">
        <v>2</v>
      </c>
      <c r="M27" s="79" t="s">
        <v>230</v>
      </c>
      <c r="N27" s="80" t="s">
        <v>231</v>
      </c>
      <c r="O27" s="5">
        <v>0.5</v>
      </c>
      <c r="P27" s="421" t="str">
        <f t="shared" si="2"/>
        <v>REGIDURIA DE LOS DERECHO DE LAS NIÑAS, NIÑOS Y ADOLECENTES Y ATENCION, PARTICIPACION SOCIAL DE MIGRANTES Y FOMENTO AL EMPLEO.</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79">
    <mergeCell ref="F33:H34"/>
    <mergeCell ref="B25:D25"/>
    <mergeCell ref="E25:F25"/>
    <mergeCell ref="G25:H25"/>
    <mergeCell ref="I25:J25"/>
    <mergeCell ref="P25:Q25"/>
    <mergeCell ref="B27:D27"/>
    <mergeCell ref="E27:F27"/>
    <mergeCell ref="G27:H27"/>
    <mergeCell ref="I27:J27"/>
    <mergeCell ref="P27:Q27"/>
    <mergeCell ref="B26:D26"/>
    <mergeCell ref="E26:F26"/>
    <mergeCell ref="G26:H26"/>
    <mergeCell ref="I26:J26"/>
    <mergeCell ref="P26:Q26"/>
    <mergeCell ref="A23:Q23"/>
    <mergeCell ref="B24:D24"/>
    <mergeCell ref="E24:F24"/>
    <mergeCell ref="G24:H24"/>
    <mergeCell ref="I24:J24"/>
    <mergeCell ref="P24:Q24"/>
    <mergeCell ref="B21:D21"/>
    <mergeCell ref="E21:F21"/>
    <mergeCell ref="G21:H21"/>
    <mergeCell ref="I21:J21"/>
    <mergeCell ref="P21:Q21"/>
    <mergeCell ref="B22:D22"/>
    <mergeCell ref="E22:F22"/>
    <mergeCell ref="G22:H22"/>
    <mergeCell ref="I22:J22"/>
    <mergeCell ref="P22:Q22"/>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verticalDpi="0"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7" zoomScale="66" zoomScaleNormal="66" zoomScaleSheetLayoutView="70" workbookViewId="0">
      <selection activeCell="E27" sqref="E27:F27"/>
    </sheetView>
  </sheetViews>
  <sheetFormatPr baseColWidth="10" defaultColWidth="10.875" defaultRowHeight="15.75" x14ac:dyDescent="0.25"/>
  <cols>
    <col min="1" max="1" width="13.75" customWidth="1"/>
    <col min="3" max="3" width="6.875" customWidth="1"/>
    <col min="4" max="4" width="11.875" customWidth="1"/>
    <col min="6" max="6" width="8.625" customWidth="1"/>
    <col min="8" max="8" width="12.875" customWidth="1"/>
    <col min="9" max="9" width="13.375" customWidth="1"/>
    <col min="10" max="10" width="4" customWidth="1"/>
    <col min="11" max="11" width="15.5" customWidth="1"/>
    <col min="12" max="12" width="13.625" customWidth="1"/>
    <col min="13" max="13" width="12.875" customWidth="1"/>
    <col min="14" max="14" width="14.125" customWidth="1"/>
    <col min="15" max="15" width="11.875" customWidth="1"/>
    <col min="16" max="16" width="21.5" customWidth="1"/>
    <col min="17" max="17" width="0.25" customWidth="1"/>
  </cols>
  <sheetData>
    <row r="1" spans="1:17" x14ac:dyDescent="0.25">
      <c r="A1" s="1"/>
      <c r="B1" s="1"/>
      <c r="C1" s="1"/>
      <c r="D1" s="1"/>
      <c r="E1" s="1"/>
      <c r="F1" s="1"/>
      <c r="G1" s="1"/>
      <c r="H1" s="1"/>
      <c r="I1" s="1"/>
      <c r="J1" s="1"/>
      <c r="K1" s="1"/>
      <c r="L1" s="1"/>
      <c r="M1" s="1"/>
      <c r="N1" s="1"/>
      <c r="O1" s="1"/>
      <c r="P1" s="1"/>
      <c r="Q1" s="1"/>
    </row>
    <row r="2" spans="1:17" ht="28.5" customHeight="1" x14ac:dyDescent="0.25">
      <c r="A2" s="1"/>
      <c r="B2" s="147"/>
      <c r="C2" s="147"/>
      <c r="D2" s="147"/>
      <c r="E2" s="147"/>
      <c r="F2" s="147"/>
      <c r="G2" s="147"/>
      <c r="H2" s="147"/>
      <c r="I2" s="147"/>
      <c r="J2" s="147"/>
      <c r="K2" s="147"/>
      <c r="L2" s="147"/>
      <c r="M2" s="147"/>
      <c r="N2" s="147"/>
      <c r="O2" s="147"/>
      <c r="P2" s="147"/>
      <c r="Q2" s="1"/>
    </row>
    <row r="3" spans="1:17" ht="24.75" customHeight="1" x14ac:dyDescent="0.25">
      <c r="A3" s="1"/>
      <c r="B3" s="147"/>
      <c r="C3" s="147"/>
      <c r="D3" s="147"/>
      <c r="E3" s="147"/>
      <c r="F3" s="147"/>
      <c r="G3" s="147"/>
      <c r="H3" s="147"/>
      <c r="I3" s="147"/>
      <c r="J3" s="147"/>
      <c r="K3" s="147"/>
      <c r="L3" s="147"/>
      <c r="M3" s="147"/>
      <c r="N3" s="147"/>
      <c r="O3" s="147"/>
      <c r="P3" s="147"/>
      <c r="Q3" s="1"/>
    </row>
    <row r="4" spans="1:17" ht="52.5" customHeight="1" x14ac:dyDescent="0.25">
      <c r="A4" s="1"/>
      <c r="B4" s="147"/>
      <c r="C4" s="147"/>
      <c r="D4" s="147"/>
      <c r="E4" s="147"/>
      <c r="F4" s="147"/>
      <c r="G4" s="147"/>
      <c r="H4" s="147"/>
      <c r="I4" s="147"/>
      <c r="J4" s="147"/>
      <c r="K4" s="147"/>
      <c r="L4" s="147"/>
      <c r="M4" s="147"/>
      <c r="N4" s="147"/>
      <c r="O4" s="147"/>
      <c r="P4" s="147"/>
      <c r="Q4" s="1"/>
    </row>
    <row r="5" spans="1:17" ht="30.75" customHeight="1" x14ac:dyDescent="0.25">
      <c r="A5" s="1"/>
      <c r="B5" s="148" t="s">
        <v>217</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39"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
        <v>181</v>
      </c>
      <c r="E8" s="150"/>
      <c r="F8" s="150"/>
      <c r="G8" s="150"/>
      <c r="H8" s="150"/>
      <c r="I8" s="151" t="s">
        <v>1</v>
      </c>
      <c r="J8" s="152" t="s">
        <v>228</v>
      </c>
      <c r="K8" s="152"/>
      <c r="L8" s="146" t="s">
        <v>2</v>
      </c>
      <c r="M8" s="321" t="str">
        <f>[82]POA!$C$19</f>
        <v>Programa 2. Bienestar en Eduardo Neri</v>
      </c>
      <c r="N8" s="150"/>
      <c r="O8" s="151" t="s">
        <v>3</v>
      </c>
      <c r="P8" s="319" t="s">
        <v>182</v>
      </c>
      <c r="Q8" s="150"/>
    </row>
    <row r="9" spans="1:17" ht="69.75" customHeight="1" x14ac:dyDescent="0.25">
      <c r="A9" s="146"/>
      <c r="B9" s="146"/>
      <c r="C9" s="146"/>
      <c r="D9" s="150"/>
      <c r="E9" s="150"/>
      <c r="F9" s="150"/>
      <c r="G9" s="150"/>
      <c r="H9" s="150"/>
      <c r="I9" s="151"/>
      <c r="J9" s="152"/>
      <c r="K9" s="152"/>
      <c r="L9" s="146"/>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9" t="s">
        <v>4</v>
      </c>
      <c r="B11" s="408" t="s">
        <v>81</v>
      </c>
      <c r="C11" s="155"/>
      <c r="D11" s="155"/>
      <c r="E11" s="156"/>
      <c r="F11" s="9" t="s">
        <v>5</v>
      </c>
      <c r="G11" s="408" t="s">
        <v>123</v>
      </c>
      <c r="H11" s="155"/>
      <c r="I11" s="155"/>
      <c r="J11" s="155"/>
      <c r="K11" s="155"/>
      <c r="L11" s="156"/>
      <c r="M11" s="26" t="s">
        <v>6</v>
      </c>
      <c r="N11" s="408" t="s">
        <v>124</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409" t="str">
        <f>[82]POA!$C$17</f>
        <v xml:space="preserve">EJE  : Transversal B Igualdad de genero e inclusion social </v>
      </c>
      <c r="C13" s="150"/>
      <c r="D13" s="146" t="s">
        <v>8</v>
      </c>
      <c r="E13" s="409" t="str">
        <f>[82]POA!$C$18</f>
        <v>Aumentar el bienestar social de la ciudadanía, fortaleciendo el tejido social mediante una estrategia integral de desarrollo humano y social promoviendo mejores condiciones de convivencia comunitaria a través de la cultura, el deporte, la educación y la salud, a través de programas con sentido integral e incluyente.</v>
      </c>
      <c r="F13" s="150"/>
      <c r="G13" s="150"/>
      <c r="H13" s="146" t="s">
        <v>9</v>
      </c>
      <c r="I13" s="409" t="str">
        <f>[82]POA!$C$20</f>
        <v>Incrementar el bienestar social de la población vulnerable del Municipio.  Apoyar al migrante con opciones de autoempleo</v>
      </c>
      <c r="J13" s="150"/>
      <c r="K13" s="150"/>
      <c r="L13" s="150"/>
      <c r="M13" s="151" t="s">
        <v>10</v>
      </c>
      <c r="N13" s="409" t="str">
        <f>[82]POA!$C$21</f>
        <v>2.1  Entrega de despensas a personas más necesitadas      2.2 Entrega de herramientas de trabajo a productores de escasos recursos.</v>
      </c>
      <c r="O13" s="150"/>
      <c r="P13" s="150"/>
      <c r="Q13" s="150"/>
    </row>
    <row r="14" spans="1:17" ht="114"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51" t="s">
        <v>15</v>
      </c>
      <c r="J17" s="151"/>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51"/>
      <c r="J18" s="151"/>
      <c r="K18" s="151"/>
      <c r="L18" s="28" t="s">
        <v>184</v>
      </c>
      <c r="M18" s="28" t="s">
        <v>18</v>
      </c>
      <c r="N18" s="151"/>
      <c r="O18" s="151"/>
      <c r="P18" s="151"/>
      <c r="Q18" s="151"/>
    </row>
    <row r="19" spans="1:18" ht="87.75" customHeight="1" x14ac:dyDescent="0.25">
      <c r="A19" s="2" t="s">
        <v>28</v>
      </c>
      <c r="B19" s="150" t="str">
        <f>[83]MIR!$B$13</f>
        <v>Implementar un plan integral para organizar y mejorar el acceso a productos básicos y servicios de comercio.</v>
      </c>
      <c r="C19" s="150"/>
      <c r="D19" s="150"/>
      <c r="E19" s="150" t="str">
        <f>[83]MIR!$C$13</f>
        <v>Índice de desarrollo económico en el municipio.</v>
      </c>
      <c r="F19" s="150"/>
      <c r="G19" s="150" t="str">
        <f>[83]MIR!$D$13</f>
        <v>Índice de desarrollo económico</v>
      </c>
      <c r="H19" s="150"/>
      <c r="I19" s="160" t="str">
        <f>[83]MIR!$E$13</f>
        <v>(Número de logros alcanzados / Objetivos planeados) * 100</v>
      </c>
      <c r="J19" s="150"/>
      <c r="K19" s="48" t="s">
        <v>186</v>
      </c>
      <c r="L19" s="8">
        <v>2</v>
      </c>
      <c r="M19" s="79" t="s">
        <v>230</v>
      </c>
      <c r="N19" s="80" t="s">
        <v>231</v>
      </c>
      <c r="O19" s="5">
        <v>0.5</v>
      </c>
      <c r="P19" s="160" t="str">
        <f t="shared" ref="P19:P23" si="0">$J$8</f>
        <v>REGIDURIA DE COMERCIO Y ABASTO POPULAR.</v>
      </c>
      <c r="Q19" s="150"/>
    </row>
    <row r="20" spans="1:18" ht="101.25" customHeight="1" x14ac:dyDescent="0.25">
      <c r="A20" s="2" t="s">
        <v>29</v>
      </c>
      <c r="B20" s="150" t="str">
        <f>[83]MIR!$B$14</f>
        <v>Mejorar el acceso eficiente a productos básicos y servicios de comercio, promoviendo un comercio accesible.</v>
      </c>
      <c r="C20" s="150"/>
      <c r="D20" s="150"/>
      <c r="E20" s="150" t="str">
        <f>[83]MIR!$C$14</f>
        <v>Porcentaje de cobertura de servicios básicos a la población.</v>
      </c>
      <c r="F20" s="150"/>
      <c r="G20" s="150" t="str">
        <f>[83]MIR!$D$14</f>
        <v>Cobertura de servicios básicos</v>
      </c>
      <c r="H20" s="150"/>
      <c r="I20" s="160" t="str">
        <f>[83]MIR!$E$14</f>
        <v>(Servicios entregados / Servicios planeados) * 100</v>
      </c>
      <c r="J20" s="150"/>
      <c r="K20" s="48" t="s">
        <v>186</v>
      </c>
      <c r="L20" s="62">
        <v>2</v>
      </c>
      <c r="M20" s="79" t="s">
        <v>230</v>
      </c>
      <c r="N20" s="80" t="s">
        <v>231</v>
      </c>
      <c r="O20" s="5">
        <v>0.5</v>
      </c>
      <c r="P20" s="160" t="str">
        <f t="shared" si="0"/>
        <v>REGIDURIA DE COMERCIO Y ABASTO POPULAR.</v>
      </c>
      <c r="Q20" s="150"/>
    </row>
    <row r="21" spans="1:18" ht="93.75" customHeight="1" x14ac:dyDescent="0.25">
      <c r="A21" s="31" t="s">
        <v>62</v>
      </c>
      <c r="B21" s="150" t="str">
        <f>[83]MIR!$B$15</f>
        <v>Mejora en la infraestructura comercial.</v>
      </c>
      <c r="C21" s="150"/>
      <c r="D21" s="150"/>
      <c r="E21" s="150" t="str">
        <f>[83]MIR!$C$15</f>
        <v>Porcentaje de mejora en infraestructura comercial.</v>
      </c>
      <c r="F21" s="150"/>
      <c r="G21" s="150" t="str">
        <f>[83]MIR!$D$15</f>
        <v>Infraestructura comercial</v>
      </c>
      <c r="H21" s="150"/>
      <c r="I21" s="160" t="str">
        <f>[83]MIR!$E$15</f>
        <v>(Mejoras realizadas / Mejoras planificadas) * 100</v>
      </c>
      <c r="J21" s="150"/>
      <c r="K21" s="48" t="s">
        <v>186</v>
      </c>
      <c r="L21" s="62">
        <v>2</v>
      </c>
      <c r="M21" s="79" t="s">
        <v>230</v>
      </c>
      <c r="N21" s="80" t="s">
        <v>231</v>
      </c>
      <c r="O21" s="5">
        <v>0.5</v>
      </c>
      <c r="P21" s="160" t="str">
        <f t="shared" si="0"/>
        <v>REGIDURIA DE COMERCIO Y ABASTO POPULAR.</v>
      </c>
      <c r="Q21" s="150"/>
    </row>
    <row r="22" spans="1:18" ht="93.75" customHeight="1" x14ac:dyDescent="0.25">
      <c r="A22" s="99" t="s">
        <v>63</v>
      </c>
      <c r="B22" s="163" t="str">
        <f>[83]MIR!$B$17</f>
        <v>Fortalecer mecanismos de control y cumplir con normativas sanitarias y de seguridad.</v>
      </c>
      <c r="C22" s="167"/>
      <c r="D22" s="164"/>
      <c r="E22" s="163" t="str">
        <f>[83]MIR!$C$17</f>
        <v>Cumplimiento de normativas sanitarias y de seguridad.</v>
      </c>
      <c r="F22" s="164"/>
      <c r="G22" s="163" t="str">
        <f>[83]MIR!$D$17</f>
        <v>Cumplimiento de normativas</v>
      </c>
      <c r="H22" s="164"/>
      <c r="I22" s="165" t="str">
        <f>[83]MIR!$E$17</f>
        <v>(Cumplimiento normativo / Total de inspecciones) * 100</v>
      </c>
      <c r="J22" s="166"/>
      <c r="K22" s="48" t="s">
        <v>186</v>
      </c>
      <c r="L22" s="96">
        <v>2</v>
      </c>
      <c r="M22" s="99" t="s">
        <v>230</v>
      </c>
      <c r="N22" s="101" t="s">
        <v>231</v>
      </c>
      <c r="O22" s="5">
        <v>0.5</v>
      </c>
      <c r="P22" s="160" t="str">
        <f t="shared" si="0"/>
        <v>REGIDURIA DE COMERCIO Y ABASTO POPULAR.</v>
      </c>
      <c r="Q22" s="150"/>
    </row>
    <row r="23" spans="1:18" ht="123.75" customHeight="1" x14ac:dyDescent="0.25">
      <c r="A23" s="99" t="s">
        <v>236</v>
      </c>
      <c r="B23" s="150" t="str">
        <f>[83]MIR!$B$20</f>
        <v>Generar un entorno atractivo para la inversión a través del ordenamiento comercial.</v>
      </c>
      <c r="C23" s="150"/>
      <c r="D23" s="150"/>
      <c r="E23" s="150" t="str">
        <f>[83]MIR!$C$20</f>
        <v>Porcentaje de atracción de inversiones.</v>
      </c>
      <c r="F23" s="150"/>
      <c r="G23" s="150" t="str">
        <f>[83]MIR!$D$20</f>
        <v>Atracción de inversiones</v>
      </c>
      <c r="H23" s="150"/>
      <c r="I23" s="160" t="str">
        <f>[83]MIR!$E$20</f>
        <v>(Inversiones recibidas / Objetivo de inversión) * 100</v>
      </c>
      <c r="J23" s="150"/>
      <c r="K23" s="48" t="s">
        <v>186</v>
      </c>
      <c r="L23" s="62">
        <v>2</v>
      </c>
      <c r="M23" s="79" t="s">
        <v>230</v>
      </c>
      <c r="N23" s="80" t="s">
        <v>231</v>
      </c>
      <c r="O23" s="5">
        <v>0.5</v>
      </c>
      <c r="P23" s="160" t="str">
        <f t="shared" si="0"/>
        <v>REGIDURIA DE COMERCIO Y ABASTO POPULAR.</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01.25" customHeight="1" x14ac:dyDescent="0.25">
      <c r="A25" s="3" t="s">
        <v>69</v>
      </c>
      <c r="B25" s="150" t="str">
        <f>[83]MIR!$B$16</f>
        <v>Aprobación de presupuesto y excelente participación comunitaria.</v>
      </c>
      <c r="C25" s="150"/>
      <c r="D25" s="150"/>
      <c r="E25" s="150" t="str">
        <f>[83]MIR!$C$16</f>
        <v>Porcentaje de participación comunitaria.</v>
      </c>
      <c r="F25" s="150"/>
      <c r="G25" s="150" t="str">
        <f>[83]MIR!$D$16</f>
        <v>Participación comunitaria</v>
      </c>
      <c r="H25" s="150"/>
      <c r="I25" s="160" t="str">
        <f>[83]MIR!$E$16</f>
        <v>(Número de participantes / Número de ciudadanos involucrados) * 100</v>
      </c>
      <c r="J25" s="150"/>
      <c r="K25" s="48" t="s">
        <v>186</v>
      </c>
      <c r="L25" s="57">
        <v>2</v>
      </c>
      <c r="M25" s="79" t="s">
        <v>230</v>
      </c>
      <c r="N25" s="80" t="s">
        <v>231</v>
      </c>
      <c r="O25" s="5">
        <v>0.5</v>
      </c>
      <c r="P25" s="160" t="str">
        <f t="shared" ref="P25:P28" si="1">$P$23</f>
        <v>REGIDURIA DE COMERCIO Y ABASTO POPULAR.</v>
      </c>
      <c r="Q25" s="150"/>
    </row>
    <row r="26" spans="1:18" ht="112.5" customHeight="1" x14ac:dyDescent="0.25">
      <c r="A26" s="3" t="s">
        <v>71</v>
      </c>
      <c r="B26" s="150" t="str">
        <f>[83]MIR!$B$18</f>
        <v>Asistencia puntual a sesiones de cabildo y deliberación de asuntos municipales.</v>
      </c>
      <c r="C26" s="150"/>
      <c r="D26" s="150"/>
      <c r="E26" s="163" t="str">
        <f>[83]MIR!$C$18</f>
        <v>Porcentaje de asistencia a sesiones de cabildo.</v>
      </c>
      <c r="F26" s="164"/>
      <c r="G26" s="150" t="str">
        <f>[83]MIR!$D$18</f>
        <v>Asistencia a sesiones de cabildo</v>
      </c>
      <c r="H26" s="150"/>
      <c r="I26" s="165" t="str">
        <f>[83]MIR!$E$18</f>
        <v>(Asistentes a sesiones / Número total de sesiones programadas) * 100</v>
      </c>
      <c r="J26" s="166"/>
      <c r="K26" s="48" t="s">
        <v>186</v>
      </c>
      <c r="L26" s="59">
        <v>2</v>
      </c>
      <c r="M26" s="79" t="s">
        <v>230</v>
      </c>
      <c r="N26" s="80" t="s">
        <v>231</v>
      </c>
      <c r="O26" s="5">
        <v>0.5</v>
      </c>
      <c r="P26" s="160" t="str">
        <f t="shared" si="1"/>
        <v>REGIDURIA DE COMERCIO Y ABASTO POPULAR.</v>
      </c>
      <c r="Q26" s="150"/>
      <c r="R26" t="s">
        <v>33</v>
      </c>
    </row>
    <row r="27" spans="1:18" ht="117.75" customHeight="1" x14ac:dyDescent="0.25">
      <c r="A27" s="3" t="s">
        <v>78</v>
      </c>
      <c r="B27" s="163" t="str">
        <f>[83]MIR!$B$19</f>
        <v>Inspección, vigilancia e intervención en áreas designadas.</v>
      </c>
      <c r="C27" s="167"/>
      <c r="D27" s="164"/>
      <c r="E27" s="163" t="str">
        <f>[83]MIR!$C$19</f>
        <v>Porcentaje de cumplimiento de las inspecciones.</v>
      </c>
      <c r="F27" s="164"/>
      <c r="G27" s="163" t="str">
        <f>[83]MIR!$D$19</f>
        <v>Cumplimiento de inspección</v>
      </c>
      <c r="H27" s="164"/>
      <c r="I27" s="165" t="str">
        <f>[83]MIR!$E$19</f>
        <v>(Inspecciones realizadas / Total de áreas designadas) * 100</v>
      </c>
      <c r="J27" s="166"/>
      <c r="K27" s="48" t="s">
        <v>186</v>
      </c>
      <c r="L27" s="62">
        <v>2</v>
      </c>
      <c r="M27" s="79" t="s">
        <v>230</v>
      </c>
      <c r="N27" s="80" t="s">
        <v>231</v>
      </c>
      <c r="O27" s="5">
        <v>0.5</v>
      </c>
      <c r="P27" s="160" t="str">
        <f t="shared" si="1"/>
        <v>REGIDURIA DE COMERCIO Y ABASTO POPULAR.</v>
      </c>
      <c r="Q27" s="150"/>
    </row>
    <row r="28" spans="1:18" ht="139.5" customHeight="1" x14ac:dyDescent="0.25">
      <c r="A28" s="3" t="s">
        <v>239</v>
      </c>
      <c r="B28" s="150" t="str">
        <f>[83]MIR!$B$21</f>
        <v>Resoluciones aprobadas para la mejora de micros y pequeñas empresas.</v>
      </c>
      <c r="C28" s="150"/>
      <c r="D28" s="150"/>
      <c r="E28" s="150" t="str">
        <f>[83]MIR!$C$21</f>
        <v>Porcentaje de empresas beneficiadas.</v>
      </c>
      <c r="F28" s="150"/>
      <c r="G28" s="150" t="str">
        <f>[83]MIR!$D$21</f>
        <v>Beneficios a micros y pequeñas empresas</v>
      </c>
      <c r="H28" s="150"/>
      <c r="I28" s="150" t="str">
        <f>[83]MIR!$E$21</f>
        <v>(Empresas beneficiadas / Total de empresas que solicitaron) * 100</v>
      </c>
      <c r="J28" s="150"/>
      <c r="K28" s="48" t="s">
        <v>186</v>
      </c>
      <c r="L28" s="62">
        <v>2</v>
      </c>
      <c r="M28" s="79" t="s">
        <v>230</v>
      </c>
      <c r="N28" s="80" t="s">
        <v>231</v>
      </c>
      <c r="O28" s="5">
        <v>0.5</v>
      </c>
      <c r="P28" s="160" t="str">
        <f t="shared" si="1"/>
        <v>REGIDURIA DE COMERCIO Y ABASTO POPULAR.</v>
      </c>
      <c r="Q28" s="150"/>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x14ac:dyDescent="0.25"/>
    <row r="39" spans="1:17" s="1" customFormat="1" x14ac:dyDescent="0.25"/>
    <row r="40" spans="1:17" s="1" customFormat="1" x14ac:dyDescent="0.25"/>
  </sheetData>
  <mergeCells count="8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6:Q26"/>
    <mergeCell ref="B28:D28"/>
    <mergeCell ref="E28:F28"/>
    <mergeCell ref="G28:H28"/>
    <mergeCell ref="I28:J28"/>
    <mergeCell ref="P28:Q28"/>
    <mergeCell ref="P27:Q27"/>
    <mergeCell ref="F34:H35"/>
    <mergeCell ref="B26:D26"/>
    <mergeCell ref="E26:F26"/>
    <mergeCell ref="G26:H26"/>
    <mergeCell ref="I26:J26"/>
    <mergeCell ref="B27:D27"/>
    <mergeCell ref="G27:H27"/>
    <mergeCell ref="E27:F27"/>
    <mergeCell ref="I27:J27"/>
    <mergeCell ref="B22:D22"/>
    <mergeCell ref="E22:F22"/>
    <mergeCell ref="G22:H22"/>
    <mergeCell ref="I22:J22"/>
    <mergeCell ref="P22:Q22"/>
  </mergeCells>
  <pageMargins left="0.7" right="0.7" top="0.75" bottom="0.75" header="0.3" footer="0.3"/>
  <pageSetup scale="53" orientation="landscape" horizontalDpi="4294967292" verticalDpi="0"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9" zoomScale="55" zoomScaleNormal="55" zoomScaleSheetLayoutView="70" workbookViewId="0">
      <selection activeCell="B29" sqref="B29:D29"/>
    </sheetView>
  </sheetViews>
  <sheetFormatPr baseColWidth="10" defaultColWidth="10.875" defaultRowHeight="15.75" x14ac:dyDescent="0.25"/>
  <cols>
    <col min="1" max="1" width="13.75" customWidth="1"/>
    <col min="3" max="3" width="6.875" customWidth="1"/>
    <col min="4" max="4" width="18.25" customWidth="1"/>
    <col min="5" max="5" width="10.625" customWidth="1"/>
    <col min="6" max="6" width="10.375" customWidth="1"/>
    <col min="8" max="8" width="12.875" customWidth="1"/>
    <col min="9" max="9" width="16.25" customWidth="1"/>
    <col min="10" max="10" width="7.75" customWidth="1"/>
    <col min="11" max="11" width="14.375" customWidth="1"/>
    <col min="12" max="12" width="13.5" customWidth="1"/>
    <col min="13" max="13" width="15.125" customWidth="1"/>
    <col min="14" max="14" width="12.625" customWidth="1"/>
    <col min="15" max="15" width="12.375" customWidth="1"/>
    <col min="16" max="16" width="17.875" customWidth="1"/>
    <col min="17" max="17" width="5.5" customWidth="1"/>
  </cols>
  <sheetData>
    <row r="1" spans="1:17" x14ac:dyDescent="0.25">
      <c r="A1" s="1"/>
      <c r="B1" s="1"/>
      <c r="C1" s="1"/>
      <c r="D1" s="1"/>
      <c r="E1" s="1"/>
      <c r="F1" s="1"/>
      <c r="G1" s="1"/>
      <c r="H1" s="1"/>
      <c r="I1" s="1"/>
      <c r="J1" s="1"/>
      <c r="K1" s="1"/>
      <c r="L1" s="1"/>
      <c r="M1" s="1"/>
      <c r="N1" s="1"/>
      <c r="O1" s="1"/>
      <c r="P1" s="1"/>
      <c r="Q1" s="1"/>
    </row>
    <row r="2" spans="1:17" ht="43.5" customHeight="1" x14ac:dyDescent="0.25">
      <c r="A2" s="1"/>
      <c r="B2" s="147"/>
      <c r="C2" s="147"/>
      <c r="D2" s="147"/>
      <c r="E2" s="147"/>
      <c r="F2" s="147"/>
      <c r="G2" s="147"/>
      <c r="H2" s="147"/>
      <c r="I2" s="147"/>
      <c r="J2" s="147"/>
      <c r="K2" s="147"/>
      <c r="L2" s="147"/>
      <c r="M2" s="147"/>
      <c r="N2" s="147"/>
      <c r="O2" s="147"/>
      <c r="P2" s="147"/>
      <c r="Q2" s="1"/>
    </row>
    <row r="3" spans="1:17" ht="29.25" customHeight="1" x14ac:dyDescent="0.25">
      <c r="A3" s="1"/>
      <c r="B3" s="147"/>
      <c r="C3" s="147"/>
      <c r="D3" s="147"/>
      <c r="E3" s="147"/>
      <c r="F3" s="147"/>
      <c r="G3" s="147"/>
      <c r="H3" s="147"/>
      <c r="I3" s="147"/>
      <c r="J3" s="147"/>
      <c r="K3" s="147"/>
      <c r="L3" s="147"/>
      <c r="M3" s="147"/>
      <c r="N3" s="147"/>
      <c r="O3" s="147"/>
      <c r="P3" s="147"/>
      <c r="Q3" s="1"/>
    </row>
    <row r="4" spans="1:17" ht="61.5" customHeight="1" x14ac:dyDescent="0.25">
      <c r="A4" s="1"/>
      <c r="B4" s="147"/>
      <c r="C4" s="147"/>
      <c r="D4" s="147"/>
      <c r="E4" s="147"/>
      <c r="F4" s="147"/>
      <c r="G4" s="147"/>
      <c r="H4" s="147"/>
      <c r="I4" s="147"/>
      <c r="J4" s="147"/>
      <c r="K4" s="147"/>
      <c r="L4" s="147"/>
      <c r="M4" s="147"/>
      <c r="N4" s="147"/>
      <c r="O4" s="147"/>
      <c r="P4" s="147"/>
      <c r="Q4" s="1"/>
    </row>
    <row r="5" spans="1:17" ht="24.75"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38.2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
        <v>181</v>
      </c>
      <c r="E8" s="150"/>
      <c r="F8" s="150"/>
      <c r="G8" s="150"/>
      <c r="H8" s="150"/>
      <c r="I8" s="151" t="s">
        <v>1</v>
      </c>
      <c r="J8" s="152" t="s">
        <v>37</v>
      </c>
      <c r="K8" s="152"/>
      <c r="L8" s="151" t="s">
        <v>2</v>
      </c>
      <c r="M8" s="321" t="str">
        <f>[84]MIR!$C$7</f>
        <v xml:space="preserve"> 5. Salud para Todos.</v>
      </c>
      <c r="N8" s="150"/>
      <c r="O8" s="151" t="s">
        <v>3</v>
      </c>
      <c r="P8" s="319" t="s">
        <v>182</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75" t="s">
        <v>4</v>
      </c>
      <c r="B11" s="408" t="s">
        <v>81</v>
      </c>
      <c r="C11" s="155"/>
      <c r="D11" s="155"/>
      <c r="E11" s="156"/>
      <c r="F11" s="75" t="s">
        <v>5</v>
      </c>
      <c r="G11" s="408" t="s">
        <v>123</v>
      </c>
      <c r="H11" s="155"/>
      <c r="I11" s="155"/>
      <c r="J11" s="155"/>
      <c r="K11" s="155"/>
      <c r="L11" s="156"/>
      <c r="M11" s="26" t="s">
        <v>6</v>
      </c>
      <c r="N11" s="408" t="s">
        <v>124</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409" t="str">
        <f>[84]MIR!$C$8</f>
        <v xml:space="preserve"> 1.   Dimension Social    Desarrollo integral e inlcuyente</v>
      </c>
      <c r="C13" s="150"/>
      <c r="D13" s="146" t="s">
        <v>8</v>
      </c>
      <c r="E13" s="321" t="str">
        <f>[84]MIR!$C$9</f>
        <v>Gestionar las condiciones para focalizar, incorporar y atender con calidad el sistema de salud, con la finalidad de reducir los padecimientos actuales y futuros del municipio de Eduardo Neri.</v>
      </c>
      <c r="F13" s="150"/>
      <c r="G13" s="150"/>
      <c r="H13" s="146" t="s">
        <v>9</v>
      </c>
      <c r="I13" s="321" t="str">
        <f>[84]MIR!$C$10</f>
        <v>3.- Impulsar programas para el fomento de los jóvenes a la vida en comunidad incluyéndolos al sector productivo y social.  8,.-Crear iniciativas para mejorar las condiciones de salud de la sociedad del Municipio en materia de prevención, deporte y salubridad con atención prioritaria.</v>
      </c>
      <c r="J13" s="150"/>
      <c r="K13" s="150"/>
      <c r="L13" s="150"/>
      <c r="M13" s="151" t="s">
        <v>10</v>
      </c>
      <c r="N13" s="409" t="str">
        <f>[84]MIR!$C$11</f>
        <v>5.1  Evaluación y mejoramiento del servicio de salud. 5.2  Diagnóstico de Salud Municipal           5.3  Servicio de primeros auxilios.</v>
      </c>
      <c r="O13" s="150"/>
      <c r="P13" s="150"/>
      <c r="Q13" s="150"/>
    </row>
    <row r="14" spans="1:17" ht="80.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6" t="s">
        <v>184</v>
      </c>
      <c r="M18" s="76" t="s">
        <v>18</v>
      </c>
      <c r="N18" s="151"/>
      <c r="O18" s="151"/>
      <c r="P18" s="151"/>
      <c r="Q18" s="151"/>
    </row>
    <row r="19" spans="1:18" ht="105.75" customHeight="1" x14ac:dyDescent="0.25">
      <c r="A19" s="2" t="s">
        <v>28</v>
      </c>
      <c r="B19" s="150" t="str">
        <f>[84]MIR!$B$15</f>
        <v>Aprobacion de presupuesto de egresos y ley de ingresos, Brindar talleres de salud sobre la afectacion del circuito de recompensa del cerebro neurotransmisor y dopamina y trastornos del sueño en los jovenes de Eduardo Neri.</v>
      </c>
      <c r="C19" s="150"/>
      <c r="D19" s="150"/>
      <c r="E19" s="150" t="str">
        <f>[84]MIR!$C$15</f>
        <v>Porcentaje de resoluciones de aprobacion.</v>
      </c>
      <c r="F19" s="150"/>
      <c r="G19" s="150" t="s">
        <v>127</v>
      </c>
      <c r="H19" s="150"/>
      <c r="I19" s="160" t="s">
        <v>85</v>
      </c>
      <c r="J19" s="150"/>
      <c r="K19" s="49" t="s">
        <v>184</v>
      </c>
      <c r="L19" s="74">
        <v>2</v>
      </c>
      <c r="M19" s="79" t="s">
        <v>230</v>
      </c>
      <c r="N19" s="80" t="s">
        <v>231</v>
      </c>
      <c r="O19" s="5">
        <v>0.5</v>
      </c>
      <c r="P19" s="160" t="s">
        <v>37</v>
      </c>
      <c r="Q19" s="150"/>
    </row>
    <row r="20" spans="1:18" ht="91.5" customHeight="1" x14ac:dyDescent="0.25">
      <c r="A20" s="2" t="s">
        <v>29</v>
      </c>
      <c r="B20" s="150" t="str">
        <f>[84]MIR!$B$16</f>
        <v>Asistir con puntualidad a sesiones de cabildo y presentar Programas de apoyo de salud clínica en jóvenes, para evitar, la drogadicción, infecciones, los accidentes y las violencias, en el municipio de Eduardo Neri.</v>
      </c>
      <c r="C20" s="150"/>
      <c r="D20" s="150"/>
      <c r="E20" s="150" t="str">
        <f>[84]MIR!$C$16</f>
        <v>Porcentaje de acciones implemetadas  para el control de los recursos financieros.</v>
      </c>
      <c r="F20" s="150"/>
      <c r="G20" s="150" t="s">
        <v>128</v>
      </c>
      <c r="H20" s="150"/>
      <c r="I20" s="160" t="s">
        <v>85</v>
      </c>
      <c r="J20" s="150"/>
      <c r="K20" s="49" t="s">
        <v>184</v>
      </c>
      <c r="L20" s="74">
        <v>2</v>
      </c>
      <c r="M20" s="79" t="s">
        <v>230</v>
      </c>
      <c r="N20" s="80" t="s">
        <v>231</v>
      </c>
      <c r="O20" s="5">
        <v>0.5</v>
      </c>
      <c r="P20" s="160" t="s">
        <v>37</v>
      </c>
      <c r="Q20" s="150"/>
    </row>
    <row r="21" spans="1:18" ht="85.5" customHeight="1" x14ac:dyDescent="0.25">
      <c r="A21" s="31" t="s">
        <v>62</v>
      </c>
      <c r="B21" s="150" t="str">
        <f>[84]MIR!$B$17</f>
        <v>Ejercer la debida inspección y vigilancia y Gestionar apoyos económicos de los tres niveles de gobierno y la secretaria de salud, con terapias emocionales y cognitivas.</v>
      </c>
      <c r="C21" s="150"/>
      <c r="D21" s="150"/>
      <c r="E21" s="150" t="s">
        <v>126</v>
      </c>
      <c r="F21" s="150"/>
      <c r="G21" s="150" t="s">
        <v>79</v>
      </c>
      <c r="H21" s="150"/>
      <c r="I21" s="160" t="s">
        <v>85</v>
      </c>
      <c r="J21" s="150"/>
      <c r="K21" s="49" t="s">
        <v>184</v>
      </c>
      <c r="L21" s="74">
        <v>2</v>
      </c>
      <c r="M21" s="79" t="s">
        <v>230</v>
      </c>
      <c r="N21" s="80" t="s">
        <v>231</v>
      </c>
      <c r="O21" s="5">
        <v>0.5</v>
      </c>
      <c r="P21" s="160" t="s">
        <v>37</v>
      </c>
      <c r="Q21" s="150"/>
    </row>
    <row r="22" spans="1:18" ht="85.5" customHeight="1" x14ac:dyDescent="0.25">
      <c r="A22" s="99" t="s">
        <v>63</v>
      </c>
      <c r="B22" s="163" t="str">
        <f>[85]MIR!$B$17</f>
        <v>Diseñar e impulsar programas integrales para el desarrollo juvenil.</v>
      </c>
      <c r="C22" s="167"/>
      <c r="D22" s="164"/>
      <c r="E22" s="163" t="str">
        <f>[85]MIR!$C$17</f>
        <v>Porcentaje de programas diseñados e impulsados.</v>
      </c>
      <c r="F22" s="164"/>
      <c r="G22" s="163" t="str">
        <f>[85]MIR!$D$17</f>
        <v>Impulso de programas juveniles</v>
      </c>
      <c r="H22" s="164"/>
      <c r="I22" s="165" t="str">
        <f>[85]MIR!$E$17</f>
        <v>(Programas implementados / Programas planificados) * 100</v>
      </c>
      <c r="J22" s="166"/>
      <c r="K22" s="49" t="s">
        <v>184</v>
      </c>
      <c r="L22" s="96">
        <v>2</v>
      </c>
      <c r="M22" s="99" t="s">
        <v>230</v>
      </c>
      <c r="N22" s="101" t="s">
        <v>231</v>
      </c>
      <c r="O22" s="5">
        <v>0.5</v>
      </c>
      <c r="P22" s="160" t="s">
        <v>37</v>
      </c>
      <c r="Q22" s="150"/>
    </row>
    <row r="23" spans="1:18" ht="66" customHeight="1" x14ac:dyDescent="0.25">
      <c r="A23" s="99" t="s">
        <v>106</v>
      </c>
      <c r="B23" s="150" t="str">
        <f>[85]MIR!$B$20</f>
        <v>Fomentar la participación juvenil mediante espacios de diálogo y liderazgo.</v>
      </c>
      <c r="C23" s="150"/>
      <c r="D23" s="150"/>
      <c r="E23" s="150" t="str">
        <f>[85]MIR!$C$20</f>
        <v>Porcentaje de jóvenes participando en espacios de liderazgo.</v>
      </c>
      <c r="F23" s="150"/>
      <c r="G23" s="163" t="str">
        <f>[85]MIR!$D$20</f>
        <v>Participación juvenil en liderazgo</v>
      </c>
      <c r="H23" s="164"/>
      <c r="I23" s="160" t="str">
        <f>[85]MIR!$E$20</f>
        <v>(Jóvenes participantes / Total de jóvenes en el municipio) * 100</v>
      </c>
      <c r="J23" s="150"/>
      <c r="K23" s="49" t="s">
        <v>184</v>
      </c>
      <c r="L23" s="74">
        <v>2</v>
      </c>
      <c r="M23" s="79" t="s">
        <v>230</v>
      </c>
      <c r="N23" s="80" t="s">
        <v>231</v>
      </c>
      <c r="O23" s="5">
        <v>0.5</v>
      </c>
      <c r="P23" s="160" t="s">
        <v>37</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73.5" customHeight="1" x14ac:dyDescent="0.25">
      <c r="A25" s="3" t="s">
        <v>69</v>
      </c>
      <c r="B25" s="150" t="str">
        <f>[85]MIR!$B$15</f>
        <v>Aprobar el presupuesto de egresos y ley de ingresos, y atender soluciones de salud mediante campañas.</v>
      </c>
      <c r="C25" s="150"/>
      <c r="D25" s="150"/>
      <c r="E25" s="150" t="str">
        <f>[85]MIR!$C$15</f>
        <v>Porcentaje de ejecución del presupuesto para campañas de salud.</v>
      </c>
      <c r="F25" s="150"/>
      <c r="G25" s="150" t="str">
        <f>[85]MIR!$D$15</f>
        <v>Ejecución de campañas de salud</v>
      </c>
      <c r="H25" s="150"/>
      <c r="I25" s="160" t="str">
        <f>[85]MIR!$E$15</f>
        <v>(Presupuesto ejecutado en campañas / Presupuesto planeado) * 100</v>
      </c>
      <c r="J25" s="150"/>
      <c r="K25" s="49" t="s">
        <v>184</v>
      </c>
      <c r="L25" s="74">
        <v>2</v>
      </c>
      <c r="M25" s="79" t="s">
        <v>230</v>
      </c>
      <c r="N25" s="80" t="s">
        <v>231</v>
      </c>
      <c r="O25" s="5">
        <v>0.5</v>
      </c>
      <c r="P25" s="160" t="s">
        <v>37</v>
      </c>
      <c r="Q25" s="150"/>
    </row>
    <row r="26" spans="1:18" ht="86.25" customHeight="1" x14ac:dyDescent="0.25">
      <c r="A26" s="3" t="s">
        <v>65</v>
      </c>
      <c r="B26" s="150" t="str">
        <f>[85]MIR!$B$16</f>
        <v>Asistir con puntualidad a sesiones de cabildo y presentar programas de campaña de salud.</v>
      </c>
      <c r="C26" s="150"/>
      <c r="D26" s="150"/>
      <c r="E26" s="150" t="str">
        <f>[85]MIR!$C$16</f>
        <v>Porcentaje de asistencia a sesiones de cabildo.</v>
      </c>
      <c r="F26" s="150"/>
      <c r="G26" s="150" t="str">
        <f>[85]MIR!$D$16</f>
        <v>Asistencia a sesiones de cabildo</v>
      </c>
      <c r="H26" s="150"/>
      <c r="I26" s="160" t="str">
        <f>[85]MIR!$E$16</f>
        <v>(Número de sesiones asistidas / Total de sesiones programadas) * 100</v>
      </c>
      <c r="J26" s="150"/>
      <c r="K26" s="49" t="s">
        <v>184</v>
      </c>
      <c r="L26" s="74">
        <v>2</v>
      </c>
      <c r="M26" s="79" t="s">
        <v>230</v>
      </c>
      <c r="N26" s="80" t="s">
        <v>231</v>
      </c>
      <c r="O26" s="5">
        <v>0.5</v>
      </c>
      <c r="P26" s="160" t="s">
        <v>37</v>
      </c>
      <c r="Q26" s="150"/>
      <c r="R26" t="s">
        <v>33</v>
      </c>
    </row>
    <row r="27" spans="1:18" ht="87.75" customHeight="1" x14ac:dyDescent="0.25">
      <c r="A27" s="3" t="s">
        <v>71</v>
      </c>
      <c r="B27" s="163" t="str">
        <f>[85]MIR!$B$18</f>
        <v>Ejercer la debida inspección y vigilancia en las dependencias de salud mental de los jóvenes.</v>
      </c>
      <c r="C27" s="167"/>
      <c r="D27" s="164"/>
      <c r="E27" s="163" t="str">
        <f>[85]MIR!$C$18</f>
        <v>Porcentaje de cumplimiento en inspecciones de salud mental.</v>
      </c>
      <c r="F27" s="164"/>
      <c r="G27" s="163" t="str">
        <f>[85]MIR!$D$18</f>
        <v>Inspección en servicios de salud mental juvenil</v>
      </c>
      <c r="H27" s="164"/>
      <c r="I27" s="165" t="str">
        <f>[85]MIR!$E$18</f>
        <v>(Inspecciones realizadas / Inspecciones planeadas) * 100</v>
      </c>
      <c r="J27" s="166"/>
      <c r="K27" s="49" t="s">
        <v>184</v>
      </c>
      <c r="L27" s="74">
        <v>2</v>
      </c>
      <c r="M27" s="79" t="s">
        <v>230</v>
      </c>
      <c r="N27" s="80" t="s">
        <v>231</v>
      </c>
      <c r="O27" s="5">
        <v>0.5</v>
      </c>
      <c r="P27" s="160" t="s">
        <v>37</v>
      </c>
      <c r="Q27" s="150"/>
    </row>
    <row r="28" spans="1:18" ht="78.75" customHeight="1" x14ac:dyDescent="0.25">
      <c r="A28" s="3" t="s">
        <v>78</v>
      </c>
      <c r="B28" s="150" t="str">
        <f>[85]MIR!$B$19</f>
        <v>Resoluciones aprobadas y campañas de prevención antidrogas.</v>
      </c>
      <c r="C28" s="150"/>
      <c r="D28" s="150"/>
      <c r="E28" s="150" t="str">
        <f>[85]MIR!$C$19</f>
        <v>Porcentaje de efectividad en campañas antidrogas.</v>
      </c>
      <c r="F28" s="150"/>
      <c r="G28" s="150" t="str">
        <f>[85]MIR!$D$19</f>
        <v>Eficiencia de campañas antidrogas</v>
      </c>
      <c r="H28" s="150"/>
      <c r="I28" s="150" t="str">
        <f>[85]MIR!$E$19</f>
        <v>(Número de campañas exitosas / Total de campañas realizadas) * 100</v>
      </c>
      <c r="J28" s="150"/>
      <c r="K28" s="49" t="s">
        <v>184</v>
      </c>
      <c r="L28" s="74">
        <v>2</v>
      </c>
      <c r="M28" s="79" t="s">
        <v>230</v>
      </c>
      <c r="N28" s="80" t="s">
        <v>231</v>
      </c>
      <c r="O28" s="5">
        <v>0.5</v>
      </c>
      <c r="P28" s="160" t="s">
        <v>37</v>
      </c>
      <c r="Q28" s="150"/>
    </row>
    <row r="29" spans="1:18" ht="89.25" customHeight="1" x14ac:dyDescent="0.25">
      <c r="A29" s="3" t="s">
        <v>107</v>
      </c>
      <c r="B29" s="150" t="str">
        <f>[85]MIR!$B$21</f>
        <v>Proponer y gestionar acciones para la prestación de servicios de salud, mejor atención, y promover campañas de planificación familiar.</v>
      </c>
      <c r="C29" s="150"/>
      <c r="D29" s="150"/>
      <c r="E29" s="150" t="str">
        <f>[85]MIR!$C$21</f>
        <v>Porcentaje de acciones ejecutadas en servicios de salud juvenil.</v>
      </c>
      <c r="F29" s="150"/>
      <c r="G29" s="150" t="str">
        <f>[85]MIR!$D$21</f>
        <v>Ejecución de acciones para salud juvenil</v>
      </c>
      <c r="H29" s="150"/>
      <c r="I29" s="150" t="str">
        <f>[85]MIR!$E$21</f>
        <v>(Acciones ejecutadas / Acciones propuestas) * 100</v>
      </c>
      <c r="J29" s="150"/>
      <c r="K29" s="49" t="s">
        <v>184</v>
      </c>
      <c r="L29" s="96">
        <v>2</v>
      </c>
      <c r="M29" s="99" t="s">
        <v>230</v>
      </c>
      <c r="N29" s="80" t="s">
        <v>231</v>
      </c>
      <c r="O29" s="5">
        <v>0.5</v>
      </c>
      <c r="P29" s="160" t="s">
        <v>37</v>
      </c>
      <c r="Q29" s="150"/>
    </row>
    <row r="30" spans="1:18" ht="78.75" customHeight="1" x14ac:dyDescent="0.25">
      <c r="A30" s="3" t="s">
        <v>237</v>
      </c>
      <c r="B30" s="150" t="str">
        <f>[85]MIR!$B$22</f>
        <v>Convocatorias a sesiones de cabildo como participación social, fomentando confianza y transparencia.</v>
      </c>
      <c r="C30" s="150"/>
      <c r="D30" s="150"/>
      <c r="E30" s="150" t="str">
        <f>[85]MIR!$C$22</f>
        <v>Porcentaje de convocatorias realizadas.</v>
      </c>
      <c r="F30" s="150"/>
      <c r="G30" s="150" t="str">
        <f>[85]MIR!$D$22</f>
        <v>Convocatorias a sesiones de cabildo</v>
      </c>
      <c r="H30" s="150"/>
      <c r="I30" s="150" t="str">
        <f>[85]MIR!$E$22</f>
        <v>(Convocatorias realizadas / Total de convocatorias programadas) * 100</v>
      </c>
      <c r="J30" s="150"/>
      <c r="K30" s="49" t="s">
        <v>184</v>
      </c>
      <c r="L30" s="96">
        <v>2</v>
      </c>
      <c r="M30" s="99" t="s">
        <v>230</v>
      </c>
      <c r="N30" s="80" t="s">
        <v>231</v>
      </c>
      <c r="O30" s="5">
        <v>0.5</v>
      </c>
      <c r="P30" s="160" t="s">
        <v>37</v>
      </c>
      <c r="Q30" s="150"/>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ht="70.5" customHeight="1" x14ac:dyDescent="0.25">
      <c r="A37" s="1"/>
      <c r="B37" s="1"/>
      <c r="C37" s="1"/>
      <c r="D37" s="1"/>
      <c r="E37" s="1"/>
      <c r="G37" s="1"/>
      <c r="H37" s="1"/>
      <c r="I37" s="1"/>
      <c r="J37" s="1"/>
      <c r="K37" s="1"/>
      <c r="L37" s="1"/>
      <c r="M37" s="1"/>
      <c r="N37" s="1"/>
      <c r="O37" s="1"/>
      <c r="P37" s="1"/>
      <c r="Q37" s="1"/>
    </row>
    <row r="38" spans="1:17" s="1" customFormat="1" ht="150.75" customHeight="1" x14ac:dyDescent="0.25"/>
    <row r="39" spans="1:17" s="1" customFormat="1" x14ac:dyDescent="0.25"/>
    <row r="40" spans="1:17" s="1" customFormat="1" x14ac:dyDescent="0.25"/>
  </sheetData>
  <mergeCells count="94">
    <mergeCell ref="P28:Q28"/>
    <mergeCell ref="F34:H35"/>
    <mergeCell ref="B26:D26"/>
    <mergeCell ref="E26:F26"/>
    <mergeCell ref="G26:H26"/>
    <mergeCell ref="I26:J26"/>
    <mergeCell ref="B28:D28"/>
    <mergeCell ref="E28:F28"/>
    <mergeCell ref="G28:H28"/>
    <mergeCell ref="I28:J28"/>
    <mergeCell ref="P26:Q26"/>
    <mergeCell ref="B27:D27"/>
    <mergeCell ref="E27:F27"/>
    <mergeCell ref="G27:H27"/>
    <mergeCell ref="I27:J27"/>
    <mergeCell ref="P27:Q27"/>
    <mergeCell ref="A24:Q24"/>
    <mergeCell ref="B25:D25"/>
    <mergeCell ref="E25:F25"/>
    <mergeCell ref="G25:H25"/>
    <mergeCell ref="I25:J25"/>
    <mergeCell ref="P25:Q25"/>
    <mergeCell ref="B21:D21"/>
    <mergeCell ref="E21:F21"/>
    <mergeCell ref="G21:H21"/>
    <mergeCell ref="I21:J21"/>
    <mergeCell ref="P21:Q21"/>
    <mergeCell ref="B23:D23"/>
    <mergeCell ref="E23:F23"/>
    <mergeCell ref="G23:H23"/>
    <mergeCell ref="I23:J23"/>
    <mergeCell ref="P23:Q23"/>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P22:Q22"/>
    <mergeCell ref="I22:J22"/>
    <mergeCell ref="G22:H22"/>
    <mergeCell ref="E22:F22"/>
    <mergeCell ref="B22:D22"/>
    <mergeCell ref="P29:Q29"/>
    <mergeCell ref="I29:J29"/>
    <mergeCell ref="G29:H29"/>
    <mergeCell ref="B29:D29"/>
    <mergeCell ref="E29:F29"/>
    <mergeCell ref="B30:D30"/>
    <mergeCell ref="G30:H30"/>
    <mergeCell ref="I30:J30"/>
    <mergeCell ref="P30:Q30"/>
    <mergeCell ref="E30:F30"/>
  </mergeCells>
  <pageMargins left="0.7" right="0.7" top="0.75" bottom="0.75" header="0.3" footer="0.3"/>
  <pageSetup scale="53" orientation="landscape" horizontalDpi="4294967292"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4"/>
  <sheetViews>
    <sheetView topLeftCell="A22" zoomScale="71" zoomScaleNormal="71" zoomScaleSheetLayoutView="70" workbookViewId="0">
      <selection activeCell="A23" sqref="A23:Q23"/>
    </sheetView>
  </sheetViews>
  <sheetFormatPr baseColWidth="10" defaultColWidth="10.875" defaultRowHeight="15.75" x14ac:dyDescent="0.25"/>
  <cols>
    <col min="1" max="1" width="13.75" customWidth="1"/>
    <col min="3" max="3" width="6.875" customWidth="1"/>
    <col min="4" max="4" width="22.625" customWidth="1"/>
    <col min="6" max="6" width="9.75" customWidth="1"/>
    <col min="8" max="8" width="12.875" customWidth="1"/>
    <col min="9" max="9" width="13.375" customWidth="1"/>
    <col min="10" max="10" width="9.5" customWidth="1"/>
    <col min="11" max="11" width="14.25" customWidth="1"/>
    <col min="12" max="12" width="13.75" customWidth="1"/>
    <col min="13" max="13" width="13.875" customWidth="1"/>
    <col min="14" max="14" width="13.125" customWidth="1"/>
    <col min="15" max="15" width="14.125" customWidth="1"/>
    <col min="17" max="17" width="9.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63" customHeight="1" x14ac:dyDescent="0.25">
      <c r="A3" s="1"/>
      <c r="B3" s="147"/>
      <c r="C3" s="147"/>
      <c r="D3" s="147"/>
      <c r="E3" s="147"/>
      <c r="F3" s="147"/>
      <c r="G3" s="147"/>
      <c r="H3" s="147"/>
      <c r="I3" s="147"/>
      <c r="J3" s="147"/>
      <c r="K3" s="147"/>
      <c r="L3" s="147"/>
      <c r="M3" s="147"/>
      <c r="N3" s="147"/>
      <c r="O3" s="147"/>
      <c r="P3" s="147"/>
      <c r="Q3" s="1"/>
    </row>
    <row r="4" spans="1:17" ht="3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36" customHeight="1" x14ac:dyDescent="0.25">
      <c r="A7" s="199"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'[10]POA '!$AA$26</f>
        <v xml:space="preserve">E Prestacion de Servicios Publico </v>
      </c>
      <c r="E8" s="150"/>
      <c r="F8" s="150"/>
      <c r="G8" s="150"/>
      <c r="H8" s="150"/>
      <c r="I8" s="151" t="s">
        <v>1</v>
      </c>
      <c r="J8" s="152" t="s">
        <v>54</v>
      </c>
      <c r="K8" s="152"/>
      <c r="L8" s="151" t="s">
        <v>2</v>
      </c>
      <c r="M8" s="196" t="str">
        <f>'[10]POA '!$C$19</f>
        <v>Pograma 14: AgroeEconomia Sostenible</v>
      </c>
      <c r="N8" s="150"/>
      <c r="O8" s="151" t="s">
        <v>3</v>
      </c>
      <c r="P8" s="205" t="s">
        <v>170</v>
      </c>
      <c r="Q8" s="150"/>
    </row>
    <row r="9" spans="1:17" ht="37.5" customHeight="1" x14ac:dyDescent="0.25">
      <c r="A9" s="146"/>
      <c r="B9" s="146"/>
      <c r="C9" s="146"/>
      <c r="D9" s="150"/>
      <c r="E9" s="150"/>
      <c r="F9" s="150"/>
      <c r="G9" s="150"/>
      <c r="H9" s="150"/>
      <c r="I9" s="151"/>
      <c r="J9" s="152"/>
      <c r="K9" s="152"/>
      <c r="L9" s="151"/>
      <c r="M9" s="150"/>
      <c r="N9" s="150"/>
      <c r="O9" s="151"/>
      <c r="P9" s="150"/>
      <c r="Q9" s="150"/>
    </row>
    <row r="10" spans="1:17" ht="39.75" customHeight="1" x14ac:dyDescent="0.25">
      <c r="A10" s="199" t="s">
        <v>27</v>
      </c>
      <c r="B10" s="146"/>
      <c r="C10" s="146"/>
      <c r="D10" s="146"/>
      <c r="E10" s="146"/>
      <c r="F10" s="146"/>
      <c r="G10" s="146"/>
      <c r="H10" s="146"/>
      <c r="I10" s="146"/>
      <c r="J10" s="146"/>
      <c r="K10" s="146"/>
      <c r="L10" s="146"/>
      <c r="M10" s="146"/>
      <c r="N10" s="146"/>
      <c r="O10" s="146"/>
      <c r="P10" s="146"/>
      <c r="Q10" s="146"/>
    </row>
    <row r="11" spans="1:17" ht="57.75" customHeight="1" x14ac:dyDescent="0.25">
      <c r="A11" s="69" t="s">
        <v>4</v>
      </c>
      <c r="B11" s="206" t="s">
        <v>76</v>
      </c>
      <c r="C11" s="155"/>
      <c r="D11" s="155"/>
      <c r="E11" s="156"/>
      <c r="F11" s="69" t="s">
        <v>5</v>
      </c>
      <c r="G11" s="206" t="str">
        <f>'[10]POA '!$AA$24</f>
        <v>3.2. Agropecuaria, silvicultura,pesca y caza</v>
      </c>
      <c r="H11" s="155"/>
      <c r="I11" s="155"/>
      <c r="J11" s="155"/>
      <c r="K11" s="155"/>
      <c r="L11" s="156"/>
      <c r="M11" s="26" t="s">
        <v>6</v>
      </c>
      <c r="N11" s="206" t="str">
        <f>'[10]POA '!$AA$25</f>
        <v xml:space="preserve">3.2.1. Agropecuaria </v>
      </c>
      <c r="O11" s="155"/>
      <c r="P11" s="155"/>
      <c r="Q11" s="156"/>
    </row>
    <row r="12" spans="1:17" ht="49.5" customHeight="1" x14ac:dyDescent="0.25">
      <c r="A12" s="199" t="s">
        <v>25</v>
      </c>
      <c r="B12" s="146"/>
      <c r="C12" s="146"/>
      <c r="D12" s="146"/>
      <c r="E12" s="146"/>
      <c r="F12" s="146"/>
      <c r="G12" s="146"/>
      <c r="H12" s="146"/>
      <c r="I12" s="146"/>
      <c r="J12" s="146"/>
      <c r="K12" s="146"/>
      <c r="L12" s="146"/>
      <c r="M12" s="146"/>
      <c r="N12" s="146"/>
      <c r="O12" s="146"/>
      <c r="P12" s="146"/>
      <c r="Q12" s="146"/>
    </row>
    <row r="13" spans="1:17" x14ac:dyDescent="0.25">
      <c r="A13" s="151" t="s">
        <v>7</v>
      </c>
      <c r="B13" s="204" t="str">
        <f>'[10]POA '!$C$17</f>
        <v>EJE II  Desarrollo Competitivo y Sostenible para el Progreso</v>
      </c>
      <c r="C13" s="150"/>
      <c r="D13" s="146" t="s">
        <v>8</v>
      </c>
      <c r="E13" s="204" t="str">
        <f>'[10]POA '!$C$18</f>
        <v xml:space="preserve">Hacer un municipio competitivo mediante el fomento al emprendimiento al desarrollo, promocion de los productos locales,el fortalecimiento al campo para fomentar la atraccion y el turismo generando una economia sotenible </v>
      </c>
      <c r="F13" s="150"/>
      <c r="G13" s="150"/>
      <c r="H13" s="146" t="s">
        <v>9</v>
      </c>
      <c r="I13" s="204" t="str">
        <f>'[10]POA '!$C$20</f>
        <v>Vincular mecanismos de colaboracion interinstitucional para el desarrollo de infraestructura que impulsen la vocacion productiva del Municipio garantizando la proteccion y sostenibilidad del medio ambiente</v>
      </c>
      <c r="J13" s="150"/>
      <c r="K13" s="150"/>
      <c r="L13" s="150"/>
      <c r="M13" s="151" t="s">
        <v>10</v>
      </c>
      <c r="N13" s="203" t="str">
        <f>'[10]POA '!$C$21</f>
        <v>14.1 Fortalecer los sistemas productivos regionales;    14.2 Gestionar programas gubernamentales que opermitan mejorar el rendimiento de los cultivos y hatos ganaderos; 14.3 Impulsar la tecnificacion y equipamiento productivos a los productores agropecuarios del Municipio; 14.6 Promover el Desarrollo de las capacidades de todos los productores del Municipio mediante cursos, talleres y platicas.</v>
      </c>
      <c r="O13" s="150"/>
      <c r="P13" s="150"/>
      <c r="Q13" s="150"/>
    </row>
    <row r="14" spans="1:17" ht="115.5" customHeight="1" x14ac:dyDescent="0.25">
      <c r="A14" s="151"/>
      <c r="B14" s="150"/>
      <c r="C14" s="150"/>
      <c r="D14" s="146"/>
      <c r="E14" s="150"/>
      <c r="F14" s="150"/>
      <c r="G14" s="150"/>
      <c r="H14" s="146"/>
      <c r="I14" s="150"/>
      <c r="J14" s="150"/>
      <c r="K14" s="150"/>
      <c r="L14" s="150"/>
      <c r="M14" s="151"/>
      <c r="N14" s="150"/>
      <c r="O14" s="150"/>
      <c r="P14" s="150"/>
      <c r="Q14" s="150"/>
    </row>
    <row r="15" spans="1:17" ht="21" customHeight="1" x14ac:dyDescent="0.25">
      <c r="A15" s="199" t="s">
        <v>24</v>
      </c>
      <c r="B15" s="146"/>
      <c r="C15" s="146"/>
      <c r="D15" s="146"/>
      <c r="E15" s="146"/>
      <c r="F15" s="146"/>
      <c r="G15" s="146"/>
      <c r="H15" s="146"/>
      <c r="I15" s="146"/>
      <c r="J15" s="146"/>
      <c r="K15" s="146"/>
      <c r="L15" s="146"/>
      <c r="M15" s="146"/>
      <c r="N15" s="146"/>
      <c r="O15" s="146"/>
      <c r="P15" s="146"/>
      <c r="Q15" s="146"/>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2.2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02" customHeight="1" x14ac:dyDescent="0.25">
      <c r="A19" s="2" t="s">
        <v>28</v>
      </c>
      <c r="B19" s="202" t="str">
        <f>[10]MIR!$B$12</f>
        <v>Promover el mejoramiento integral de la calidad de vida de la población y de las actividades económicas del municipio de Eduardo Neri y dar cumplimiento ante la Secretaría de Desarrollo Rural y lograr una Equidad para las Comunidades.</v>
      </c>
      <c r="C19" s="150"/>
      <c r="D19" s="150"/>
      <c r="E19" s="194" t="str">
        <f>[10]MIR!$C$12</f>
        <v>Porcentaje de productores beneficiados con los programas agropecuarios</v>
      </c>
      <c r="F19" s="195"/>
      <c r="G19" s="197" t="str">
        <f>[10]MIR!$D$12</f>
        <v>%PB = TPBM /  TPM x  100   =   porcentaje productores beneficiados=total productores beneficiados /  total productores en el municipio</v>
      </c>
      <c r="H19" s="150"/>
      <c r="I19" s="196" t="str">
        <f>[10]MIR!$E$12</f>
        <v>Censo Agropecuario</v>
      </c>
      <c r="J19" s="150"/>
      <c r="K19" s="52" t="s">
        <v>184</v>
      </c>
      <c r="L19" s="71">
        <v>2</v>
      </c>
      <c r="M19" s="94" t="s">
        <v>230</v>
      </c>
      <c r="N19" s="95" t="s">
        <v>231</v>
      </c>
      <c r="O19" s="5">
        <v>0.5</v>
      </c>
      <c r="P19" s="201" t="s">
        <v>54</v>
      </c>
      <c r="Q19" s="195"/>
    </row>
    <row r="20" spans="1:18" ht="81.75" customHeight="1" x14ac:dyDescent="0.25">
      <c r="A20" s="2" t="s">
        <v>29</v>
      </c>
      <c r="B20" s="196" t="str">
        <f>'[11]MIR '!$B$16</f>
        <v>Mejor inversión en la agricultura en pequeña escala y el desarrollo rural inclusivo, para una mejor Calidad y rendimiento en la producción de sus cosechas de los campesinos del municipio de Eduardo Neri.</v>
      </c>
      <c r="C20" s="150"/>
      <c r="D20" s="150"/>
      <c r="E20" s="196" t="str">
        <f>[10]MIR!$C$13</f>
        <v>Porcentaje de poblacion beneficiada</v>
      </c>
      <c r="F20" s="150"/>
      <c r="G20" s="197" t="str">
        <f>[10]MIR!$D$13</f>
        <v>%PB =  TPM  / IT x  100   =   porcentaje poblacion beneficiada= total productores beneficiados en el mpio / Inversiòn Total</v>
      </c>
      <c r="H20" s="150"/>
      <c r="I20" s="196" t="str">
        <f>[10]MIR!$E$12</f>
        <v>Censo Agropecuario</v>
      </c>
      <c r="J20" s="150"/>
      <c r="K20" s="52" t="s">
        <v>184</v>
      </c>
      <c r="L20" s="71">
        <v>2</v>
      </c>
      <c r="M20" s="94" t="s">
        <v>230</v>
      </c>
      <c r="N20" s="95" t="s">
        <v>231</v>
      </c>
      <c r="O20" s="5">
        <v>0.5</v>
      </c>
      <c r="P20" s="194" t="s">
        <v>54</v>
      </c>
      <c r="Q20" s="195"/>
    </row>
    <row r="21" spans="1:18" ht="93.75" customHeight="1" x14ac:dyDescent="0.25">
      <c r="A21" s="44" t="s">
        <v>62</v>
      </c>
      <c r="B21" s="196" t="str">
        <f>'[11]MIR '!$B$17</f>
        <v>Visión unificada de los programas de Los tres niveles de  Gobierno, en el ámbito rural.</v>
      </c>
      <c r="C21" s="150"/>
      <c r="D21" s="150"/>
      <c r="E21" s="196" t="str">
        <f>[10]MIR!$C$14</f>
        <v>Aumento de rendimiento en la producción de cosechas.</v>
      </c>
      <c r="F21" s="150"/>
      <c r="G21" s="197" t="str">
        <f>[10]MIR!$D$14</f>
        <v>%RPC  =  THSL/TC x 100   Porcentaje de Rendimiento de cosechas =   Total de Cosecha / Total Hectareas Sembradas por Localidad</v>
      </c>
      <c r="H21" s="150"/>
      <c r="I21" s="196" t="str">
        <f>[10]MIR!$E$12</f>
        <v>Censo Agropecuario</v>
      </c>
      <c r="J21" s="150"/>
      <c r="K21" s="52" t="s">
        <v>184</v>
      </c>
      <c r="L21" s="71">
        <v>2</v>
      </c>
      <c r="M21" s="94" t="s">
        <v>230</v>
      </c>
      <c r="N21" s="95" t="s">
        <v>231</v>
      </c>
      <c r="O21" s="5">
        <v>0.5</v>
      </c>
      <c r="P21" s="194" t="s">
        <v>54</v>
      </c>
      <c r="Q21" s="195"/>
    </row>
    <row r="22" spans="1:18" ht="84.75" customHeight="1" x14ac:dyDescent="0.25">
      <c r="A22" s="44" t="s">
        <v>63</v>
      </c>
      <c r="B22" s="196" t="str">
        <f>[10]MIR!$B$18</f>
        <v>Reordenar las acciones de las dependencias gubernamentales que actúan en el medio rural.</v>
      </c>
      <c r="C22" s="150"/>
      <c r="D22" s="150"/>
      <c r="E22" s="196" t="str">
        <f>[10]MIR!$C$18</f>
        <v>Porcentaje de acciones realizadas en beneficio de los productores agropecuarios</v>
      </c>
      <c r="F22" s="150"/>
      <c r="G22" s="197" t="str">
        <f>[10]MIR!$D$18</f>
        <v>%RAR =   ARA / TP x 100 Asistencia en las Reunines o Asambleas / Total de Productores</v>
      </c>
      <c r="H22" s="150"/>
      <c r="I22" s="196" t="str">
        <f>[10]MIR!$E$18</f>
        <v>Direcciòn de Desarrollo Rural</v>
      </c>
      <c r="J22" s="150"/>
      <c r="K22" s="52" t="s">
        <v>184</v>
      </c>
      <c r="L22" s="71">
        <v>2</v>
      </c>
      <c r="M22" s="94" t="s">
        <v>230</v>
      </c>
      <c r="N22" s="95" t="s">
        <v>231</v>
      </c>
      <c r="O22" s="5">
        <v>0.5</v>
      </c>
      <c r="P22" s="194" t="s">
        <v>54</v>
      </c>
      <c r="Q22" s="195"/>
    </row>
    <row r="23" spans="1:18" ht="38.25" customHeight="1" x14ac:dyDescent="0.25">
      <c r="A23" s="199" t="s">
        <v>30</v>
      </c>
      <c r="B23" s="146"/>
      <c r="C23" s="146"/>
      <c r="D23" s="146"/>
      <c r="E23" s="146"/>
      <c r="F23" s="146"/>
      <c r="G23" s="146"/>
      <c r="H23" s="146"/>
      <c r="I23" s="146"/>
      <c r="J23" s="146"/>
      <c r="K23" s="146"/>
      <c r="L23" s="146"/>
      <c r="M23" s="146"/>
      <c r="N23" s="146"/>
      <c r="O23" s="146"/>
      <c r="P23" s="146"/>
      <c r="Q23" s="146"/>
    </row>
    <row r="24" spans="1:18" ht="86.25" customHeight="1" x14ac:dyDescent="0.25">
      <c r="A24" s="3" t="s">
        <v>64</v>
      </c>
      <c r="B24" s="194" t="str">
        <f>[10]MIR!$B$15</f>
        <v>Implementación de  apoyos con proyectos productivos y programas federales.</v>
      </c>
      <c r="C24" s="200"/>
      <c r="D24" s="195"/>
      <c r="E24" s="196" t="str">
        <f>[10]MIR!$C$15</f>
        <v>Porcentaje de distribución de fertilizante.</v>
      </c>
      <c r="F24" s="150"/>
      <c r="G24" s="197" t="str">
        <f>[10]MIR!$D$15</f>
        <v>%DF = TEF / TB  X 100   Porcentaje en la distribuciòn del Fertilizante =  Total de la Entrega del Fertilizante / Total de Beneficiarios</v>
      </c>
      <c r="H24" s="150"/>
      <c r="I24" s="196" t="str">
        <f>[10]MIR!$E$15</f>
        <v>Recibos, Fotos</v>
      </c>
      <c r="J24" s="150"/>
      <c r="K24" s="52" t="s">
        <v>184</v>
      </c>
      <c r="L24" s="71">
        <v>2</v>
      </c>
      <c r="M24" s="94" t="s">
        <v>230</v>
      </c>
      <c r="N24" s="95" t="s">
        <v>231</v>
      </c>
      <c r="O24" s="5">
        <v>0.5</v>
      </c>
      <c r="P24" s="194" t="s">
        <v>54</v>
      </c>
      <c r="Q24" s="195"/>
    </row>
    <row r="25" spans="1:18" ht="102" customHeight="1" x14ac:dyDescent="0.25">
      <c r="A25" s="3" t="s">
        <v>65</v>
      </c>
      <c r="B25" s="196" t="str">
        <f>[10]MIR!$B$16</f>
        <v>Eficiente apoyo  a la inclusión social en los insumos Agropecuarios (semillas, agroquímicos y forrajes, etc.) a bajo costo</v>
      </c>
      <c r="C25" s="150"/>
      <c r="D25" s="150"/>
      <c r="E25" s="196" t="str">
        <f>[10]MIR!$C$16</f>
        <v>Porcentaje de apoyo a la inclusion de insumos agropecuarios</v>
      </c>
      <c r="F25" s="150"/>
      <c r="G25" s="197" t="str">
        <f>[10]MIR!$D$16</f>
        <v xml:space="preserve">%AIA =  MI / Total Berneficiarios x 100 Porcentaje de Apoyo de insumos agropecuarios =  Monto de Inversion / Total de beneficiarios </v>
      </c>
      <c r="H25" s="150"/>
      <c r="I25" s="196" t="str">
        <f>[10]MIR!$E$16</f>
        <v>Recibos, Facturas, Fotos</v>
      </c>
      <c r="J25" s="150"/>
      <c r="K25" s="52" t="s">
        <v>184</v>
      </c>
      <c r="L25" s="71">
        <v>2</v>
      </c>
      <c r="M25" s="94" t="s">
        <v>230</v>
      </c>
      <c r="N25" s="95" t="s">
        <v>231</v>
      </c>
      <c r="O25" s="5">
        <v>0.5</v>
      </c>
      <c r="P25" s="194" t="s">
        <v>54</v>
      </c>
      <c r="Q25" s="195"/>
      <c r="R25" t="s">
        <v>33</v>
      </c>
    </row>
    <row r="26" spans="1:18" ht="81" customHeight="1" x14ac:dyDescent="0.25">
      <c r="A26" s="3" t="s">
        <v>66</v>
      </c>
      <c r="B26" s="196" t="str">
        <f>[10]MIR!$B$17</f>
        <v>Eficiente apoyo a productores Agropecuarios del municipio para mejorar el rendimiento de productos del campo y la calidad de vida rural.</v>
      </c>
      <c r="C26" s="150"/>
      <c r="D26" s="150"/>
      <c r="E26" s="196" t="str">
        <f>[10]MIR!$C$17</f>
        <v>Porcentaje de productores beneficiados con apoyo financiero e insumos agropecuarios</v>
      </c>
      <c r="F26" s="150"/>
      <c r="G26" s="197" t="str">
        <f>[10]MIR!$D$17</f>
        <v>%ACIMP =   AC / TP x 100 Porcentaje  de Asistencia en las Capacitaciones / Total de Productores</v>
      </c>
      <c r="H26" s="150"/>
      <c r="I26" s="196" t="str">
        <f>[10]MIR!$E$16</f>
        <v>Recibos, Facturas, Fotos</v>
      </c>
      <c r="J26" s="150"/>
      <c r="K26" s="52" t="s">
        <v>184</v>
      </c>
      <c r="L26" s="71">
        <v>2</v>
      </c>
      <c r="M26" s="94" t="s">
        <v>230</v>
      </c>
      <c r="N26" s="95" t="s">
        <v>231</v>
      </c>
      <c r="O26" s="5">
        <v>0.5</v>
      </c>
      <c r="P26" s="194" t="s">
        <v>54</v>
      </c>
      <c r="Q26" s="195"/>
    </row>
    <row r="27" spans="1:18" ht="85.5" customHeight="1" x14ac:dyDescent="0.25">
      <c r="A27" s="3" t="s">
        <v>68</v>
      </c>
      <c r="B27" s="198" t="str">
        <f>[10]MIR!$B$19</f>
        <v xml:space="preserve"> Brindar apoyo e información a los sembradores del municipio en coordinación con personal del programa "sembrando vida".</v>
      </c>
      <c r="C27" s="150"/>
      <c r="D27" s="150"/>
      <c r="E27" s="198" t="str">
        <f>[10]MIR!$C$19</f>
        <v>Reuniones o Asambleas realizadas</v>
      </c>
      <c r="F27" s="150"/>
      <c r="G27" s="197" t="str">
        <f>[10]MIR!$D$19</f>
        <v>%RAR =   ARA / TP  x 100 Asistencia en las Reunines o Asambleas /Total de Productores</v>
      </c>
      <c r="H27" s="150"/>
      <c r="I27" s="198" t="str">
        <f>[10]MIR!$E$19</f>
        <v>Listas de asistencia</v>
      </c>
      <c r="J27" s="150"/>
      <c r="K27" s="52" t="s">
        <v>184</v>
      </c>
      <c r="L27" s="71">
        <v>2</v>
      </c>
      <c r="M27" s="94" t="s">
        <v>230</v>
      </c>
      <c r="N27" s="95" t="s">
        <v>231</v>
      </c>
      <c r="O27" s="5">
        <v>0.5</v>
      </c>
      <c r="P27" s="194" t="s">
        <v>54</v>
      </c>
      <c r="Q27" s="195"/>
    </row>
    <row r="28" spans="1:18" ht="70.5" customHeight="1" x14ac:dyDescent="0.25">
      <c r="A28" s="3" t="s">
        <v>78</v>
      </c>
      <c r="B28" s="198" t="str">
        <f>[10]MIR!$B$20</f>
        <v>Capacitacion de la sintomatologia de las enfermedades endemicas en ganado mayor y menor (Rabia, Brucelosis y Tuberculosis)</v>
      </c>
      <c r="C28" s="150"/>
      <c r="D28" s="150"/>
      <c r="E28" s="198" t="str">
        <f>[10]MIR!$C$20</f>
        <v>Capacitaciones realizadas a los productores agropecuarios</v>
      </c>
      <c r="F28" s="150"/>
      <c r="G28" s="197" t="str">
        <f>[10]MIR!$D$20</f>
        <v>%RAR =   AC / TP x 100 Asistencia en las Capacitaciones / Total de Productores</v>
      </c>
      <c r="H28" s="150"/>
      <c r="I28" s="198" t="str">
        <f>[10]MIR!$E$19</f>
        <v>Listas de asistencia</v>
      </c>
      <c r="J28" s="150"/>
      <c r="K28" s="52" t="s">
        <v>184</v>
      </c>
      <c r="L28" s="135">
        <v>2</v>
      </c>
      <c r="M28" s="137" t="s">
        <v>230</v>
      </c>
      <c r="N28" s="95" t="s">
        <v>231</v>
      </c>
      <c r="O28" s="5">
        <v>0.5</v>
      </c>
      <c r="P28" s="194" t="s">
        <v>54</v>
      </c>
      <c r="Q28" s="195"/>
    </row>
    <row r="29" spans="1:18" ht="82.5" customHeight="1" x14ac:dyDescent="0.25">
      <c r="A29" s="14"/>
      <c r="B29" s="15"/>
      <c r="C29" s="16"/>
      <c r="D29" s="16"/>
      <c r="E29" s="17"/>
      <c r="F29" s="18"/>
      <c r="G29" s="15"/>
      <c r="H29" s="16"/>
      <c r="I29" s="17"/>
      <c r="J29" s="18"/>
      <c r="K29" s="19"/>
      <c r="L29" s="20"/>
      <c r="M29" s="20"/>
      <c r="N29" s="20"/>
      <c r="O29" s="21"/>
      <c r="P29" s="19"/>
      <c r="Q29" s="20"/>
    </row>
    <row r="30" spans="1:18" ht="78" customHeight="1" x14ac:dyDescent="0.25">
      <c r="A30" s="14"/>
      <c r="B30" s="15"/>
      <c r="C30" s="16"/>
      <c r="D30" s="16"/>
      <c r="E30" s="17"/>
      <c r="F30" s="18"/>
      <c r="G30" s="15"/>
      <c r="H30" s="16"/>
      <c r="I30" s="17"/>
      <c r="J30" s="18"/>
      <c r="K30" s="19"/>
      <c r="L30" s="20"/>
      <c r="M30" s="20"/>
      <c r="N30" s="20"/>
      <c r="O30" s="21"/>
      <c r="P30" s="19"/>
      <c r="Q30" s="20"/>
    </row>
    <row r="31" spans="1:18" ht="59.25" customHeight="1" x14ac:dyDescent="0.25">
      <c r="A31" s="14"/>
      <c r="B31" s="15"/>
      <c r="C31" s="16"/>
      <c r="D31" s="16"/>
      <c r="E31" s="17"/>
      <c r="F31" s="18"/>
      <c r="G31" s="15"/>
      <c r="H31" s="16"/>
      <c r="I31" s="17"/>
      <c r="J31" s="18"/>
      <c r="K31" s="19"/>
      <c r="L31" s="20"/>
      <c r="M31" s="20"/>
      <c r="N31" s="20"/>
      <c r="O31" s="21"/>
      <c r="P31" s="19"/>
      <c r="Q31" s="20"/>
    </row>
    <row r="32" spans="1:18" hidden="1" x14ac:dyDescent="0.25">
      <c r="A32" s="14"/>
      <c r="B32" s="1"/>
      <c r="C32" s="1"/>
      <c r="D32" s="1"/>
      <c r="E32" s="1"/>
      <c r="F32" s="1"/>
      <c r="G32" s="1"/>
      <c r="H32" s="1"/>
      <c r="I32" s="1"/>
      <c r="J32" s="1"/>
      <c r="K32" s="1"/>
      <c r="L32" s="1"/>
      <c r="M32" s="1"/>
      <c r="N32" s="1"/>
      <c r="O32" s="1"/>
      <c r="P32" s="1"/>
      <c r="Q32" s="1"/>
    </row>
    <row r="33" spans="1:17" hidden="1" x14ac:dyDescent="0.25">
      <c r="A33" s="1"/>
      <c r="B33" s="1"/>
      <c r="C33" s="1"/>
      <c r="D33" s="1"/>
      <c r="E33" s="1"/>
      <c r="F33" s="1"/>
      <c r="G33" s="1"/>
      <c r="H33" s="1"/>
      <c r="I33" s="1"/>
      <c r="J33" s="1"/>
      <c r="K33" s="1"/>
      <c r="L33" s="1"/>
      <c r="M33" s="1"/>
      <c r="N33" s="1"/>
      <c r="O33" s="1"/>
      <c r="P33" s="1"/>
      <c r="Q33" s="1"/>
    </row>
    <row r="34" spans="1:17" hidden="1" x14ac:dyDescent="0.25">
      <c r="A34" s="1"/>
      <c r="B34" s="1"/>
      <c r="C34" s="1"/>
      <c r="D34" s="1"/>
      <c r="E34" s="1"/>
      <c r="F34" s="1"/>
      <c r="G34" s="1"/>
      <c r="H34" s="1"/>
      <c r="I34" s="1"/>
      <c r="J34" s="1"/>
      <c r="K34" s="1"/>
      <c r="L34" s="1"/>
      <c r="M34" s="1"/>
      <c r="N34" s="1"/>
      <c r="O34" s="1"/>
      <c r="P34" s="1"/>
      <c r="Q34" s="1"/>
    </row>
    <row r="35" spans="1:17" hidden="1" x14ac:dyDescent="0.25">
      <c r="A35" s="1"/>
      <c r="B35" s="1"/>
      <c r="C35" s="1"/>
      <c r="D35" s="1"/>
      <c r="E35" s="1"/>
      <c r="F35" s="1"/>
      <c r="G35" s="1"/>
      <c r="H35" s="1"/>
      <c r="I35" s="1"/>
      <c r="J35" s="1"/>
      <c r="K35" s="1"/>
      <c r="L35" s="1"/>
      <c r="M35" s="1"/>
      <c r="N35" s="1"/>
      <c r="O35" s="1"/>
      <c r="P35" s="1"/>
      <c r="Q35" s="1"/>
    </row>
    <row r="36" spans="1:17" hidden="1" x14ac:dyDescent="0.25">
      <c r="A36" s="1"/>
      <c r="B36" s="1"/>
      <c r="C36" s="1"/>
      <c r="D36" s="1"/>
      <c r="E36" s="1"/>
      <c r="F36" s="1"/>
      <c r="G36" s="1"/>
      <c r="H36" s="1"/>
      <c r="I36" s="1"/>
      <c r="J36" s="1"/>
      <c r="K36" s="1"/>
      <c r="L36" s="1"/>
      <c r="M36" s="1"/>
      <c r="N36" s="1"/>
      <c r="O36" s="1"/>
      <c r="P36" s="1"/>
      <c r="Q36" s="1"/>
    </row>
    <row r="37" spans="1:17" hidden="1" x14ac:dyDescent="0.25">
      <c r="A37" s="1"/>
      <c r="B37" s="1"/>
      <c r="C37" s="1"/>
      <c r="D37" s="1"/>
      <c r="E37" s="1"/>
      <c r="F37" s="168"/>
      <c r="G37" s="168"/>
      <c r="H37" s="168"/>
      <c r="I37" s="1"/>
      <c r="J37" s="1"/>
      <c r="K37" s="1"/>
      <c r="L37" s="1"/>
      <c r="M37" s="1"/>
      <c r="N37" s="1"/>
      <c r="O37" s="1"/>
      <c r="P37" s="1"/>
      <c r="Q37" s="1"/>
    </row>
    <row r="38" spans="1:17" hidden="1" x14ac:dyDescent="0.25">
      <c r="A38" s="1"/>
      <c r="B38" s="1"/>
      <c r="C38" s="1"/>
      <c r="D38" s="1"/>
      <c r="E38" s="1"/>
      <c r="F38" s="168"/>
      <c r="G38" s="168"/>
      <c r="H38" s="168"/>
      <c r="I38" s="1"/>
      <c r="J38" s="1"/>
      <c r="K38" s="1"/>
      <c r="L38" s="1"/>
      <c r="M38" s="1"/>
      <c r="N38" s="1"/>
      <c r="O38" s="1"/>
      <c r="P38" s="1"/>
      <c r="Q38" s="1"/>
    </row>
    <row r="39" spans="1:17" hidden="1" x14ac:dyDescent="0.25">
      <c r="A39" s="1"/>
      <c r="B39" s="1"/>
      <c r="C39" s="1"/>
      <c r="D39" s="1"/>
      <c r="E39" s="1"/>
      <c r="F39" s="1"/>
      <c r="G39" s="1"/>
      <c r="H39" s="1"/>
      <c r="I39" s="1"/>
      <c r="J39" s="1"/>
      <c r="K39" s="1"/>
      <c r="L39" s="1"/>
      <c r="M39" s="1"/>
      <c r="N39" s="1"/>
      <c r="O39" s="1"/>
      <c r="P39" s="1"/>
      <c r="Q39" s="1"/>
    </row>
    <row r="40" spans="1:17" hidden="1" x14ac:dyDescent="0.25">
      <c r="A40" s="1"/>
      <c r="B40" s="1"/>
      <c r="C40" s="1"/>
      <c r="D40" s="1"/>
      <c r="E40" s="1"/>
      <c r="G40" s="1"/>
      <c r="H40" s="1"/>
      <c r="I40" s="1"/>
      <c r="J40" s="1"/>
      <c r="K40" s="1"/>
      <c r="L40" s="1"/>
      <c r="M40" s="1"/>
      <c r="N40" s="1"/>
      <c r="O40" s="1"/>
      <c r="P40" s="1"/>
      <c r="Q40" s="1"/>
    </row>
    <row r="41" spans="1:17" s="1" customFormat="1" hidden="1" x14ac:dyDescent="0.25"/>
    <row r="42" spans="1:17" s="1" customFormat="1" x14ac:dyDescent="0.25"/>
    <row r="43" spans="1:17" s="1" customFormat="1" x14ac:dyDescent="0.25"/>
    <row r="44" spans="1:17" x14ac:dyDescent="0.25">
      <c r="A44" s="1"/>
    </row>
  </sheetData>
  <mergeCells count="84">
    <mergeCell ref="B28:D28"/>
    <mergeCell ref="E28:F28"/>
    <mergeCell ref="G28:H28"/>
    <mergeCell ref="I28:J28"/>
    <mergeCell ref="P28:Q28"/>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2:D22"/>
    <mergeCell ref="E22:F22"/>
    <mergeCell ref="G22:H22"/>
    <mergeCell ref="I22:J22"/>
    <mergeCell ref="P22:Q22"/>
    <mergeCell ref="B21:D21"/>
    <mergeCell ref="E21:F21"/>
    <mergeCell ref="G21:H21"/>
    <mergeCell ref="I21:J21"/>
    <mergeCell ref="P21:Q21"/>
    <mergeCell ref="A23:Q23"/>
    <mergeCell ref="B24:D24"/>
    <mergeCell ref="E24:F24"/>
    <mergeCell ref="G24:H24"/>
    <mergeCell ref="I24:J24"/>
    <mergeCell ref="P24:Q24"/>
    <mergeCell ref="P27:Q27"/>
    <mergeCell ref="F37:H38"/>
    <mergeCell ref="B25:D25"/>
    <mergeCell ref="E25:F25"/>
    <mergeCell ref="G25:H25"/>
    <mergeCell ref="I25:J25"/>
    <mergeCell ref="B27:D27"/>
    <mergeCell ref="E27:F27"/>
    <mergeCell ref="G27:H27"/>
    <mergeCell ref="I27:J27"/>
    <mergeCell ref="P25:Q25"/>
    <mergeCell ref="B26:D26"/>
    <mergeCell ref="E26:F26"/>
    <mergeCell ref="G26:H26"/>
    <mergeCell ref="I26:J26"/>
    <mergeCell ref="P26:Q26"/>
  </mergeCells>
  <pageMargins left="0.7" right="0.7" top="0.75" bottom="0.75" header="0.3" footer="0.3"/>
  <pageSetup scale="53"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zoomScale="62" zoomScaleNormal="62" zoomScaleSheetLayoutView="70" workbookViewId="0">
      <selection activeCell="I29" sqref="I29:J29"/>
    </sheetView>
  </sheetViews>
  <sheetFormatPr baseColWidth="10" defaultColWidth="10.875" defaultRowHeight="15.75" x14ac:dyDescent="0.25"/>
  <cols>
    <col min="1" max="1" width="14.375" customWidth="1"/>
    <col min="3" max="3" width="6.875" customWidth="1"/>
    <col min="4" max="4" width="13.75" customWidth="1"/>
    <col min="6" max="6" width="8.625" customWidth="1"/>
    <col min="8" max="8" width="12.5" customWidth="1"/>
    <col min="9" max="9" width="16.25" customWidth="1"/>
    <col min="10" max="10" width="6.125" customWidth="1"/>
    <col min="11" max="11" width="14.125" customWidth="1"/>
    <col min="12" max="13" width="12.75" customWidth="1"/>
    <col min="14" max="14" width="14.5" customWidth="1"/>
    <col min="15" max="15" width="11.25" customWidth="1"/>
    <col min="17" max="17" width="9.25" customWidth="1"/>
  </cols>
  <sheetData>
    <row r="1" spans="1:17" x14ac:dyDescent="0.25">
      <c r="A1" s="1"/>
      <c r="B1" s="1"/>
      <c r="C1" s="1"/>
      <c r="D1" s="1"/>
      <c r="E1" s="1"/>
      <c r="F1" s="1"/>
      <c r="G1" s="1"/>
      <c r="H1" s="1"/>
      <c r="I1" s="1"/>
      <c r="J1" s="1"/>
      <c r="K1" s="1"/>
      <c r="L1" s="1"/>
      <c r="M1" s="1"/>
      <c r="N1" s="1"/>
      <c r="O1" s="1"/>
      <c r="P1" s="1"/>
      <c r="Q1" s="1"/>
    </row>
    <row r="2" spans="1:17" ht="35.25" customHeight="1" x14ac:dyDescent="0.25">
      <c r="A2" s="1"/>
      <c r="B2" s="147"/>
      <c r="C2" s="147"/>
      <c r="D2" s="147"/>
      <c r="E2" s="147"/>
      <c r="F2" s="147"/>
      <c r="G2" s="147"/>
      <c r="H2" s="147"/>
      <c r="I2" s="147"/>
      <c r="J2" s="147"/>
      <c r="K2" s="147"/>
      <c r="L2" s="147"/>
      <c r="M2" s="147"/>
      <c r="N2" s="147"/>
      <c r="O2" s="147"/>
      <c r="P2" s="147"/>
      <c r="Q2" s="1"/>
    </row>
    <row r="3" spans="1:17" ht="35.25" customHeight="1" x14ac:dyDescent="0.25">
      <c r="A3" s="1"/>
      <c r="B3" s="147"/>
      <c r="C3" s="147"/>
      <c r="D3" s="147"/>
      <c r="E3" s="147"/>
      <c r="F3" s="147"/>
      <c r="G3" s="147"/>
      <c r="H3" s="147"/>
      <c r="I3" s="147"/>
      <c r="J3" s="147"/>
      <c r="K3" s="147"/>
      <c r="L3" s="147"/>
      <c r="M3" s="147"/>
      <c r="N3" s="147"/>
      <c r="O3" s="147"/>
      <c r="P3" s="147"/>
      <c r="Q3" s="1"/>
    </row>
    <row r="4" spans="1:17" ht="54.75" customHeight="1" x14ac:dyDescent="0.25">
      <c r="A4" s="1"/>
      <c r="B4" s="147"/>
      <c r="C4" s="147"/>
      <c r="D4" s="147"/>
      <c r="E4" s="147"/>
      <c r="F4" s="147"/>
      <c r="G4" s="147"/>
      <c r="H4" s="147"/>
      <c r="I4" s="147"/>
      <c r="J4" s="147"/>
      <c r="K4" s="147"/>
      <c r="L4" s="147"/>
      <c r="M4" s="147"/>
      <c r="N4" s="147"/>
      <c r="O4" s="147"/>
      <c r="P4" s="147"/>
      <c r="Q4" s="1"/>
    </row>
    <row r="5" spans="1:17" ht="27"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ht="20.2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319" t="s">
        <v>181</v>
      </c>
      <c r="E8" s="150"/>
      <c r="F8" s="150"/>
      <c r="G8" s="150"/>
      <c r="H8" s="150"/>
      <c r="I8" s="151" t="s">
        <v>1</v>
      </c>
      <c r="J8" s="152" t="s">
        <v>229</v>
      </c>
      <c r="K8" s="152"/>
      <c r="L8" s="151" t="s">
        <v>2</v>
      </c>
      <c r="M8" s="321" t="str">
        <f>[86]POA!$C$19</f>
        <v>16. Desarrollo para el Campo.</v>
      </c>
      <c r="N8" s="150"/>
      <c r="O8" s="151" t="s">
        <v>3</v>
      </c>
      <c r="P8" s="319" t="s">
        <v>182</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9" t="s">
        <v>4</v>
      </c>
      <c r="B11" s="408" t="s">
        <v>81</v>
      </c>
      <c r="C11" s="155"/>
      <c r="D11" s="155"/>
      <c r="E11" s="156"/>
      <c r="F11" s="9" t="s">
        <v>5</v>
      </c>
      <c r="G11" s="408" t="s">
        <v>123</v>
      </c>
      <c r="H11" s="155"/>
      <c r="I11" s="155"/>
      <c r="J11" s="155"/>
      <c r="K11" s="155"/>
      <c r="L11" s="156"/>
      <c r="M11" s="26" t="s">
        <v>6</v>
      </c>
      <c r="N11" s="408" t="s">
        <v>124</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409" t="str">
        <f>[86]POA!$C$17</f>
        <v>EJE III. DIMENSIÓN TERRITORIAL Fortalecimiento Urbano y
Económico</v>
      </c>
      <c r="C13" s="150"/>
      <c r="D13" s="146" t="s">
        <v>8</v>
      </c>
      <c r="E13" s="409" t="str">
        <f>[86]POA!$C$18</f>
        <v>Apoyar a los productores del Municipio con asesorías, capacitaciones, semillas mejoradas y agroquímicos a bajo costo, para la producción de los granos básicos en beneficio de la economía de sus familias.</v>
      </c>
      <c r="F13" s="150"/>
      <c r="G13" s="150"/>
      <c r="H13" s="146" t="s">
        <v>9</v>
      </c>
      <c r="I13" s="409" t="str">
        <f>[86]POA!$C$20</f>
        <v>1.- Vincular unidades económicas para el fortalecimiento del desarrollo económico y productivo del Municipio.       2.- Incrementar la producción agropecuaria mediante esquemas sustentables con innovación del medio rural.</v>
      </c>
      <c r="J13" s="150"/>
      <c r="K13" s="150"/>
      <c r="L13" s="150"/>
      <c r="M13" s="151" t="s">
        <v>10</v>
      </c>
      <c r="N13" s="409" t="str">
        <f>[86]POA!$C$21</f>
        <v>16.1    Dotación de semillas mejoradas a productores. 16.2   Programa de agroquímicos a bajo costo.</v>
      </c>
      <c r="O13" s="150"/>
      <c r="P13" s="150"/>
      <c r="Q13" s="150"/>
    </row>
    <row r="14" spans="1:17" ht="158.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9" t="s">
        <v>184</v>
      </c>
      <c r="M18" s="9" t="s">
        <v>18</v>
      </c>
      <c r="N18" s="151"/>
      <c r="O18" s="151"/>
      <c r="P18" s="151"/>
      <c r="Q18" s="151"/>
    </row>
    <row r="19" spans="1:18" ht="106.5" customHeight="1" x14ac:dyDescent="0.25">
      <c r="A19" s="2" t="s">
        <v>28</v>
      </c>
      <c r="B19" s="150" t="str">
        <f>[86]MIR!$B$15</f>
        <v>Aprobar el presupuesto de egresos y ley de ingresos,para erradicar el hambre, la pobreza, el desempleo juvenil y la migración forzada en la población en general del municipio de Eduardo Neri.</v>
      </c>
      <c r="C19" s="150"/>
      <c r="D19" s="150"/>
      <c r="E19" s="150" t="str">
        <f>[86]MIR!$C$15</f>
        <v>Porcentaje de resoluciones de aprobacion.</v>
      </c>
      <c r="F19" s="150"/>
      <c r="G19" s="150" t="str">
        <f>[86]MIR!$G$15</f>
        <v>Porcentaje de Resoluciones Aprobadas = (No. De proyectos Terminados/ No. De Proyectos Programados) * 100.   PAP=(NPT/NPP) * 100</v>
      </c>
      <c r="H19" s="150"/>
      <c r="I19" s="160" t="s">
        <v>85</v>
      </c>
      <c r="J19" s="150"/>
      <c r="K19" s="48" t="s">
        <v>184</v>
      </c>
      <c r="L19" s="8">
        <v>2</v>
      </c>
      <c r="M19" s="79" t="s">
        <v>230</v>
      </c>
      <c r="N19" s="80" t="s">
        <v>231</v>
      </c>
      <c r="O19" s="5">
        <v>0.5</v>
      </c>
      <c r="P19" s="165" t="str">
        <f t="shared" ref="P19:P23" si="0">$J$8</f>
        <v>REGIDURIA DE DESARROLLO RURAL Y ASUNTOS INDIGENAS Y AFROAMEXICANOS</v>
      </c>
      <c r="Q19" s="166"/>
    </row>
    <row r="20" spans="1:18" ht="131.25" customHeight="1" x14ac:dyDescent="0.25">
      <c r="A20" s="2" t="s">
        <v>29</v>
      </c>
      <c r="B20" s="150" t="str">
        <f>[86]MIR!$B$16</f>
        <v xml:space="preserve">Asistir con puntualidad a las sesiones ordinarias y extraordinarias del Ayuntamiento y proponer Resoluciones aprobadas y  apoyo por las autoridades en el desarrollo, para una mejor y eficiente inversión en la agricultura en mayor escala para el desarrollo rural inclusivo, del Municipio de Eduardo Neri. </v>
      </c>
      <c r="C20" s="150"/>
      <c r="D20" s="150"/>
      <c r="E20" s="150" t="str">
        <f>[86]MIR!$C$16</f>
        <v>Porcentaje de acciones implemetadas  para el control de los recursos financieros.</v>
      </c>
      <c r="F20" s="150"/>
      <c r="G20" s="150" t="str">
        <f>[86]MIR!$G$16</f>
        <v>Porcentaje de Efectividad = No. De Acciones Realizadas / No. De Acciones Programadas * 100             PAI=NAR/NAP *100</v>
      </c>
      <c r="H20" s="150"/>
      <c r="I20" s="160" t="s">
        <v>85</v>
      </c>
      <c r="J20" s="150"/>
      <c r="K20" s="48" t="s">
        <v>184</v>
      </c>
      <c r="L20" s="59">
        <v>2</v>
      </c>
      <c r="M20" s="79" t="s">
        <v>230</v>
      </c>
      <c r="N20" s="80" t="s">
        <v>231</v>
      </c>
      <c r="O20" s="5">
        <v>0.5</v>
      </c>
      <c r="P20" s="165" t="str">
        <f t="shared" si="0"/>
        <v>REGIDURIA DE DESARROLLO RURAL Y ASUNTOS INDIGENAS Y AFROAMEXICANOS</v>
      </c>
      <c r="Q20" s="166"/>
    </row>
    <row r="21" spans="1:18" ht="108.75" customHeight="1" x14ac:dyDescent="0.25">
      <c r="A21" s="2" t="s">
        <v>62</v>
      </c>
      <c r="B21" s="409" t="str">
        <f>[86]MIR!$B$17</f>
        <v>Ejercer la debida inspección y vigilancia, en los ramos a  cargo  para  Mejor acceso e igualdad  de recursos productivos como la tierra, el agua, el crédito y la energia, con servicios básicos de calidad, para el desarrollo de los agricultores.</v>
      </c>
      <c r="C21" s="150"/>
      <c r="D21" s="150"/>
      <c r="E21" s="150" t="str">
        <f>[86]MIR!$C$17</f>
        <v>Porcentaje de acciones implemetadas  para el control de los recursos financieros.</v>
      </c>
      <c r="F21" s="150"/>
      <c r="G21" s="150" t="str">
        <f>[86]MIR!$G$17</f>
        <v>Porcentaje de Integración = No. De Documentos Integrados / No. De Total de Documentos * 100            PC= (NDE/NTD) *100</v>
      </c>
      <c r="H21" s="150"/>
      <c r="I21" s="160" t="s">
        <v>85</v>
      </c>
      <c r="J21" s="150"/>
      <c r="K21" s="48" t="s">
        <v>184</v>
      </c>
      <c r="L21" s="59">
        <v>2</v>
      </c>
      <c r="M21" s="79" t="s">
        <v>230</v>
      </c>
      <c r="N21" s="80" t="s">
        <v>231</v>
      </c>
      <c r="O21" s="5">
        <v>0.5</v>
      </c>
      <c r="P21" s="165" t="str">
        <f t="shared" si="0"/>
        <v>REGIDURIA DE DESARROLLO RURAL Y ASUNTOS INDIGENAS Y AFROAMEXICANOS</v>
      </c>
      <c r="Q21" s="166"/>
    </row>
    <row r="22" spans="1:18" ht="102.75" customHeight="1" x14ac:dyDescent="0.25">
      <c r="A22" s="2" t="s">
        <v>63</v>
      </c>
      <c r="B22" s="423" t="str">
        <f>[87]MIR!$B$16</f>
        <v>Mejorar la infraestructura básica en zonas rurales (caminos, agua, electricidad).</v>
      </c>
      <c r="C22" s="424"/>
      <c r="D22" s="425"/>
      <c r="E22" s="163" t="str">
        <f>[87]MIR!$C$16</f>
        <v>Porcentaje de obras de infraestructura rural completadas</v>
      </c>
      <c r="F22" s="164"/>
      <c r="G22" s="163" t="str">
        <f>[87]MIR!$D$16</f>
        <v>(Obras completadas / Obras planeadas) * 100</v>
      </c>
      <c r="H22" s="164"/>
      <c r="I22" s="165" t="str">
        <f>[87]MIR!$E$16</f>
        <v>Informes de obra pública, registros fotográficos</v>
      </c>
      <c r="J22" s="166"/>
      <c r="K22" s="48" t="s">
        <v>184</v>
      </c>
      <c r="L22" s="96">
        <v>2</v>
      </c>
      <c r="M22" s="99" t="s">
        <v>230</v>
      </c>
      <c r="N22" s="101" t="s">
        <v>231</v>
      </c>
      <c r="O22" s="5">
        <v>0.5</v>
      </c>
      <c r="P22" s="165" t="str">
        <f t="shared" si="0"/>
        <v>REGIDURIA DE DESARROLLO RURAL Y ASUNTOS INDIGENAS Y AFROAMEXICANOS</v>
      </c>
      <c r="Q22" s="166"/>
    </row>
    <row r="23" spans="1:18" ht="107.25" customHeight="1" x14ac:dyDescent="0.25">
      <c r="A23" s="2" t="s">
        <v>106</v>
      </c>
      <c r="B23" s="150" t="str">
        <f>[87]MIR!$B$19</f>
        <v>Fortalecer la coordinación institucional con dependencias estatales y federales.</v>
      </c>
      <c r="C23" s="150"/>
      <c r="D23" s="150"/>
      <c r="E23" s="150" t="str">
        <f>[87]MIR!$C$19</f>
        <v>Porcentaje de coordinación efectiva con dependencias externas</v>
      </c>
      <c r="F23" s="150"/>
      <c r="G23" s="150" t="str">
        <f>[87]MIR!$D$19</f>
        <v>(Reuniones y convenios efectivos / Total programados) * 100</v>
      </c>
      <c r="H23" s="150"/>
      <c r="I23" s="160" t="str">
        <f>[87]MIR!$E$19</f>
        <v>Convenios firmados, actas de reunión</v>
      </c>
      <c r="J23" s="150"/>
      <c r="K23" s="48" t="s">
        <v>184</v>
      </c>
      <c r="L23" s="59">
        <v>2</v>
      </c>
      <c r="M23" s="79" t="s">
        <v>230</v>
      </c>
      <c r="N23" s="80" t="s">
        <v>231</v>
      </c>
      <c r="O23" s="5">
        <v>0.5</v>
      </c>
      <c r="P23" s="165" t="str">
        <f t="shared" si="0"/>
        <v>REGIDURIA DE DESARROLLO RURAL Y ASUNTOS INDIGENAS Y AFROAMEXICANOS</v>
      </c>
      <c r="Q23" s="166"/>
    </row>
    <row r="24" spans="1:18" x14ac:dyDescent="0.25">
      <c r="A24" s="158" t="s">
        <v>30</v>
      </c>
      <c r="B24" s="158"/>
      <c r="C24" s="158"/>
      <c r="D24" s="158"/>
      <c r="E24" s="158"/>
      <c r="F24" s="158"/>
      <c r="G24" s="158"/>
      <c r="H24" s="158"/>
      <c r="I24" s="158"/>
      <c r="J24" s="158"/>
      <c r="K24" s="158"/>
      <c r="L24" s="158"/>
      <c r="M24" s="158"/>
      <c r="N24" s="158"/>
      <c r="O24" s="158"/>
      <c r="P24" s="158"/>
      <c r="Q24" s="158"/>
    </row>
    <row r="25" spans="1:18" ht="118.5" customHeight="1" x14ac:dyDescent="0.25">
      <c r="A25" s="3" t="s">
        <v>69</v>
      </c>
      <c r="B25" s="150" t="str">
        <f>[87]MIR!$B$15</f>
        <v>Aprobar el Presupuesto de Egresos y la Ley de Ingresos del municipio, impulsando aprovechamiento agrícola y apoyo a la canasta básica.</v>
      </c>
      <c r="C25" s="150"/>
      <c r="D25" s="150"/>
      <c r="E25" s="150" t="str">
        <f>[87]MIR!$C$15</f>
        <v>Porcentaje de recursos agrícolas integrados en el presupuesto aprobado</v>
      </c>
      <c r="F25" s="150"/>
      <c r="G25" s="150" t="str">
        <f>[87]MIR!$D$15</f>
        <v>(Recursos agrícolas aprobados / Recursos solicitados) * 100</v>
      </c>
      <c r="H25" s="150"/>
      <c r="I25" s="160" t="str">
        <f>[87]MIR!$E$15</f>
        <v>Acta de aprobación presupuestal, documentos de planeación</v>
      </c>
      <c r="J25" s="150"/>
      <c r="K25" s="66" t="s">
        <v>184</v>
      </c>
      <c r="L25" s="48">
        <v>2</v>
      </c>
      <c r="M25" s="79" t="s">
        <v>230</v>
      </c>
      <c r="N25" s="80" t="s">
        <v>231</v>
      </c>
      <c r="O25" s="5">
        <v>0.5</v>
      </c>
      <c r="P25" s="160" t="str">
        <f t="shared" ref="P25:P29" si="1">$P$23</f>
        <v>REGIDURIA DE DESARROLLO RURAL Y ASUNTOS INDIGENAS Y AFROAMEXICANOS</v>
      </c>
      <c r="Q25" s="150"/>
    </row>
    <row r="26" spans="1:18" ht="110.25" customHeight="1" x14ac:dyDescent="0.25">
      <c r="A26" s="3" t="s">
        <v>68</v>
      </c>
      <c r="B26" s="150" t="str">
        <f>[87]MIR!$B$17</f>
        <v>Participación activa en sesiones del Ayuntamiento y gestión del padrón de fertilizantes.</v>
      </c>
      <c r="C26" s="150"/>
      <c r="D26" s="150"/>
      <c r="E26" s="150" t="str">
        <f>[87]MIR!$C$17</f>
        <v>Porcentaje de sesiones asistidas y propuestas presentadas</v>
      </c>
      <c r="F26" s="150"/>
      <c r="G26" s="150" t="str">
        <f>[87]MIR!$D$17</f>
        <v>(Sesiones asistidas y propuestas presentadas / Total de sesiones) * 100</v>
      </c>
      <c r="H26" s="150"/>
      <c r="I26" s="160" t="str">
        <f>[87]MIR!$E$17</f>
        <v>Minutas de sesiones, propuestas documentadas</v>
      </c>
      <c r="J26" s="150"/>
      <c r="K26" s="66" t="s">
        <v>184</v>
      </c>
      <c r="L26" s="48">
        <v>2</v>
      </c>
      <c r="M26" s="79" t="s">
        <v>230</v>
      </c>
      <c r="N26" s="80" t="s">
        <v>231</v>
      </c>
      <c r="O26" s="5">
        <v>0.5</v>
      </c>
      <c r="P26" s="160" t="str">
        <f t="shared" si="1"/>
        <v>REGIDURIA DE DESARROLLO RURAL Y ASUNTOS INDIGENAS Y AFROAMEXICANOS</v>
      </c>
      <c r="Q26" s="150"/>
      <c r="R26" t="s">
        <v>33</v>
      </c>
    </row>
    <row r="27" spans="1:18" ht="109.5" customHeight="1" x14ac:dyDescent="0.25">
      <c r="A27" s="3" t="s">
        <v>78</v>
      </c>
      <c r="B27" s="163" t="str">
        <f>[87]MIR!$B$18</f>
        <v>Ejercer inspección y vigilancia para mejorar servicios básicos e igualdad en el acceso.</v>
      </c>
      <c r="C27" s="167"/>
      <c r="D27" s="164"/>
      <c r="E27" s="163" t="str">
        <f>[87]MIR!$C$18</f>
        <v>Porcentaje de inspecciones realizadas efectivamente</v>
      </c>
      <c r="F27" s="164"/>
      <c r="G27" s="163" t="str">
        <f>[87]MIR!$D$18</f>
        <v>(Inspecciones realizadas / Inspecciones programadas) * 100</v>
      </c>
      <c r="H27" s="164"/>
      <c r="I27" s="165" t="str">
        <f>[87]MIR!$E$18</f>
        <v>Informes de inspección, reportes ciudadanos</v>
      </c>
      <c r="J27" s="166"/>
      <c r="K27" s="66" t="s">
        <v>184</v>
      </c>
      <c r="L27" s="48">
        <v>2</v>
      </c>
      <c r="M27" s="79" t="s">
        <v>230</v>
      </c>
      <c r="N27" s="80" t="s">
        <v>231</v>
      </c>
      <c r="O27" s="5">
        <v>0.5</v>
      </c>
      <c r="P27" s="160" t="str">
        <f t="shared" si="1"/>
        <v>REGIDURIA DE DESARROLLO RURAL Y ASUNTOS INDIGENAS Y AFROAMEXICANOS</v>
      </c>
      <c r="Q27" s="150"/>
    </row>
    <row r="28" spans="1:18" ht="105" customHeight="1" x14ac:dyDescent="0.25">
      <c r="A28" s="3" t="s">
        <v>238</v>
      </c>
      <c r="B28" s="150" t="str">
        <f>[87]MIR!$B$20</f>
        <v>Convocar a sesiones de cabildo para informar a agricultores y proponer ordenamientos municipales.</v>
      </c>
      <c r="C28" s="150"/>
      <c r="D28" s="150"/>
      <c r="E28" s="150" t="str">
        <f>[87]MIR!$C$20</f>
        <v>Porcentaje de sesiones convocadas con participación de agricultores</v>
      </c>
      <c r="F28" s="150"/>
      <c r="G28" s="150" t="str">
        <f>[87]MIR!$D$20</f>
        <v>(Sesiones realizadas con participación / Total convocadas) * 100</v>
      </c>
      <c r="H28" s="150"/>
      <c r="I28" s="150" t="str">
        <f>[87]MIR!$E$20</f>
        <v>Lista de asistencia, actas de sesión</v>
      </c>
      <c r="J28" s="150"/>
      <c r="K28" s="66" t="s">
        <v>184</v>
      </c>
      <c r="L28" s="48">
        <v>2</v>
      </c>
      <c r="M28" s="79" t="s">
        <v>230</v>
      </c>
      <c r="N28" s="80" t="s">
        <v>231</v>
      </c>
      <c r="O28" s="5">
        <v>0.5</v>
      </c>
      <c r="P28" s="160" t="str">
        <f t="shared" si="1"/>
        <v>REGIDURIA DE DESARROLLO RURAL Y ASUNTOS INDIGENAS Y AFROAMEXICANOS</v>
      </c>
      <c r="Q28" s="150"/>
    </row>
    <row r="29" spans="1:18" ht="109.5" customHeight="1" x14ac:dyDescent="0.25">
      <c r="A29" s="3" t="s">
        <v>237</v>
      </c>
      <c r="B29" s="150" t="str">
        <f>[87]MIR!$B$21</f>
        <v>Formular propuestas de ordenamientos y capacitaciones productivas con entrega de insumos.</v>
      </c>
      <c r="C29" s="150"/>
      <c r="D29" s="150"/>
      <c r="E29" s="150" t="str">
        <f>[87]MIR!$C$21</f>
        <v>Porcentaje de agricultores capacitados y con acceso a insumos</v>
      </c>
      <c r="F29" s="150"/>
      <c r="G29" s="150" t="str">
        <f>[87]MIR!$D$21</f>
        <v>(Agricultores capacitados y beneficiados / Total agricultores identificados) * 100</v>
      </c>
      <c r="H29" s="150"/>
      <c r="I29" s="150" t="str">
        <f>[87]MIR!$E$21</f>
        <v>Registros de capacitación, listas de entrega de insumos</v>
      </c>
      <c r="J29" s="150"/>
      <c r="K29" s="66" t="s">
        <v>184</v>
      </c>
      <c r="L29" s="48">
        <v>2</v>
      </c>
      <c r="M29" s="99" t="s">
        <v>230</v>
      </c>
      <c r="N29" s="80" t="s">
        <v>231</v>
      </c>
      <c r="O29" s="5">
        <v>0.5</v>
      </c>
      <c r="P29" s="160" t="str">
        <f t="shared" si="1"/>
        <v>REGIDURIA DE DESARROLLO RURAL Y ASUNTOS INDIGENAS Y AFROAMEXICANOS</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x14ac:dyDescent="0.25"/>
    <row r="39" spans="1:17" s="1" customFormat="1" x14ac:dyDescent="0.25"/>
    <row r="40" spans="1:17" s="1" customFormat="1" x14ac:dyDescent="0.25"/>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6:Q26"/>
    <mergeCell ref="B28:D28"/>
    <mergeCell ref="E28:F28"/>
    <mergeCell ref="G28:H28"/>
    <mergeCell ref="I28:J28"/>
    <mergeCell ref="P28:Q28"/>
    <mergeCell ref="P27:Q27"/>
    <mergeCell ref="F34:H35"/>
    <mergeCell ref="B26:D26"/>
    <mergeCell ref="E26:F26"/>
    <mergeCell ref="G26:H26"/>
    <mergeCell ref="I26:J26"/>
    <mergeCell ref="B27:D27"/>
    <mergeCell ref="E27:F27"/>
    <mergeCell ref="G27:H27"/>
    <mergeCell ref="I27:J27"/>
    <mergeCell ref="B22:D22"/>
    <mergeCell ref="E22:F22"/>
    <mergeCell ref="G22:H22"/>
    <mergeCell ref="I22:J22"/>
    <mergeCell ref="P22:Q22"/>
    <mergeCell ref="P29:Q29"/>
    <mergeCell ref="I29:J29"/>
    <mergeCell ref="G29:H29"/>
    <mergeCell ref="E29:F29"/>
    <mergeCell ref="B29:D29"/>
  </mergeCells>
  <pageMargins left="0.7" right="0.7" top="0.75" bottom="0.75" header="0.3" footer="0.3"/>
  <pageSetup scale="53" orientation="landscape" horizontalDpi="4294967292" verticalDpi="0"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
  <sheetViews>
    <sheetView topLeftCell="A28" zoomScale="68" zoomScaleNormal="68" zoomScaleSheetLayoutView="70" workbookViewId="0">
      <selection activeCell="I28" sqref="I28:J28"/>
    </sheetView>
  </sheetViews>
  <sheetFormatPr baseColWidth="10" defaultColWidth="10.875" defaultRowHeight="15.75" x14ac:dyDescent="0.25"/>
  <cols>
    <col min="1" max="1" width="13.75" customWidth="1"/>
    <col min="3" max="3" width="6.875" customWidth="1"/>
    <col min="4" max="4" width="15.5" customWidth="1"/>
    <col min="6" max="6" width="10.25" customWidth="1"/>
    <col min="8" max="8" width="12.875" customWidth="1"/>
    <col min="9" max="9" width="13.375" customWidth="1"/>
    <col min="10" max="10" width="9" customWidth="1"/>
    <col min="11" max="11" width="13.625" customWidth="1"/>
    <col min="12" max="12" width="10.875" customWidth="1"/>
    <col min="13" max="13" width="12.875" customWidth="1"/>
    <col min="14" max="14" width="13.5" customWidth="1"/>
    <col min="15" max="15" width="11.5" customWidth="1"/>
    <col min="17" max="17" width="3.875" customWidth="1"/>
  </cols>
  <sheetData>
    <row r="1" spans="1:18" x14ac:dyDescent="0.25">
      <c r="A1" s="1"/>
      <c r="B1" s="1"/>
      <c r="C1" s="1"/>
      <c r="D1" s="1"/>
      <c r="E1" s="1"/>
      <c r="F1" s="1"/>
      <c r="G1" s="1"/>
      <c r="H1" s="1"/>
      <c r="I1" s="1"/>
      <c r="J1" s="1"/>
      <c r="K1" s="1"/>
      <c r="L1" s="1"/>
      <c r="M1" s="1"/>
      <c r="N1" s="1"/>
      <c r="O1" s="1"/>
      <c r="P1" s="1"/>
      <c r="Q1" s="1"/>
    </row>
    <row r="2" spans="1:18" x14ac:dyDescent="0.25">
      <c r="A2" s="1"/>
      <c r="B2" s="147"/>
      <c r="C2" s="147"/>
      <c r="D2" s="147"/>
      <c r="E2" s="147"/>
      <c r="F2" s="147"/>
      <c r="G2" s="147"/>
      <c r="H2" s="147"/>
      <c r="I2" s="147"/>
      <c r="J2" s="147"/>
      <c r="K2" s="147"/>
      <c r="L2" s="147"/>
      <c r="M2" s="147"/>
      <c r="N2" s="147"/>
      <c r="O2" s="147"/>
      <c r="P2" s="147"/>
      <c r="Q2" s="1"/>
    </row>
    <row r="3" spans="1:18" x14ac:dyDescent="0.25">
      <c r="A3" s="1"/>
      <c r="B3" s="147"/>
      <c r="C3" s="147"/>
      <c r="D3" s="147"/>
      <c r="E3" s="147"/>
      <c r="F3" s="147"/>
      <c r="G3" s="147"/>
      <c r="H3" s="147"/>
      <c r="I3" s="147"/>
      <c r="J3" s="147"/>
      <c r="K3" s="147"/>
      <c r="L3" s="147"/>
      <c r="M3" s="147"/>
      <c r="N3" s="147"/>
      <c r="O3" s="147"/>
      <c r="P3" s="147"/>
      <c r="Q3" s="1"/>
    </row>
    <row r="4" spans="1:18" ht="62.25" customHeight="1" x14ac:dyDescent="0.25">
      <c r="A4" s="1"/>
      <c r="B4" s="147"/>
      <c r="C4" s="147"/>
      <c r="D4" s="147"/>
      <c r="E4" s="147"/>
      <c r="F4" s="147"/>
      <c r="G4" s="147"/>
      <c r="H4" s="147"/>
      <c r="I4" s="147"/>
      <c r="J4" s="147"/>
      <c r="K4" s="147"/>
      <c r="L4" s="147"/>
      <c r="M4" s="147"/>
      <c r="N4" s="147"/>
      <c r="O4" s="147"/>
      <c r="P4" s="147"/>
      <c r="Q4" s="1"/>
    </row>
    <row r="5" spans="1:18" ht="21.75" customHeight="1" x14ac:dyDescent="0.25">
      <c r="A5" s="1"/>
      <c r="B5" s="148" t="s">
        <v>217</v>
      </c>
      <c r="C5" s="148"/>
      <c r="D5" s="148"/>
      <c r="E5" s="148"/>
      <c r="F5" s="148"/>
      <c r="G5" s="148"/>
      <c r="H5" s="148"/>
      <c r="I5" s="148"/>
      <c r="J5" s="148"/>
      <c r="K5" s="148"/>
      <c r="L5" s="148"/>
      <c r="M5" s="148"/>
      <c r="N5" s="148"/>
      <c r="O5" s="148"/>
      <c r="P5" s="148"/>
      <c r="Q5" s="1"/>
    </row>
    <row r="6" spans="1:18" ht="1.5" customHeight="1" x14ac:dyDescent="0.25">
      <c r="A6" s="1"/>
      <c r="B6" s="1"/>
      <c r="C6" s="1"/>
      <c r="D6" s="1"/>
      <c r="E6" s="1"/>
      <c r="F6" s="1"/>
      <c r="G6" s="1"/>
      <c r="H6" s="1"/>
      <c r="I6" s="1"/>
      <c r="J6" s="1"/>
      <c r="K6" s="1"/>
      <c r="L6" s="1"/>
      <c r="M6" s="1"/>
      <c r="N6" s="1"/>
      <c r="O6" s="1"/>
      <c r="P6" s="1"/>
      <c r="Q6" s="1"/>
    </row>
    <row r="7" spans="1:18" ht="27.75" customHeight="1" x14ac:dyDescent="0.25">
      <c r="A7" s="146" t="s">
        <v>26</v>
      </c>
      <c r="B7" s="146"/>
      <c r="C7" s="146"/>
      <c r="D7" s="146"/>
      <c r="E7" s="146"/>
      <c r="F7" s="146"/>
      <c r="G7" s="146"/>
      <c r="H7" s="146"/>
      <c r="I7" s="146"/>
      <c r="J7" s="146"/>
      <c r="K7" s="146"/>
      <c r="L7" s="146"/>
      <c r="M7" s="146"/>
      <c r="N7" s="146"/>
      <c r="O7" s="146"/>
      <c r="P7" s="146"/>
      <c r="Q7" s="146"/>
    </row>
    <row r="8" spans="1:18" ht="23.25" customHeight="1" x14ac:dyDescent="0.25">
      <c r="A8" s="146" t="s">
        <v>0</v>
      </c>
      <c r="B8" s="146"/>
      <c r="C8" s="146"/>
      <c r="D8" s="319" t="s">
        <v>181</v>
      </c>
      <c r="E8" s="150"/>
      <c r="F8" s="150"/>
      <c r="G8" s="150"/>
      <c r="H8" s="150"/>
      <c r="I8" s="151" t="s">
        <v>1</v>
      </c>
      <c r="J8" s="152" t="s">
        <v>35</v>
      </c>
      <c r="K8" s="152"/>
      <c r="L8" s="151" t="s">
        <v>2</v>
      </c>
      <c r="M8" s="367" t="str">
        <f>'[88]MIR '!$C$7</f>
        <v>Programa 4. Promoción de la Educación   y   Programa 12. Obras Incluyentes</v>
      </c>
      <c r="N8" s="368"/>
      <c r="O8" s="151" t="s">
        <v>3</v>
      </c>
      <c r="P8" s="319" t="s">
        <v>182</v>
      </c>
      <c r="Q8" s="150"/>
    </row>
    <row r="9" spans="1:18" ht="61.5" customHeight="1" x14ac:dyDescent="0.25">
      <c r="A9" s="146"/>
      <c r="B9" s="146"/>
      <c r="C9" s="146"/>
      <c r="D9" s="150"/>
      <c r="E9" s="150"/>
      <c r="F9" s="150"/>
      <c r="G9" s="150"/>
      <c r="H9" s="150"/>
      <c r="I9" s="151"/>
      <c r="J9" s="152"/>
      <c r="K9" s="152"/>
      <c r="L9" s="151"/>
      <c r="M9" s="369"/>
      <c r="N9" s="370"/>
      <c r="O9" s="151"/>
      <c r="P9" s="150"/>
      <c r="Q9" s="150"/>
      <c r="R9" t="s">
        <v>33</v>
      </c>
    </row>
    <row r="10" spans="1:18" x14ac:dyDescent="0.25">
      <c r="A10" s="146" t="s">
        <v>27</v>
      </c>
      <c r="B10" s="146"/>
      <c r="C10" s="146"/>
      <c r="D10" s="146"/>
      <c r="E10" s="146"/>
      <c r="F10" s="146"/>
      <c r="G10" s="146"/>
      <c r="H10" s="146"/>
      <c r="I10" s="146"/>
      <c r="J10" s="146"/>
      <c r="K10" s="146"/>
      <c r="L10" s="146"/>
      <c r="M10" s="146"/>
      <c r="N10" s="146"/>
      <c r="O10" s="146"/>
      <c r="P10" s="146"/>
      <c r="Q10" s="146"/>
    </row>
    <row r="11" spans="1:18" ht="29.1" customHeight="1" x14ac:dyDescent="0.25">
      <c r="A11" s="9" t="s">
        <v>4</v>
      </c>
      <c r="B11" s="408" t="s">
        <v>81</v>
      </c>
      <c r="C11" s="155"/>
      <c r="D11" s="155"/>
      <c r="E11" s="156"/>
      <c r="F11" s="9" t="s">
        <v>5</v>
      </c>
      <c r="G11" s="408" t="s">
        <v>123</v>
      </c>
      <c r="H11" s="155"/>
      <c r="I11" s="155"/>
      <c r="J11" s="155"/>
      <c r="K11" s="155"/>
      <c r="L11" s="156"/>
      <c r="M11" s="28" t="s">
        <v>6</v>
      </c>
      <c r="N11" s="408" t="s">
        <v>124</v>
      </c>
      <c r="O11" s="155"/>
      <c r="P11" s="155"/>
      <c r="Q11" s="156"/>
    </row>
    <row r="12" spans="1:18" x14ac:dyDescent="0.25">
      <c r="A12" s="146" t="s">
        <v>25</v>
      </c>
      <c r="B12" s="146"/>
      <c r="C12" s="146"/>
      <c r="D12" s="146"/>
      <c r="E12" s="146"/>
      <c r="F12" s="146"/>
      <c r="G12" s="146"/>
      <c r="H12" s="146"/>
      <c r="I12" s="146"/>
      <c r="J12" s="146"/>
      <c r="K12" s="146"/>
      <c r="L12" s="146"/>
      <c r="M12" s="146"/>
      <c r="N12" s="146"/>
      <c r="O12" s="146"/>
      <c r="P12" s="146"/>
      <c r="Q12" s="146"/>
    </row>
    <row r="13" spans="1:18" x14ac:dyDescent="0.25">
      <c r="A13" s="151" t="s">
        <v>7</v>
      </c>
      <c r="B13" s="428" t="str">
        <f>[88]POA!$C$17</f>
        <v>1.   Dimension Social .   Desarrollo Integral e Incluyente.   3. Dimension Territorial. Fortalecimiento Urbano y Economico</v>
      </c>
      <c r="C13" s="150"/>
      <c r="D13" s="146" t="s">
        <v>8</v>
      </c>
      <c r="E13" s="409" t="str">
        <f>[88]POA!$C$18</f>
        <v>Coordinar con las diferentes áreas y jefaturas, acciones para incorporar las diferentes actividades, culturales, deportivas, recreativas, educativas, rescatando valores en la sociedad. Ejecutar y verificar las obras públicas propuestas para que sean construidas con calidad y beneficien a un número significativo de habitantes del municipio de Eduardo Neri.</v>
      </c>
      <c r="F13" s="150"/>
      <c r="G13" s="150"/>
      <c r="H13" s="146" t="s">
        <v>9</v>
      </c>
      <c r="I13" s="321" t="str">
        <f>[88]POA!$C$20</f>
        <v>Gestionar infraestructura educativa, equipamiento para la rehabilitación y construcción de espacios educativos.  Planear las obras sustentables en beneficio de
toda la ciudadanía.   • Planear las obras sustentables en beneficio de toda la ciudadanía. • Impulsar una imagen urbana sustentable</v>
      </c>
      <c r="J13" s="150"/>
      <c r="K13" s="150"/>
      <c r="L13" s="150"/>
      <c r="M13" s="151" t="s">
        <v>10</v>
      </c>
      <c r="N13" s="321" t="str">
        <f>[88]POA!$C$21</f>
        <v>4.1 Semana Cívico-Cultural y Deportiva por el natalicio de Eduardo Neri. 4.2 Interculturalidad y competencia deportiva entre los Municipios de la región Centro.  12.4 Infraestructura Urbana: Equipamiento y gestión de recursos.  12.5 Campaña de Imagen Urbana.</v>
      </c>
      <c r="O13" s="150"/>
      <c r="P13" s="150"/>
      <c r="Q13" s="150"/>
    </row>
    <row r="14" spans="1:18" ht="146.25" customHeight="1" x14ac:dyDescent="0.25">
      <c r="A14" s="151"/>
      <c r="B14" s="150"/>
      <c r="C14" s="150"/>
      <c r="D14" s="146"/>
      <c r="E14" s="150"/>
      <c r="F14" s="150"/>
      <c r="G14" s="150"/>
      <c r="H14" s="146"/>
      <c r="I14" s="150"/>
      <c r="J14" s="150"/>
      <c r="K14" s="150"/>
      <c r="L14" s="150"/>
      <c r="M14" s="151"/>
      <c r="N14" s="150"/>
      <c r="O14" s="150"/>
      <c r="P14" s="150"/>
      <c r="Q14" s="150"/>
    </row>
    <row r="15" spans="1:18" x14ac:dyDescent="0.25">
      <c r="A15" s="158" t="s">
        <v>24</v>
      </c>
      <c r="B15" s="158"/>
      <c r="C15" s="158"/>
      <c r="D15" s="158"/>
      <c r="E15" s="158"/>
      <c r="F15" s="158"/>
      <c r="G15" s="158"/>
      <c r="H15" s="158"/>
      <c r="I15" s="158"/>
      <c r="J15" s="158"/>
      <c r="K15" s="158"/>
      <c r="L15" s="158"/>
      <c r="M15" s="158"/>
      <c r="N15" s="158"/>
      <c r="O15" s="158"/>
      <c r="P15" s="158"/>
      <c r="Q15" s="158"/>
    </row>
    <row r="16" spans="1:18"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28" t="s">
        <v>184</v>
      </c>
      <c r="M18" s="38" t="s">
        <v>18</v>
      </c>
      <c r="N18" s="151"/>
      <c r="O18" s="151"/>
      <c r="P18" s="151"/>
      <c r="Q18" s="151"/>
    </row>
    <row r="19" spans="1:18" ht="147" customHeight="1" x14ac:dyDescent="0.25">
      <c r="A19" s="12" t="s">
        <v>28</v>
      </c>
      <c r="B19" s="150" t="str">
        <f>[89]MIR!$B$12</f>
        <v>Contribuir al desarrollo integral del municipio mediante la planificación, gestión y supervisión de proyectos de desarrollo urbano y obras públicas que mejoren la infraestructura</v>
      </c>
      <c r="C19" s="150"/>
      <c r="D19" s="150"/>
      <c r="E19" s="150" t="str">
        <f>[89]MIR!$C$12</f>
        <v>Porcentaje de proyectos de infraestructura ejecutados respecto a los planeados</v>
      </c>
      <c r="F19" s="150"/>
      <c r="G19" s="409" t="str">
        <f>[89]MIR!$D$12</f>
        <v>(Proyectos ejecutados / Proyectos planeados * 100)</v>
      </c>
      <c r="H19" s="150"/>
      <c r="I19" s="160" t="str">
        <f>[89]MIR!$E$12</f>
        <v>Reportes de avance de obra, informes técnicos</v>
      </c>
      <c r="J19" s="150"/>
      <c r="K19" s="48" t="s">
        <v>184</v>
      </c>
      <c r="L19" s="68">
        <v>2</v>
      </c>
      <c r="M19" s="77" t="s">
        <v>230</v>
      </c>
      <c r="N19" s="78" t="s">
        <v>231</v>
      </c>
      <c r="O19" s="5">
        <v>0.5</v>
      </c>
      <c r="P19" s="409" t="s">
        <v>130</v>
      </c>
      <c r="Q19" s="150"/>
    </row>
    <row r="20" spans="1:18" ht="102" customHeight="1" x14ac:dyDescent="0.25">
      <c r="A20" s="12" t="s">
        <v>29</v>
      </c>
      <c r="B20" s="150" t="str">
        <f>[89]MIR!$B$13</f>
        <v>Gestión eficiente, integral y participativa del desarrollo urbano, la infraestructura pública y la promoción del deporte en el municipio</v>
      </c>
      <c r="C20" s="150"/>
      <c r="D20" s="150"/>
      <c r="E20" s="150" t="str">
        <f>[89]MIR!$C$13</f>
        <v>Porcentaje de acciones urbanas, de infraestructura y deportivas cumplidas respecto al plan anual</v>
      </c>
      <c r="F20" s="150"/>
      <c r="G20" s="150" t="str">
        <f>[89]MIR!$D$13</f>
        <v>(Acciones cumplidas / Acciones planeadas * 100)</v>
      </c>
      <c r="H20" s="150"/>
      <c r="I20" s="160" t="str">
        <f>[89]MIR!$E$13</f>
        <v>Plan de trabajo, bitácoras, actas del Ayuntamiento</v>
      </c>
      <c r="J20" s="150"/>
      <c r="K20" s="48" t="s">
        <v>184</v>
      </c>
      <c r="L20" s="62">
        <v>2</v>
      </c>
      <c r="M20" s="77" t="s">
        <v>230</v>
      </c>
      <c r="N20" s="78" t="s">
        <v>231</v>
      </c>
      <c r="O20" s="5">
        <v>0.5</v>
      </c>
      <c r="P20" s="409" t="s">
        <v>130</v>
      </c>
      <c r="Q20" s="150"/>
    </row>
    <row r="21" spans="1:18" ht="87" customHeight="1" x14ac:dyDescent="0.25">
      <c r="A21" s="30" t="s">
        <v>62</v>
      </c>
      <c r="B21" s="163" t="str">
        <f>[89]MIR!$B$14</f>
        <v>Fortalecimiento de la planeación y regulación urbana</v>
      </c>
      <c r="C21" s="167"/>
      <c r="D21" s="164"/>
      <c r="E21" s="150" t="str">
        <f>[89]MIR!$C$14</f>
        <v>Porcentaje de planes urbanos actualizados y validados</v>
      </c>
      <c r="F21" s="150"/>
      <c r="G21" s="150" t="str">
        <f>[89]MIR!$D$14</f>
        <v xml:space="preserve"> (Planes actualizados / Planes programados * 100)</v>
      </c>
      <c r="H21" s="150"/>
      <c r="I21" s="160" t="str">
        <f>[89]MIR!$E$14</f>
        <v>Actas, dictámenes técnicos, gaceta municipal</v>
      </c>
      <c r="J21" s="150"/>
      <c r="K21" s="48" t="s">
        <v>184</v>
      </c>
      <c r="L21" s="62">
        <v>2</v>
      </c>
      <c r="M21" s="77" t="s">
        <v>230</v>
      </c>
      <c r="N21" s="78" t="s">
        <v>231</v>
      </c>
      <c r="O21" s="5">
        <v>0.5</v>
      </c>
      <c r="P21" s="409" t="s">
        <v>130</v>
      </c>
      <c r="Q21" s="150"/>
    </row>
    <row r="22" spans="1:18" ht="87" customHeight="1" x14ac:dyDescent="0.25">
      <c r="A22" s="100" t="s">
        <v>125</v>
      </c>
      <c r="B22" s="163" t="str">
        <f>[89]MIR!$B$16</f>
        <v>Mejora en la ejecución y supervisión de obras públicas</v>
      </c>
      <c r="C22" s="167"/>
      <c r="D22" s="164"/>
      <c r="E22" s="163" t="str">
        <f>[89]MIR!$C$16</f>
        <v>Porcentaje de obras supervisadas conforme al calendario</v>
      </c>
      <c r="F22" s="164"/>
      <c r="G22" s="163" t="str">
        <f>[89]MIR!$D$16</f>
        <v>(Obras supervisadas / Obras programadas * 100)</v>
      </c>
      <c r="H22" s="164"/>
      <c r="I22" s="165" t="str">
        <f>[89]MIR!$E$16</f>
        <v>Reportes de supervisión, bitácoras de obra</v>
      </c>
      <c r="J22" s="166"/>
      <c r="K22" s="99" t="s">
        <v>184</v>
      </c>
      <c r="L22" s="96">
        <v>2</v>
      </c>
      <c r="M22" s="99" t="s">
        <v>230</v>
      </c>
      <c r="N22" s="97" t="s">
        <v>231</v>
      </c>
      <c r="O22" s="5">
        <v>0.5</v>
      </c>
      <c r="P22" s="409" t="s">
        <v>130</v>
      </c>
      <c r="Q22" s="150"/>
    </row>
    <row r="23" spans="1:18" ht="93.75" customHeight="1" x14ac:dyDescent="0.25">
      <c r="A23" s="100" t="s">
        <v>236</v>
      </c>
      <c r="B23" s="150" t="str">
        <f>[89]MIR!$B$19</f>
        <v>Impulso a la infraestructura y programas deportivos</v>
      </c>
      <c r="C23" s="150"/>
      <c r="D23" s="150"/>
      <c r="E23" s="163" t="str">
        <f>[89]MIR!$C$19</f>
        <v>Porcentaje de proyectos deportivos implementados</v>
      </c>
      <c r="F23" s="164"/>
      <c r="G23" s="163" t="str">
        <f>[89]MIR!$D$19</f>
        <v>(Proyectos ejecutados / Proyectos deportivos planificados * 100)</v>
      </c>
      <c r="H23" s="164"/>
      <c r="I23" s="160" t="str">
        <f>[89]MIR!$E$16</f>
        <v>Reportes de supervisión, bitácoras de obra</v>
      </c>
      <c r="J23" s="150"/>
      <c r="K23" s="48" t="s">
        <v>184</v>
      </c>
      <c r="L23" s="62">
        <v>2</v>
      </c>
      <c r="M23" s="77" t="s">
        <v>230</v>
      </c>
      <c r="N23" s="78" t="s">
        <v>231</v>
      </c>
      <c r="O23" s="5">
        <v>0.5</v>
      </c>
      <c r="P23" s="409" t="s">
        <v>130</v>
      </c>
      <c r="Q23" s="150"/>
    </row>
    <row r="24" spans="1:18" x14ac:dyDescent="0.25">
      <c r="A24" s="427" t="s">
        <v>30</v>
      </c>
      <c r="B24" s="427"/>
      <c r="C24" s="427"/>
      <c r="D24" s="427"/>
      <c r="E24" s="427"/>
      <c r="F24" s="427"/>
      <c r="G24" s="427"/>
      <c r="H24" s="427"/>
      <c r="I24" s="427"/>
      <c r="J24" s="427"/>
      <c r="K24" s="427"/>
      <c r="L24" s="427"/>
      <c r="M24" s="427"/>
      <c r="N24" s="427"/>
      <c r="O24" s="427"/>
      <c r="P24" s="427"/>
      <c r="Q24" s="427"/>
    </row>
    <row r="25" spans="1:18" ht="81.75" customHeight="1" x14ac:dyDescent="0.25">
      <c r="A25" s="13" t="s">
        <v>69</v>
      </c>
      <c r="B25" s="150" t="str">
        <f>[89]MIR!$B$15</f>
        <v>Aprobación de presupuesto de egresos y ley de ingresos en el Municipio de Eduardo Neri</v>
      </c>
      <c r="C25" s="150"/>
      <c r="D25" s="150"/>
      <c r="E25" s="150" t="str">
        <f>[89]MIR!$C$15</f>
        <v>Porcentaje de presupuestos aprobados en tiempo</v>
      </c>
      <c r="F25" s="150"/>
      <c r="G25" s="150" t="str">
        <f>[89]MIR!$D$15</f>
        <v>(Presupuestos aprobados / Presupuestos propuestos * 100)</v>
      </c>
      <c r="H25" s="150"/>
      <c r="I25" s="160" t="str">
        <f>[89]MIR!$E$15</f>
        <v>Actas de Cabildo, documentos oficiales de aprobación</v>
      </c>
      <c r="J25" s="150"/>
      <c r="K25" s="48" t="s">
        <v>184</v>
      </c>
      <c r="L25" s="8">
        <v>2</v>
      </c>
      <c r="M25" s="77" t="s">
        <v>230</v>
      </c>
      <c r="N25" s="78" t="s">
        <v>231</v>
      </c>
      <c r="O25" s="5">
        <v>0.5</v>
      </c>
      <c r="P25" s="409" t="s">
        <v>130</v>
      </c>
      <c r="Q25" s="150"/>
    </row>
    <row r="26" spans="1:18" ht="109.5" customHeight="1" x14ac:dyDescent="0.25">
      <c r="A26" s="13" t="s">
        <v>68</v>
      </c>
      <c r="B26" s="150" t="str">
        <f>[89]MIR!$B$17</f>
        <v>Asistir con puntualidad a las sesiones ordinarias y extraordinarias del Ayuntamiento y ejercer facultades de mayor interés para garantizar un desarrollo urbano, sostenible e inclusivo, en el municipio de Eduardo Neri</v>
      </c>
      <c r="C26" s="150"/>
      <c r="D26" s="150"/>
      <c r="E26" s="150" t="str">
        <f>[89]MIR!$C$17</f>
        <v>Porcentaje de asistencia a sesiones del Ayuntamiento</v>
      </c>
      <c r="F26" s="150"/>
      <c r="G26" s="150" t="str">
        <f>[89]MIR!$D$17</f>
        <v xml:space="preserve"> (Sesiones asistidas / Sesiones convocadas * 100)</v>
      </c>
      <c r="H26" s="150"/>
      <c r="I26" s="160" t="str">
        <f>[89]MIR!$E$17</f>
        <v>Lista de asistencia, actas de sesiones</v>
      </c>
      <c r="J26" s="150"/>
      <c r="K26" s="48" t="s">
        <v>184</v>
      </c>
      <c r="L26" s="62">
        <v>2</v>
      </c>
      <c r="M26" s="77" t="s">
        <v>230</v>
      </c>
      <c r="N26" s="78" t="s">
        <v>231</v>
      </c>
      <c r="O26" s="5">
        <v>0.5</v>
      </c>
      <c r="P26" s="409" t="s">
        <v>130</v>
      </c>
      <c r="Q26" s="150"/>
      <c r="R26" t="s">
        <v>33</v>
      </c>
    </row>
    <row r="27" spans="1:18" ht="123" customHeight="1" x14ac:dyDescent="0.25">
      <c r="A27" s="13" t="s">
        <v>78</v>
      </c>
      <c r="B27" s="163" t="str">
        <f>[89]MIR!$B$18</f>
        <v>Ejercer la debida inspección, vigilancia y formar parte de las comisiones de mayor impulso y diseñar una red de transporte público para mejor movilidad saludable y sostenible, actividades e instalaciones deportivas equipadas</v>
      </c>
      <c r="C27" s="167"/>
      <c r="D27" s="164"/>
      <c r="E27" s="163" t="str">
        <f>[89]MIR!$C$18</f>
        <v>Porcentaje de inspecciones realizadas en tiempo y forma</v>
      </c>
      <c r="F27" s="164"/>
      <c r="G27" s="163" t="str">
        <f>[89]MIR!$D$18</f>
        <v>(Inspecciones realizadas / Inspecciones programadas * 100)</v>
      </c>
      <c r="H27" s="164"/>
      <c r="I27" s="165" t="str">
        <f>[89]MIR!$E$18</f>
        <v>Informes de inspección, reportes de comisiones</v>
      </c>
      <c r="J27" s="166"/>
      <c r="K27" s="48" t="s">
        <v>184</v>
      </c>
      <c r="L27" s="62">
        <v>2</v>
      </c>
      <c r="M27" s="77" t="s">
        <v>230</v>
      </c>
      <c r="N27" s="78" t="s">
        <v>231</v>
      </c>
      <c r="O27" s="5">
        <v>0.5</v>
      </c>
      <c r="P27" s="409" t="s">
        <v>130</v>
      </c>
      <c r="Q27" s="150"/>
    </row>
    <row r="28" spans="1:18" ht="106.5" customHeight="1" x14ac:dyDescent="0.25">
      <c r="A28" s="13" t="s">
        <v>107</v>
      </c>
      <c r="B28" s="150" t="str">
        <f>[89]MIR!$B$20</f>
        <v>Compromiso con su comunidad y mejor apoyo económico destinados a espacios recreativos y deportivos, para dictaminar e informar sobre los asuntos que les encomiende el Ayuntamiento</v>
      </c>
      <c r="C28" s="150"/>
      <c r="D28" s="150"/>
      <c r="E28" s="150" t="str">
        <f>[89]MIR!$C$20</f>
        <v>Porcentaje de recursos ejercidos respecto al presupuesto asignado</v>
      </c>
      <c r="F28" s="150"/>
      <c r="G28" s="163" t="str">
        <f>[89]MIR!$D$20</f>
        <v>(Recursos ejercidos / Recursos asignados * 100)</v>
      </c>
      <c r="H28" s="164"/>
      <c r="I28" s="150" t="str">
        <f>[89]MIR!$E$20</f>
        <v>Comprobación financiera, informes del Ayuntamiento</v>
      </c>
      <c r="J28" s="150"/>
      <c r="K28" s="48" t="s">
        <v>184</v>
      </c>
      <c r="L28" s="62">
        <v>2</v>
      </c>
      <c r="M28" s="77" t="s">
        <v>230</v>
      </c>
      <c r="N28" s="78" t="s">
        <v>231</v>
      </c>
      <c r="O28" s="5">
        <v>0.5</v>
      </c>
      <c r="P28" s="426" t="s">
        <v>130</v>
      </c>
      <c r="Q28" s="150"/>
    </row>
    <row r="29" spans="1:18" ht="116.25" customHeight="1" x14ac:dyDescent="0.25">
      <c r="A29" s="13" t="s">
        <v>237</v>
      </c>
      <c r="B29" s="150" t="str">
        <f>[89]MIR!$B$21</f>
        <v>Aprobar y publicar las convocatorias a sesiones de cabildo de Municipio</v>
      </c>
      <c r="C29" s="150"/>
      <c r="D29" s="150"/>
      <c r="E29" s="150" t="str">
        <f>[89]MIR!$C$21</f>
        <v>Porcentaje de convocatorias publicadas en tiempo y forma</v>
      </c>
      <c r="F29" s="150"/>
      <c r="G29" s="150" t="str">
        <f>[89]MIR!$D$21</f>
        <v xml:space="preserve"> (Convocatorias publicadas / Convocatorias programadas * 100)</v>
      </c>
      <c r="H29" s="150"/>
      <c r="I29" s="150" t="str">
        <f>[89]MIR!$E$21</f>
        <v>Publicaciones oficiales, gacetas municipales</v>
      </c>
      <c r="J29" s="150"/>
      <c r="K29" s="48" t="s">
        <v>184</v>
      </c>
      <c r="L29" s="96">
        <v>2</v>
      </c>
      <c r="M29" s="99" t="s">
        <v>230</v>
      </c>
      <c r="N29" s="97" t="s">
        <v>231</v>
      </c>
      <c r="O29" s="5">
        <v>0.5</v>
      </c>
      <c r="P29" s="426" t="s">
        <v>130</v>
      </c>
      <c r="Q29" s="150"/>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68"/>
      <c r="G35" s="168"/>
      <c r="H35" s="168"/>
      <c r="I35" s="1"/>
      <c r="J35" s="1"/>
      <c r="K35" s="1"/>
      <c r="L35" s="1"/>
      <c r="M35" s="1"/>
      <c r="N35" s="1"/>
      <c r="O35" s="1"/>
      <c r="P35" s="1"/>
      <c r="Q35" s="1"/>
    </row>
    <row r="36" spans="1:17" x14ac:dyDescent="0.25">
      <c r="A36" s="1"/>
      <c r="B36" s="1"/>
      <c r="C36" s="1"/>
      <c r="D36" s="1"/>
      <c r="E36" s="1"/>
      <c r="F36" s="1"/>
      <c r="G36" s="1"/>
      <c r="H36" s="1"/>
      <c r="I36" s="1"/>
      <c r="J36" s="1"/>
      <c r="K36" s="1"/>
      <c r="L36" s="1"/>
      <c r="M36" s="1"/>
      <c r="N36" s="1"/>
      <c r="O36" s="1"/>
      <c r="P36" s="1"/>
      <c r="Q36" s="1"/>
    </row>
    <row r="37" spans="1:17" x14ac:dyDescent="0.25">
      <c r="A37" s="1"/>
      <c r="B37" s="1"/>
      <c r="C37" s="1"/>
      <c r="D37" s="1"/>
      <c r="E37" s="1"/>
      <c r="G37" s="1"/>
      <c r="H37" s="1"/>
      <c r="I37" s="1"/>
      <c r="J37" s="1"/>
      <c r="K37" s="1"/>
      <c r="L37" s="1"/>
      <c r="M37" s="1"/>
      <c r="N37" s="1"/>
      <c r="O37" s="1"/>
      <c r="P37" s="1"/>
      <c r="Q37" s="1"/>
    </row>
    <row r="38" spans="1:17" s="1" customFormat="1" x14ac:dyDescent="0.25"/>
    <row r="39" spans="1:17" s="1" customFormat="1" x14ac:dyDescent="0.25"/>
    <row r="40" spans="1:17" s="1" customFormat="1" x14ac:dyDescent="0.25"/>
  </sheetData>
  <mergeCells count="8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6:Q26"/>
    <mergeCell ref="B28:D28"/>
    <mergeCell ref="E28:F28"/>
    <mergeCell ref="G28:H28"/>
    <mergeCell ref="I28:J28"/>
    <mergeCell ref="P28:Q28"/>
    <mergeCell ref="P27:Q27"/>
    <mergeCell ref="F34:H35"/>
    <mergeCell ref="B26:D26"/>
    <mergeCell ref="E26:F26"/>
    <mergeCell ref="G26:H26"/>
    <mergeCell ref="I26:J26"/>
    <mergeCell ref="B27:D27"/>
    <mergeCell ref="E27:F27"/>
    <mergeCell ref="G27:H27"/>
    <mergeCell ref="I27:J27"/>
    <mergeCell ref="B22:D22"/>
    <mergeCell ref="E22:F22"/>
    <mergeCell ref="G22:H22"/>
    <mergeCell ref="I22:J22"/>
    <mergeCell ref="P22:Q22"/>
    <mergeCell ref="P29:Q29"/>
    <mergeCell ref="B29:D29"/>
    <mergeCell ref="E29:F29"/>
    <mergeCell ref="G29:H29"/>
    <mergeCell ref="I29:J29"/>
  </mergeCells>
  <pageMargins left="0.7" right="0.7" top="0.75" bottom="0.75" header="0.3" footer="0.3"/>
  <pageSetup scale="53" orientation="landscape" horizontalDpi="4294967292" verticalDpi="0"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8"/>
  <sheetViews>
    <sheetView topLeftCell="A27" zoomScale="77" zoomScaleNormal="77" zoomScaleSheetLayoutView="70" workbookViewId="0">
      <selection activeCell="L27" sqref="L27"/>
    </sheetView>
  </sheetViews>
  <sheetFormatPr baseColWidth="10" defaultColWidth="10.875" defaultRowHeight="15.75" x14ac:dyDescent="0.25"/>
  <cols>
    <col min="1" max="1" width="13.75" customWidth="1"/>
    <col min="3" max="3" width="6.875" customWidth="1"/>
    <col min="4" max="4" width="19" customWidth="1"/>
    <col min="6" max="6" width="11.625" customWidth="1"/>
    <col min="8" max="8" width="10.875" customWidth="1"/>
    <col min="9" max="9" width="13.375" customWidth="1"/>
    <col min="10" max="10" width="9.25" customWidth="1"/>
    <col min="11" max="11" width="14.375" customWidth="1"/>
    <col min="12" max="12" width="14" customWidth="1"/>
    <col min="13" max="13" width="14.25" customWidth="1"/>
    <col min="14" max="14" width="14.75" customWidth="1"/>
    <col min="15" max="15" width="12.5" customWidth="1"/>
    <col min="17" max="17" width="4.87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x14ac:dyDescent="0.25">
      <c r="A3" s="1"/>
      <c r="B3" s="147"/>
      <c r="C3" s="147"/>
      <c r="D3" s="147"/>
      <c r="E3" s="147"/>
      <c r="F3" s="147"/>
      <c r="G3" s="147"/>
      <c r="H3" s="147"/>
      <c r="I3" s="147"/>
      <c r="J3" s="147"/>
      <c r="K3" s="147"/>
      <c r="L3" s="147"/>
      <c r="M3" s="147"/>
      <c r="N3" s="147"/>
      <c r="O3" s="147"/>
      <c r="P3" s="147"/>
      <c r="Q3" s="1"/>
    </row>
    <row r="4" spans="1:17" ht="69.75" customHeight="1" x14ac:dyDescent="0.25">
      <c r="A4" s="1"/>
      <c r="B4" s="147"/>
      <c r="C4" s="147"/>
      <c r="D4" s="147"/>
      <c r="E4" s="147"/>
      <c r="F4" s="147"/>
      <c r="G4" s="147"/>
      <c r="H4" s="147"/>
      <c r="I4" s="147"/>
      <c r="J4" s="147"/>
      <c r="K4" s="147"/>
      <c r="L4" s="147"/>
      <c r="M4" s="147"/>
      <c r="N4" s="147"/>
      <c r="O4" s="147"/>
      <c r="P4" s="147"/>
      <c r="Q4" s="1"/>
    </row>
    <row r="5" spans="1:17" ht="22.5" customHeight="1" x14ac:dyDescent="0.25">
      <c r="A5" s="1"/>
      <c r="B5" s="148" t="s">
        <v>217</v>
      </c>
      <c r="C5" s="148"/>
      <c r="D5" s="148"/>
      <c r="E5" s="148"/>
      <c r="F5" s="148"/>
      <c r="G5" s="148"/>
      <c r="H5" s="148"/>
      <c r="I5" s="148"/>
      <c r="J5" s="148"/>
      <c r="K5" s="148"/>
      <c r="L5" s="148"/>
      <c r="M5" s="148"/>
      <c r="N5" s="148"/>
      <c r="O5" s="148"/>
      <c r="P5" s="148"/>
      <c r="Q5" s="1"/>
    </row>
    <row r="6" spans="1:17" ht="12" hidden="1" customHeight="1" x14ac:dyDescent="0.25">
      <c r="A6" s="1"/>
      <c r="B6" s="1"/>
      <c r="C6" s="1"/>
      <c r="D6" s="1"/>
      <c r="E6" s="1"/>
      <c r="F6" s="1"/>
      <c r="G6" s="1"/>
      <c r="H6" s="1"/>
      <c r="I6" s="1"/>
      <c r="J6" s="1"/>
      <c r="K6" s="1"/>
      <c r="L6" s="1"/>
      <c r="M6" s="1"/>
      <c r="N6" s="1"/>
      <c r="O6" s="1"/>
      <c r="P6" s="1"/>
      <c r="Q6" s="1"/>
    </row>
    <row r="7" spans="1:17" ht="30.75" customHeight="1"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60" t="str">
        <f>[90]PbR!$B$4</f>
        <v>20. Orden y Control de la Gestión Pública y Rendición de Cuentas</v>
      </c>
      <c r="E8" s="150"/>
      <c r="F8" s="150"/>
      <c r="G8" s="150"/>
      <c r="H8" s="150"/>
      <c r="I8" s="151" t="s">
        <v>1</v>
      </c>
      <c r="J8" s="431" t="s">
        <v>34</v>
      </c>
      <c r="K8" s="431"/>
      <c r="L8" s="151" t="s">
        <v>2</v>
      </c>
      <c r="M8" s="160" t="str">
        <f>'[91]POA '!$AA$27</f>
        <v>E Prestación de Servicios Públicos</v>
      </c>
      <c r="N8" s="150"/>
      <c r="O8" s="151" t="s">
        <v>3</v>
      </c>
      <c r="P8" s="160" t="s">
        <v>32</v>
      </c>
      <c r="Q8" s="150"/>
    </row>
    <row r="9" spans="1:17" ht="61.5" customHeight="1" x14ac:dyDescent="0.25">
      <c r="A9" s="146"/>
      <c r="B9" s="146"/>
      <c r="C9" s="146"/>
      <c r="D9" s="150"/>
      <c r="E9" s="150"/>
      <c r="F9" s="150"/>
      <c r="G9" s="150"/>
      <c r="H9" s="150"/>
      <c r="I9" s="151"/>
      <c r="J9" s="431"/>
      <c r="K9" s="431"/>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 t="s">
        <v>4</v>
      </c>
      <c r="B11" s="432" t="str">
        <f>[90]POA!$AA$23</f>
        <v>1. Gobierno</v>
      </c>
      <c r="C11" s="155"/>
      <c r="D11" s="155"/>
      <c r="E11" s="156"/>
      <c r="F11" s="6" t="s">
        <v>5</v>
      </c>
      <c r="G11" s="154" t="s">
        <v>115</v>
      </c>
      <c r="H11" s="155"/>
      <c r="I11" s="155"/>
      <c r="J11" s="155"/>
      <c r="K11" s="155"/>
      <c r="L11" s="156"/>
      <c r="M11" s="26" t="s">
        <v>6</v>
      </c>
      <c r="N11" s="154" t="s">
        <v>146</v>
      </c>
      <c r="O11" s="155"/>
      <c r="P11" s="155"/>
      <c r="Q11" s="156"/>
    </row>
    <row r="12" spans="1:17" ht="21.75" customHeight="1"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59" t="s">
        <v>147</v>
      </c>
      <c r="C13" s="150"/>
      <c r="D13" s="146" t="s">
        <v>8</v>
      </c>
      <c r="E13" s="159" t="str">
        <f>'[91]POA '!$C$18</f>
        <v>Contribuir al bienestar social incluyendo la participación ciudadana en los programas de desarrollo integral, en materia de desarrollo humano, salud, inclución social y mejora en las oportunidades de empleo para la ciudadania.</v>
      </c>
      <c r="F13" s="150"/>
      <c r="G13" s="150"/>
      <c r="H13" s="151" t="s">
        <v>9</v>
      </c>
      <c r="I13" s="159" t="str">
        <f>'[91]POA '!$C$20</f>
        <v>Disminuir las carencias sociales mejorando significativamente las condiciones de vida en el Municipio.</v>
      </c>
      <c r="J13" s="150"/>
      <c r="K13" s="150"/>
      <c r="L13" s="150"/>
      <c r="M13" s="151" t="s">
        <v>10</v>
      </c>
      <c r="N13" s="159" t="str">
        <f>'[91]POA '!$C$21</f>
        <v xml:space="preserve">2.1 Entrega de despensas a personas mas necesitadas 2.2 Entrega de herramientas de trabajo a productores de escasos recursos. </v>
      </c>
      <c r="O13" s="150"/>
      <c r="P13" s="150"/>
      <c r="Q13" s="150"/>
    </row>
    <row r="14" spans="1:17" ht="109.5" customHeight="1" x14ac:dyDescent="0.25">
      <c r="A14" s="151"/>
      <c r="B14" s="150"/>
      <c r="C14" s="150"/>
      <c r="D14" s="146"/>
      <c r="E14" s="150"/>
      <c r="F14" s="150"/>
      <c r="G14" s="150"/>
      <c r="H14" s="151"/>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37" t="s">
        <v>184</v>
      </c>
      <c r="M18" s="37" t="s">
        <v>18</v>
      </c>
      <c r="N18" s="151"/>
      <c r="O18" s="151"/>
      <c r="P18" s="151"/>
      <c r="Q18" s="151"/>
    </row>
    <row r="19" spans="1:18" ht="113.25" customHeight="1" x14ac:dyDescent="0.25">
      <c r="A19" s="2" t="s">
        <v>28</v>
      </c>
      <c r="B19" s="150" t="str">
        <f>[92]MIR!$B$12</f>
        <v>Excelente imagen institucional y cumplimiento de metas y  objetivos del Plan Municipal de Desarrollo.</v>
      </c>
      <c r="C19" s="150"/>
      <c r="D19" s="150"/>
      <c r="E19" s="150" t="str">
        <f>[92]MIR!$C$12</f>
        <v>Porcentaje de Cumplimiento en trámites y plan municipal de desarrollo</v>
      </c>
      <c r="F19" s="150"/>
      <c r="G19" s="150" t="str">
        <f>[92]MIR!$D$12</f>
        <v>No. De tramites programados/No. De tramites realizados*100 (NTP/NTR*100)</v>
      </c>
      <c r="H19" s="150"/>
      <c r="I19" s="160" t="str">
        <f>[92]MIR!$E$12</f>
        <v>Reportes, Informes, Oficios</v>
      </c>
      <c r="J19" s="150"/>
      <c r="K19" s="39" t="str">
        <f>[93]MIR!$F$13</f>
        <v>Trimestral</v>
      </c>
      <c r="L19" s="4">
        <v>2</v>
      </c>
      <c r="M19" s="77" t="s">
        <v>230</v>
      </c>
      <c r="N19" s="78" t="s">
        <v>231</v>
      </c>
      <c r="O19" s="5">
        <v>0.5</v>
      </c>
      <c r="P19" s="430" t="s">
        <v>31</v>
      </c>
      <c r="Q19" s="161"/>
    </row>
    <row r="20" spans="1:18" ht="102.75" customHeight="1" x14ac:dyDescent="0.25">
      <c r="A20" s="2" t="s">
        <v>29</v>
      </c>
      <c r="B20" s="150" t="str">
        <f>[92]MIR!$B$13</f>
        <v xml:space="preserve"> Eficiente y mejor coordinación con  las áreas de Presidencia y las Direcciones del H. Ayuntamiento y Comunidades,  para cumplir con el Plan Municipal de Desarrollo.</v>
      </c>
      <c r="C20" s="150"/>
      <c r="D20" s="150"/>
      <c r="E20" s="150" t="str">
        <f>[93]MIR!$C$14</f>
        <v>Porcentaje de cumplimiento en  atencion y tramites y plan municipal de desarrollo</v>
      </c>
      <c r="F20" s="150"/>
      <c r="G20" s="150" t="str">
        <f>[92]MIR!$D$13</f>
        <v>No. De acuerdos programados/No. De acuerdos realizados*100 (NAP/NAR*100)</v>
      </c>
      <c r="H20" s="150"/>
      <c r="I20" s="160" t="str">
        <f>[93]MIR!$H$14</f>
        <v>Reportes, Informes, Oficios</v>
      </c>
      <c r="J20" s="150"/>
      <c r="K20" s="39" t="str">
        <f>[93]MIR!$F$14</f>
        <v>Trimestral</v>
      </c>
      <c r="L20" s="61">
        <v>2</v>
      </c>
      <c r="M20" s="77" t="s">
        <v>230</v>
      </c>
      <c r="N20" s="78" t="s">
        <v>231</v>
      </c>
      <c r="O20" s="5">
        <v>0.5</v>
      </c>
      <c r="P20" s="429" t="s">
        <v>31</v>
      </c>
      <c r="Q20" s="161"/>
    </row>
    <row r="21" spans="1:18" ht="113.25" customHeight="1" x14ac:dyDescent="0.25">
      <c r="A21" s="2" t="s">
        <v>62</v>
      </c>
      <c r="B21" s="150" t="str">
        <f>[92]MIR!$B$14</f>
        <v>Mayor eficiencia y cumplimiento en las metas de los programas acordados en el Plan Municipal de desarrollo</v>
      </c>
      <c r="C21" s="150"/>
      <c r="D21" s="150"/>
      <c r="E21" s="150" t="str">
        <f>[92]MIR!$C$14</f>
        <v>Porcentaje de metas en el programa municipal de desarrollo</v>
      </c>
      <c r="F21" s="150"/>
      <c r="G21" s="150" t="str">
        <f>[92]MIR!$D$14</f>
        <v>No. De metas programadas/No.de metas realizadas*100 (NAP/NAP*100)</v>
      </c>
      <c r="H21" s="150"/>
      <c r="I21" s="160" t="str">
        <f>[92]MIR!$E$14</f>
        <v>Reportes, Informes, Oficios</v>
      </c>
      <c r="J21" s="150"/>
      <c r="K21" s="40" t="s">
        <v>183</v>
      </c>
      <c r="L21" s="61">
        <v>2</v>
      </c>
      <c r="M21" s="77" t="s">
        <v>230</v>
      </c>
      <c r="N21" s="78" t="s">
        <v>231</v>
      </c>
      <c r="O21" s="5">
        <v>0.5</v>
      </c>
      <c r="P21" s="429" t="s">
        <v>31</v>
      </c>
      <c r="Q21" s="161"/>
    </row>
    <row r="22" spans="1:18" ht="121.5" customHeight="1" x14ac:dyDescent="0.25">
      <c r="A22" s="2" t="s">
        <v>63</v>
      </c>
      <c r="B22" s="150" t="str">
        <f>[92]MIR!$B$18</f>
        <v>Mejor atención a los ciudadanos del Municipio de Eduardo Neri</v>
      </c>
      <c r="C22" s="150"/>
      <c r="D22" s="150"/>
      <c r="E22" s="150" t="str">
        <f>[92]MIR!$C$18</f>
        <v>Reuniones de Dirección (porcentaje)</v>
      </c>
      <c r="F22" s="150"/>
      <c r="G22" s="150" t="str">
        <f>[92]MIR!$D$18</f>
        <v>No. De ciudadanos programados/No. De ciudadanos atendidos*100 (NCP/NCA*100)</v>
      </c>
      <c r="H22" s="150"/>
      <c r="I22" s="160" t="str">
        <f>[92]MIR!$E$18</f>
        <v>Reportes, Informes, Oficios</v>
      </c>
      <c r="J22" s="150"/>
      <c r="K22" s="40" t="s">
        <v>184</v>
      </c>
      <c r="L22" s="59">
        <v>2</v>
      </c>
      <c r="M22" s="77" t="s">
        <v>230</v>
      </c>
      <c r="N22" s="78" t="s">
        <v>231</v>
      </c>
      <c r="O22" s="5">
        <v>0.5</v>
      </c>
      <c r="P22" s="429" t="s">
        <v>31</v>
      </c>
      <c r="Q22" s="161"/>
    </row>
    <row r="23" spans="1:18" x14ac:dyDescent="0.25">
      <c r="A23" s="158" t="s">
        <v>30</v>
      </c>
      <c r="B23" s="158"/>
      <c r="C23" s="158"/>
      <c r="D23" s="158"/>
      <c r="E23" s="158"/>
      <c r="F23" s="158"/>
      <c r="G23" s="158"/>
      <c r="H23" s="158"/>
      <c r="I23" s="158"/>
      <c r="J23" s="158"/>
      <c r="K23" s="158"/>
      <c r="L23" s="158"/>
      <c r="M23" s="158"/>
      <c r="N23" s="158"/>
      <c r="O23" s="158"/>
      <c r="P23" s="158"/>
      <c r="Q23" s="158"/>
    </row>
    <row r="24" spans="1:18" ht="123" customHeight="1" x14ac:dyDescent="0.25">
      <c r="A24" s="3" t="s">
        <v>69</v>
      </c>
      <c r="B24" s="150" t="str">
        <f>[92]MIR!$B$15</f>
        <v>Avance y seguimiento en los ejes del Plan Municipal de Desarrollo</v>
      </c>
      <c r="C24" s="150"/>
      <c r="D24" s="150"/>
      <c r="E24" s="150" t="str">
        <f>[91]MIR!$C$18</f>
        <v>Porcentaje y avance de programa municipal de desarrollo</v>
      </c>
      <c r="F24" s="150"/>
      <c r="G24" s="150" t="str">
        <f>[92]MIR!$D$15</f>
        <v>No. De metas programadas/No.de metas realizadas*100 (NAP/NAP*100)</v>
      </c>
      <c r="H24" s="150"/>
      <c r="I24" s="160" t="str">
        <f t="shared" ref="I24:I27" si="0">$I$22</f>
        <v>Reportes, Informes, Oficios</v>
      </c>
      <c r="J24" s="150"/>
      <c r="K24" s="40" t="s">
        <v>184</v>
      </c>
      <c r="L24" s="57">
        <v>2</v>
      </c>
      <c r="M24" s="77" t="s">
        <v>230</v>
      </c>
      <c r="N24" s="78" t="s">
        <v>231</v>
      </c>
      <c r="O24" s="5">
        <v>0.5</v>
      </c>
      <c r="P24" s="429" t="s">
        <v>31</v>
      </c>
      <c r="Q24" s="161"/>
    </row>
    <row r="25" spans="1:18" ht="124.5" customHeight="1" x14ac:dyDescent="0.25">
      <c r="A25" s="3" t="s">
        <v>65</v>
      </c>
      <c r="B25" s="150" t="str">
        <f>[92]MIR!$B$16</f>
        <v>Eficiente base de datos de registro de seguimiento de metas del Plan Municipal de Desarrollo.</v>
      </c>
      <c r="C25" s="150"/>
      <c r="D25" s="150"/>
      <c r="E25" s="150" t="str">
        <f>[91]MIR!$C$19</f>
        <v>Porcentaje de metas ejecutados en el plan municipal de desarrrollo</v>
      </c>
      <c r="F25" s="150"/>
      <c r="G25" s="163" t="str">
        <f>[92]MIR!$D$16</f>
        <v>No. De metas programadas/No.de metas realizadas*100 (NAP/NAP*100)</v>
      </c>
      <c r="H25" s="164"/>
      <c r="I25" s="160" t="str">
        <f t="shared" si="0"/>
        <v>Reportes, Informes, Oficios</v>
      </c>
      <c r="J25" s="150"/>
      <c r="K25" s="40" t="s">
        <v>184</v>
      </c>
      <c r="L25" s="61">
        <v>2</v>
      </c>
      <c r="M25" s="77" t="s">
        <v>230</v>
      </c>
      <c r="N25" s="78" t="s">
        <v>231</v>
      </c>
      <c r="O25" s="5">
        <v>0.5</v>
      </c>
      <c r="P25" s="429" t="s">
        <v>31</v>
      </c>
      <c r="Q25" s="161"/>
      <c r="R25" t="s">
        <v>33</v>
      </c>
    </row>
    <row r="26" spans="1:18" ht="104.25" customHeight="1" x14ac:dyDescent="0.25">
      <c r="A26" s="3" t="s">
        <v>66</v>
      </c>
      <c r="B26" s="150" t="str">
        <f>[92]MIR!$B$17</f>
        <v xml:space="preserve">Equipos modernos y adecuados con alto rendimiento para dar cumplimiento  con el Plan Municipal de Desarrollo. </v>
      </c>
      <c r="C26" s="150"/>
      <c r="D26" s="150"/>
      <c r="E26" s="150" t="str">
        <f>[94]MIR!$C$20</f>
        <v xml:space="preserve">Porcentaje de metas </v>
      </c>
      <c r="F26" s="150"/>
      <c r="G26" s="150" t="str">
        <f>[92]MIR!$D$17</f>
        <v>No. De metas programadas/No.de metas realizadas*100 (NAP/NAP*100)</v>
      </c>
      <c r="H26" s="150"/>
      <c r="I26" s="160" t="str">
        <f t="shared" si="0"/>
        <v>Reportes, Informes, Oficios</v>
      </c>
      <c r="J26" s="150"/>
      <c r="K26" s="35" t="s">
        <v>67</v>
      </c>
      <c r="L26" s="61">
        <v>2</v>
      </c>
      <c r="M26" s="77" t="s">
        <v>230</v>
      </c>
      <c r="N26" s="78" t="s">
        <v>231</v>
      </c>
      <c r="O26" s="5">
        <v>0.5</v>
      </c>
      <c r="P26" s="429" t="s">
        <v>31</v>
      </c>
      <c r="Q26" s="161"/>
    </row>
    <row r="27" spans="1:18" ht="105.75" customHeight="1" x14ac:dyDescent="0.25">
      <c r="A27" s="3" t="s">
        <v>68</v>
      </c>
      <c r="B27" s="150" t="str">
        <f>[92]MIR!$B$19</f>
        <v>Personal y mecanismo adecuado para brindar una atencion de calidez y calidad.</v>
      </c>
      <c r="C27" s="150"/>
      <c r="D27" s="150"/>
      <c r="E27" s="150" t="str">
        <f>[94]MIR!$C$20</f>
        <v xml:space="preserve">Porcentaje de metas </v>
      </c>
      <c r="F27" s="150"/>
      <c r="G27" s="150" t="str">
        <f>[92]MIR!$D$19</f>
        <v>No. De ciudadanos programados/No. De ciudadanos atendidos*100 (NCP/NCA*100)</v>
      </c>
      <c r="H27" s="150"/>
      <c r="I27" s="160" t="str">
        <f t="shared" si="0"/>
        <v>Reportes, Informes, Oficios</v>
      </c>
      <c r="J27" s="150"/>
      <c r="K27" s="35" t="s">
        <v>67</v>
      </c>
      <c r="L27" s="61">
        <v>2</v>
      </c>
      <c r="M27" s="77" t="s">
        <v>230</v>
      </c>
      <c r="N27" s="78" t="s">
        <v>231</v>
      </c>
      <c r="O27" s="5">
        <v>0.5</v>
      </c>
      <c r="P27" s="429" t="s">
        <v>31</v>
      </c>
      <c r="Q27" s="161"/>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68"/>
      <c r="G32" s="168"/>
      <c r="H32" s="168"/>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G35" s="1"/>
      <c r="H35" s="1"/>
      <c r="I35" s="1"/>
      <c r="J35" s="1"/>
      <c r="K35" s="1"/>
      <c r="L35" s="1"/>
      <c r="M35" s="1"/>
      <c r="N35" s="1"/>
      <c r="O35" s="1"/>
      <c r="P35" s="1"/>
      <c r="Q35" s="1"/>
    </row>
    <row r="36" spans="1:17" s="1" customFormat="1" ht="65.25" customHeight="1" x14ac:dyDescent="0.25"/>
    <row r="37" spans="1:17" s="1" customFormat="1" x14ac:dyDescent="0.25"/>
    <row r="38" spans="1:17" s="1" customFormat="1" x14ac:dyDescent="0.25"/>
  </sheetData>
  <mergeCells count="79">
    <mergeCell ref="B2:P4"/>
    <mergeCell ref="B5:P5"/>
    <mergeCell ref="A7:Q7"/>
    <mergeCell ref="A12:Q12"/>
    <mergeCell ref="A8:C9"/>
    <mergeCell ref="D8:H9"/>
    <mergeCell ref="I8:I9"/>
    <mergeCell ref="L8:L9"/>
    <mergeCell ref="J8:K9"/>
    <mergeCell ref="M8:N9"/>
    <mergeCell ref="O8:O9"/>
    <mergeCell ref="P8:Q9"/>
    <mergeCell ref="A10:Q10"/>
    <mergeCell ref="B11:E11"/>
    <mergeCell ref="G11:L11"/>
    <mergeCell ref="N11:Q11"/>
    <mergeCell ref="A15:Q15"/>
    <mergeCell ref="A16:A18"/>
    <mergeCell ref="B16:D18"/>
    <mergeCell ref="L17:M17"/>
    <mergeCell ref="D13:D14"/>
    <mergeCell ref="A13:A14"/>
    <mergeCell ref="H13:H14"/>
    <mergeCell ref="M13:M14"/>
    <mergeCell ref="N13:Q14"/>
    <mergeCell ref="I13:L14"/>
    <mergeCell ref="E13:G14"/>
    <mergeCell ref="B13:C14"/>
    <mergeCell ref="P16:Q18"/>
    <mergeCell ref="E16:M16"/>
    <mergeCell ref="N16:O16"/>
    <mergeCell ref="I17:J18"/>
    <mergeCell ref="A23:Q23"/>
    <mergeCell ref="B19:D19"/>
    <mergeCell ref="B20:D20"/>
    <mergeCell ref="B21:D21"/>
    <mergeCell ref="B22:D22"/>
    <mergeCell ref="E19:F19"/>
    <mergeCell ref="G19:H19"/>
    <mergeCell ref="I19:J19"/>
    <mergeCell ref="P19:Q19"/>
    <mergeCell ref="E20:F20"/>
    <mergeCell ref="G20:H20"/>
    <mergeCell ref="I20:J20"/>
    <mergeCell ref="P20:Q20"/>
    <mergeCell ref="E21:F21"/>
    <mergeCell ref="G21:H21"/>
    <mergeCell ref="I21:J21"/>
    <mergeCell ref="K17:K18"/>
    <mergeCell ref="G17:H18"/>
    <mergeCell ref="E17:F18"/>
    <mergeCell ref="N17:N18"/>
    <mergeCell ref="O17:O18"/>
    <mergeCell ref="P21:Q21"/>
    <mergeCell ref="E22:F22"/>
    <mergeCell ref="G22:H22"/>
    <mergeCell ref="I22:J22"/>
    <mergeCell ref="P22:Q22"/>
    <mergeCell ref="B25:D25"/>
    <mergeCell ref="E25:F25"/>
    <mergeCell ref="G25:H25"/>
    <mergeCell ref="I25:J25"/>
    <mergeCell ref="P25:Q25"/>
    <mergeCell ref="B24:D24"/>
    <mergeCell ref="E24:F24"/>
    <mergeCell ref="G24:H24"/>
    <mergeCell ref="I24:J24"/>
    <mergeCell ref="P24:Q24"/>
    <mergeCell ref="P27:Q27"/>
    <mergeCell ref="F32:H33"/>
    <mergeCell ref="B26:D26"/>
    <mergeCell ref="E26:F26"/>
    <mergeCell ref="G26:H26"/>
    <mergeCell ref="I26:J26"/>
    <mergeCell ref="B27:D27"/>
    <mergeCell ref="E27:F27"/>
    <mergeCell ref="G27:H27"/>
    <mergeCell ref="I27:J27"/>
    <mergeCell ref="P26:Q26"/>
  </mergeCells>
  <pageMargins left="0.7" right="0.7" top="0.75" bottom="0.75" header="0.3" footer="0.3"/>
  <pageSetup scale="53" orientation="landscape" horizontalDpi="4294967292"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opLeftCell="A36" zoomScale="75" zoomScaleNormal="75" zoomScaleSheetLayoutView="70" workbookViewId="0">
      <selection activeCell="K33" sqref="K33"/>
    </sheetView>
  </sheetViews>
  <sheetFormatPr baseColWidth="10" defaultColWidth="10.875" defaultRowHeight="15.75" x14ac:dyDescent="0.25"/>
  <cols>
    <col min="1" max="1" width="13.75" customWidth="1"/>
    <col min="3" max="3" width="6.875" customWidth="1"/>
    <col min="4" max="4" width="20.25" customWidth="1"/>
    <col min="6" max="6" width="13.625" customWidth="1"/>
    <col min="8" max="8" width="12.875" customWidth="1"/>
    <col min="9" max="9" width="13.375" customWidth="1"/>
    <col min="10" max="10" width="8.375" customWidth="1"/>
    <col min="11" max="11" width="14.875" customWidth="1"/>
    <col min="12" max="12" width="12.5" customWidth="1"/>
    <col min="13" max="13" width="13.75" customWidth="1"/>
    <col min="14" max="14" width="13.625" customWidth="1"/>
    <col min="15" max="15" width="13" customWidth="1"/>
    <col min="17" max="17" width="9.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5.5" customHeight="1" x14ac:dyDescent="0.25">
      <c r="A3" s="1"/>
      <c r="B3" s="147"/>
      <c r="C3" s="147"/>
      <c r="D3" s="147"/>
      <c r="E3" s="147"/>
      <c r="F3" s="147"/>
      <c r="G3" s="147"/>
      <c r="H3" s="147"/>
      <c r="I3" s="147"/>
      <c r="J3" s="147"/>
      <c r="K3" s="147"/>
      <c r="L3" s="147"/>
      <c r="M3" s="147"/>
      <c r="N3" s="147"/>
      <c r="O3" s="147"/>
      <c r="P3" s="147"/>
      <c r="Q3" s="1"/>
    </row>
    <row r="4" spans="1:17" ht="30.75" customHeight="1" x14ac:dyDescent="0.25">
      <c r="A4" s="1"/>
      <c r="B4" s="147"/>
      <c r="C4" s="147"/>
      <c r="D4" s="147"/>
      <c r="E4" s="147"/>
      <c r="F4" s="147"/>
      <c r="G4" s="147"/>
      <c r="H4" s="147"/>
      <c r="I4" s="147"/>
      <c r="J4" s="147"/>
      <c r="K4" s="147"/>
      <c r="L4" s="147"/>
      <c r="M4" s="147"/>
      <c r="N4" s="147"/>
      <c r="O4" s="147"/>
      <c r="P4" s="147"/>
      <c r="Q4" s="1"/>
    </row>
    <row r="5" spans="1:17" ht="24" customHeight="1" x14ac:dyDescent="0.25">
      <c r="A5" s="1"/>
      <c r="B5" s="148" t="s">
        <v>218</v>
      </c>
      <c r="C5" s="148"/>
      <c r="D5" s="148"/>
      <c r="E5" s="148"/>
      <c r="F5" s="148"/>
      <c r="G5" s="148"/>
      <c r="H5" s="148"/>
      <c r="I5" s="148"/>
      <c r="J5" s="148"/>
      <c r="K5" s="148"/>
      <c r="L5" s="148"/>
      <c r="M5" s="148"/>
      <c r="N5" s="148"/>
      <c r="O5" s="148"/>
      <c r="P5" s="148"/>
      <c r="Q5" s="1"/>
    </row>
    <row r="6" spans="1:17" ht="5.25" customHeight="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[12]POA!$AA$26</f>
        <v>E Prestación de Servicios Públicos</v>
      </c>
      <c r="E8" s="150"/>
      <c r="F8" s="150"/>
      <c r="G8" s="150"/>
      <c r="H8" s="150"/>
      <c r="I8" s="151" t="s">
        <v>1</v>
      </c>
      <c r="J8" s="152" t="s">
        <v>53</v>
      </c>
      <c r="K8" s="152"/>
      <c r="L8" s="151" t="s">
        <v>2</v>
      </c>
      <c r="M8" s="153" t="str">
        <f>[12]POA!$C$19</f>
        <v xml:space="preserve">Programa 4: Empoderamiento Comunitario: Voz y Accion </v>
      </c>
      <c r="N8" s="150"/>
      <c r="O8" s="151" t="s">
        <v>3</v>
      </c>
      <c r="P8" s="153" t="s">
        <v>156</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38.25" customHeight="1" x14ac:dyDescent="0.25">
      <c r="A11" s="69" t="s">
        <v>4</v>
      </c>
      <c r="B11" s="154" t="s">
        <v>139</v>
      </c>
      <c r="C11" s="155"/>
      <c r="D11" s="155"/>
      <c r="E11" s="156"/>
      <c r="F11" s="69" t="s">
        <v>5</v>
      </c>
      <c r="G11" s="157" t="str">
        <f>[12]POA!$AA$24</f>
        <v>2.7 Otros Asuntos Sociales</v>
      </c>
      <c r="H11" s="155"/>
      <c r="I11" s="155"/>
      <c r="J11" s="155"/>
      <c r="K11" s="155"/>
      <c r="L11" s="156"/>
      <c r="M11" s="26" t="s">
        <v>6</v>
      </c>
      <c r="N11" s="154" t="str">
        <f>[12]POA!$AA$25</f>
        <v>2.7.1 Otros Asuntos Sociales</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159" t="str">
        <f>[12]POA!$C$17</f>
        <v>Eje 1: INCLUSION Y HUMANIDAD QUE TRANSFORMAN " UNIDOS PARA AVANZAR"</v>
      </c>
      <c r="C13" s="150"/>
      <c r="D13" s="146" t="s">
        <v>8</v>
      </c>
      <c r="E13" s="153" t="str">
        <f>[12]POA!$C$18</f>
        <v>Ofrecer a la sociedad diferentes canales de comunicación atendiendo y dando seguimiento a sus peticiones en busca de alguna gestion ante las diferentes unidades administrativas del Gobierno.</v>
      </c>
      <c r="F13" s="150"/>
      <c r="G13" s="150"/>
      <c r="H13" s="146" t="s">
        <v>9</v>
      </c>
      <c r="I13" s="153" t="str">
        <f>[12]POA!$C$20</f>
        <v>Articular politicas publicas que creen un entorno favorable para el desarrollo social e integral de la niñez, jovenes, adultos, adultos mayores y discapacitados, promoviendo una colaboracion entre distinto sectores para asegurar el binestar social de Municipio.</v>
      </c>
      <c r="J13" s="150"/>
      <c r="K13" s="150"/>
      <c r="L13" s="150"/>
      <c r="M13" s="151" t="s">
        <v>10</v>
      </c>
      <c r="N13" s="153" t="str">
        <f>[12]POA!$C$21</f>
        <v xml:space="preserve">4.1Fortalecer los canales de comunicación entre el Gobierno y la Cuidadania para recibir, canalizar y atender las peticiones e inquietudes de la sociedad. 4.2 Apoyar a la cuidadania para la realizacion de solicitudes o peticiones de sus Comunidades, Barrios o Colonias 4.3. Organizar reuniones o asambleas con la sociedad para identificar las necesidades e integrar los Comites Cuidadanos 4.4. Dar seguimiento a las gestiones de la poblacion, dando una atencion oportuna y eficiente </v>
      </c>
      <c r="O13" s="150"/>
      <c r="P13" s="150"/>
      <c r="Q13" s="150"/>
    </row>
    <row r="14" spans="1:17" ht="123.7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34.25" customHeight="1" x14ac:dyDescent="0.25">
      <c r="A19" s="2" t="s">
        <v>28</v>
      </c>
      <c r="B19" s="150" t="str">
        <f>[12]MIR!$B$12</f>
        <v>Garantizar el bienestar, dignidad y autonomía, promoviendo un entorno de igualdad, justicia, y la recuperar su identidad cultural</v>
      </c>
      <c r="C19" s="150"/>
      <c r="D19" s="150"/>
      <c r="E19" s="161" t="str">
        <f>[12]MIR!$C$12</f>
        <v xml:space="preserve">Indice de Bienestar </v>
      </c>
      <c r="F19" s="161"/>
      <c r="G19" s="150" t="str">
        <f>[12]MIR!$D$12</f>
        <v>Indice de Bienestar= No. De Programas y Servicios Programados para las poblacion / No. De Programas y Servicios Acercados a la población  *100.                                                     IDB = NPYSPP / NPYSAPP * 100</v>
      </c>
      <c r="H19" s="150"/>
      <c r="I19" s="160" t="str">
        <f>[12]MIR!$E$12</f>
        <v>Evidencias fotograficas, listas de asistencia y padrones de beneficiarios de programas o servicio y encuestas de satisfaccion y registros demograficos.</v>
      </c>
      <c r="J19" s="150"/>
      <c r="K19" s="56" t="s">
        <v>184</v>
      </c>
      <c r="L19" s="71">
        <v>2</v>
      </c>
      <c r="M19" s="94" t="s">
        <v>230</v>
      </c>
      <c r="N19" s="95" t="s">
        <v>235</v>
      </c>
      <c r="O19" s="5">
        <v>0.5</v>
      </c>
      <c r="P19" s="160" t="s">
        <v>53</v>
      </c>
      <c r="Q19" s="150"/>
    </row>
    <row r="20" spans="1:18" ht="132" customHeight="1" x14ac:dyDescent="0.25">
      <c r="A20" s="2" t="s">
        <v>29</v>
      </c>
      <c r="B20" s="150" t="str">
        <f>[12]MIR!$B$13</f>
        <v xml:space="preserve">Garantizar el respeto, promoción y protección de los derechos de las Comunidades del Municipio de Eduardo Neri y de los Barrios y Colonias de la Cabecera Municipal. </v>
      </c>
      <c r="C20" s="150"/>
      <c r="D20" s="150"/>
      <c r="E20" s="161" t="str">
        <f>[12]MIR!$C$13</f>
        <v xml:space="preserve">Indice de Bienestar </v>
      </c>
      <c r="F20" s="161"/>
      <c r="G20" s="150" t="str">
        <f>[12]MIR!$D$13</f>
        <v>Indice de Bienestar= No. De Programas y Servicios Programados para las poblacion / No. De Programas y Servicios Acercados a la población  *100.                                                     IDB = NPYSPP / NPYSAPP * 100</v>
      </c>
      <c r="H20" s="150"/>
      <c r="I20" s="160" t="str">
        <f>[12]MIR!$E$13</f>
        <v>Evidencias fotograficas, listas de asistencia y padrones de beneficiarios de  programas o servicios y registros demograficos.</v>
      </c>
      <c r="J20" s="150"/>
      <c r="K20" s="56" t="s">
        <v>184</v>
      </c>
      <c r="L20" s="71">
        <v>2</v>
      </c>
      <c r="M20" s="94" t="s">
        <v>230</v>
      </c>
      <c r="N20" s="95" t="s">
        <v>235</v>
      </c>
      <c r="O20" s="5">
        <v>0.5</v>
      </c>
      <c r="P20" s="160" t="s">
        <v>53</v>
      </c>
      <c r="Q20" s="150"/>
    </row>
    <row r="21" spans="1:18" ht="116.25" customHeight="1" x14ac:dyDescent="0.25">
      <c r="A21" s="34" t="s">
        <v>62</v>
      </c>
      <c r="B21" s="150" t="str">
        <f>[12]MIR!$B$14</f>
        <v>El reconocimiento y apoyo a las Comunidades y en los Barrios y Colonias de Zumpango del Río, promueve su acceso a recursos y servicios básicos como educación, salud y vivienda, mejorando sus condiciones de vida y fomentando su desarrollo integral.</v>
      </c>
      <c r="C21" s="150"/>
      <c r="D21" s="150"/>
      <c r="E21" s="150" t="str">
        <f>[12]MIR!$C$14</f>
        <v>Porcentaje de Apoyo</v>
      </c>
      <c r="F21" s="150"/>
      <c r="G21" s="150" t="str">
        <f>[12]MIR!$D$14</f>
        <v xml:space="preserve">Porcentaje de Apoyo Trimestral = No. de Apoyos Gestionados Trimestralmente/ No. de Apoyos Entregados Trimestralmente* 100.                                               PAT= PAG / PAE * 100 </v>
      </c>
      <c r="H21" s="150"/>
      <c r="I21" s="160" t="str">
        <f>[12]MIR!$E$14</f>
        <v>Evidencias fotograficas, reportes y notas informativas, solicitudes realizadas y padron o listas de beneficiarios.</v>
      </c>
      <c r="J21" s="150"/>
      <c r="K21" s="56" t="s">
        <v>184</v>
      </c>
      <c r="L21" s="71">
        <v>2</v>
      </c>
      <c r="M21" s="94" t="s">
        <v>230</v>
      </c>
      <c r="N21" s="95" t="s">
        <v>235</v>
      </c>
      <c r="O21" s="5">
        <v>0.5</v>
      </c>
      <c r="P21" s="160" t="s">
        <v>53</v>
      </c>
      <c r="Q21" s="150"/>
    </row>
    <row r="22" spans="1:18" ht="154.5" customHeight="1" x14ac:dyDescent="0.25">
      <c r="A22" s="34" t="s">
        <v>63</v>
      </c>
      <c r="B22" s="163" t="str">
        <f>[12]MIR!$B$19</f>
        <v>Representación y participación ciudadana activa de las Comunidades del Municipio, asi como tambien de los Barrios y Colonias de Zumpango del Río, en procesos políticos y toma de decisiones.</v>
      </c>
      <c r="C22" s="167"/>
      <c r="D22" s="164"/>
      <c r="E22" s="163" t="str">
        <f>[12]MIR!$C$19</f>
        <v>Paticipacion Activa</v>
      </c>
      <c r="F22" s="164"/>
      <c r="G22" s="163" t="str">
        <f>[12]MIR!$D$19</f>
        <v>Participacion Activa = No. De invitaciones a Comunidades Indigenas en Procesos Politicos y Toma de Decisiones/ No. De participaciones de comunidades indigenas en procesos politicos y toma de decisiones * 100        PA= NICIPPYTD / NPCIPPYTD *100</v>
      </c>
      <c r="H22" s="164"/>
      <c r="I22" s="165" t="str">
        <f>[12]MIR!$E$19</f>
        <v>Listas de asistencia, registros de planilla, registros de aspirantes a Comisarios y Delegados, evidencia fotografica y actas de inicio y acuerdos.</v>
      </c>
      <c r="J22" s="166"/>
      <c r="K22" s="56" t="s">
        <v>184</v>
      </c>
      <c r="L22" s="135">
        <v>2</v>
      </c>
      <c r="M22" s="137" t="s">
        <v>230</v>
      </c>
      <c r="N22" s="95" t="s">
        <v>235</v>
      </c>
      <c r="O22" s="5">
        <v>0.5</v>
      </c>
      <c r="P22" s="160" t="s">
        <v>53</v>
      </c>
      <c r="Q22" s="150"/>
    </row>
    <row r="23" spans="1:18" ht="90" customHeight="1" x14ac:dyDescent="0.25">
      <c r="A23" s="34" t="s">
        <v>106</v>
      </c>
      <c r="B23" s="150" t="str">
        <f>[12]MIR!$B$26</f>
        <v>Acceso a la educación en lengua indígena</v>
      </c>
      <c r="C23" s="150"/>
      <c r="D23" s="150"/>
      <c r="E23" s="150" t="str">
        <f>[12]MIR!$C$26</f>
        <v>Porcentaje de Poblacion que habla lengua Nahuatl</v>
      </c>
      <c r="F23" s="150"/>
      <c r="G23" s="150" t="str">
        <f>[12]MIR!$D$26</f>
        <v>Porcentaje de Poblacion que Habla Nahuatl = Poblacion total del Municipio/ Poblacion que Habla Nahuatl * 100.            PPHN = PTM/ PHN *100</v>
      </c>
      <c r="H23" s="150"/>
      <c r="I23" s="160" t="str">
        <f>[12]MIR!$E$26</f>
        <v xml:space="preserve">Registros demograficos </v>
      </c>
      <c r="J23" s="150"/>
      <c r="K23" s="56" t="s">
        <v>184</v>
      </c>
      <c r="L23" s="71">
        <v>2</v>
      </c>
      <c r="M23" s="94" t="s">
        <v>230</v>
      </c>
      <c r="N23" s="95" t="s">
        <v>235</v>
      </c>
      <c r="O23" s="5">
        <v>0.5</v>
      </c>
      <c r="P23" s="160" t="s">
        <v>53</v>
      </c>
      <c r="Q23" s="150"/>
    </row>
    <row r="24" spans="1:18" ht="21" customHeight="1" x14ac:dyDescent="0.25">
      <c r="A24" s="158" t="s">
        <v>30</v>
      </c>
      <c r="B24" s="158"/>
      <c r="C24" s="158"/>
      <c r="D24" s="158"/>
      <c r="E24" s="158"/>
      <c r="F24" s="158"/>
      <c r="G24" s="158"/>
      <c r="H24" s="158"/>
      <c r="I24" s="158"/>
      <c r="J24" s="158"/>
      <c r="K24" s="158"/>
      <c r="L24" s="158"/>
      <c r="M24" s="158"/>
      <c r="N24" s="158"/>
      <c r="O24" s="158"/>
      <c r="P24" s="158"/>
      <c r="Q24" s="158"/>
    </row>
    <row r="25" spans="1:18" ht="90" customHeight="1" x14ac:dyDescent="0.25">
      <c r="A25" s="3" t="s">
        <v>69</v>
      </c>
      <c r="B25" s="150" t="str">
        <f>[12]MIR!$B$15</f>
        <v>Visitas periodicas a las Comunidades y Delegaciones del Municipio.</v>
      </c>
      <c r="C25" s="150"/>
      <c r="D25" s="150"/>
      <c r="E25" s="150" t="str">
        <f>[12]MIR!$C$15</f>
        <v xml:space="preserve">Porcentaje de visitas </v>
      </c>
      <c r="F25" s="150"/>
      <c r="G25" s="150" t="str">
        <f>[12]MIR!$D$15</f>
        <v xml:space="preserve">Porcentaje de visitas= No. De visitas programadas/ No. De visiyas realizadas </v>
      </c>
      <c r="H25" s="150"/>
      <c r="I25" s="160" t="str">
        <f>[12]MIR!$E$15</f>
        <v>Evidencias Fotograficas</v>
      </c>
      <c r="J25" s="150"/>
      <c r="K25" s="56" t="s">
        <v>184</v>
      </c>
      <c r="L25" s="71">
        <v>2</v>
      </c>
      <c r="M25" s="94" t="s">
        <v>230</v>
      </c>
      <c r="N25" s="95" t="s">
        <v>235</v>
      </c>
      <c r="O25" s="5">
        <v>0.5</v>
      </c>
      <c r="P25" s="160" t="s">
        <v>53</v>
      </c>
      <c r="Q25" s="150"/>
    </row>
    <row r="26" spans="1:18" ht="77.25" customHeight="1" x14ac:dyDescent="0.25">
      <c r="A26" s="3" t="s">
        <v>65</v>
      </c>
      <c r="B26" s="150" t="str">
        <f>[12]MIR!$B$16</f>
        <v>Acercar a las Comunidades los programas o servicios que ofrece el H. Ayuntamiento .</v>
      </c>
      <c r="C26" s="150"/>
      <c r="D26" s="150"/>
      <c r="E26" s="150" t="str">
        <f>[12]MIR!$C$16</f>
        <v xml:space="preserve">Porcenje de programas y servicios Gestionados </v>
      </c>
      <c r="F26" s="150"/>
      <c r="G26" s="150" t="str">
        <f>[12]MIR!$D$16</f>
        <v xml:space="preserve">Porcentaje de Programas y Servicios Gestionados = No. de Programas y Servios Propuestos / No.de Programas y Servicios Entregados  *100.                                        PPYSGT= PPYSP / PPYSE * 100 </v>
      </c>
      <c r="H26" s="150"/>
      <c r="I26" s="160" t="str">
        <f>[12]MIR!$E$16</f>
        <v>Evidencias fotograficas, solicitudes realizadas y padron o listas de beneficiarios.</v>
      </c>
      <c r="J26" s="150"/>
      <c r="K26" s="56" t="s">
        <v>184</v>
      </c>
      <c r="L26" s="71">
        <v>2</v>
      </c>
      <c r="M26" s="94" t="s">
        <v>230</v>
      </c>
      <c r="N26" s="95" t="s">
        <v>235</v>
      </c>
      <c r="O26" s="5">
        <v>0.5</v>
      </c>
      <c r="P26" s="160" t="s">
        <v>53</v>
      </c>
      <c r="Q26" s="150"/>
      <c r="R26" t="s">
        <v>33</v>
      </c>
    </row>
    <row r="27" spans="1:18" ht="88.5" customHeight="1" x14ac:dyDescent="0.25">
      <c r="A27" s="3" t="s">
        <v>66</v>
      </c>
      <c r="B27" s="163" t="str">
        <f>[12]MIR!$B$17</f>
        <v>Apoyar en la elaboracion de solicitudes a los  Comisarios y Delegados de las 24 Comunidades para  Gestionar Servicios Publicos y asi  mejorar su calidad de vida.</v>
      </c>
      <c r="C27" s="167"/>
      <c r="D27" s="164"/>
      <c r="E27" s="163" t="str">
        <f>[12]MIR!$C$17</f>
        <v xml:space="preserve">Porcentaje de Solicitudes Realizadas </v>
      </c>
      <c r="F27" s="164"/>
      <c r="G27" s="163" t="str">
        <f>[12]MIR!$D$17</f>
        <v>Porcentaje de Solicitudes Realizadas= No. De Solicitudes Sugeridas/ No. De Solicitudes Elaboradas*100.                         PSR=NSS/NSE*100</v>
      </c>
      <c r="H27" s="164"/>
      <c r="I27" s="165" t="str">
        <f>[12]MIR!$E$17</f>
        <v xml:space="preserve">Evidencia fotografica, solicitudes realizadas y encuestas de satisfacion. </v>
      </c>
      <c r="J27" s="166"/>
      <c r="K27" s="56" t="s">
        <v>184</v>
      </c>
      <c r="L27" s="71">
        <v>2</v>
      </c>
      <c r="M27" s="94" t="s">
        <v>230</v>
      </c>
      <c r="N27" s="95" t="s">
        <v>235</v>
      </c>
      <c r="O27" s="5">
        <v>0.5</v>
      </c>
      <c r="P27" s="160" t="s">
        <v>53</v>
      </c>
      <c r="Q27" s="150"/>
    </row>
    <row r="28" spans="1:18" ht="96" customHeight="1" x14ac:dyDescent="0.25">
      <c r="A28" s="3" t="s">
        <v>111</v>
      </c>
      <c r="B28" s="150" t="str">
        <f>[12]MIR!$B$18</f>
        <v xml:space="preserve">Apoyo en la elaboracion de solicitudes de obras de beneficio social, emitidas por el comité de participacion ciudadana </v>
      </c>
      <c r="C28" s="150"/>
      <c r="D28" s="150"/>
      <c r="E28" s="150" t="str">
        <f>[12]MIR!$C$18</f>
        <v xml:space="preserve">Porcentaje de Solicitudes Realizadas </v>
      </c>
      <c r="F28" s="150"/>
      <c r="G28" s="150" t="str">
        <f>[12]MIR!$D$18</f>
        <v>Porcentaje de Solicitudes Realizadas= No. De Solicitudes Sugeridas/ No. De Solicitudes Elaboradas*100.                         PSR=NSS/NSE*100</v>
      </c>
      <c r="H28" s="150"/>
      <c r="I28" s="150" t="str">
        <f>[12]MIR!$E$18</f>
        <v xml:space="preserve">Evidencia fotografica, solicitudes realizadas y encuestas de satisfacion. </v>
      </c>
      <c r="J28" s="150"/>
      <c r="K28" s="56" t="s">
        <v>184</v>
      </c>
      <c r="L28" s="71">
        <v>2</v>
      </c>
      <c r="M28" s="94" t="s">
        <v>230</v>
      </c>
      <c r="N28" s="95" t="s">
        <v>235</v>
      </c>
      <c r="O28" s="5">
        <v>0.5</v>
      </c>
      <c r="P28" s="160" t="s">
        <v>53</v>
      </c>
      <c r="Q28" s="150"/>
    </row>
    <row r="29" spans="1:18" ht="90" customHeight="1" x14ac:dyDescent="0.25">
      <c r="A29" s="3" t="s">
        <v>68</v>
      </c>
      <c r="B29" s="150" t="str">
        <f>[12]MIR!$B$20</f>
        <v>Difundir la convocatorias para elecciones de Comisarios y Delegados Municipales para dar participación a este sector de la población en procesos políticos y toma de decisiones</v>
      </c>
      <c r="C29" s="150"/>
      <c r="D29" s="150"/>
      <c r="E29" s="150" t="str">
        <f>[12]MIR!$C$20</f>
        <v xml:space="preserve">Difucion de Convocatoria </v>
      </c>
      <c r="F29" s="150"/>
      <c r="G29" s="150" t="str">
        <f>[12]MIR!$D$20</f>
        <v xml:space="preserve">Difucion de Convocatoria= No. De Comunidades en Proceso de Eleccion / No. de convocatorias entregadas* 100.    DC= NCPE / NCE *100      </v>
      </c>
      <c r="H29" s="150"/>
      <c r="I29" s="150" t="str">
        <f>[12]MIR!$E$20</f>
        <v xml:space="preserve">Acuse de recibido, evidencia fotografica, registro de planillas y registro de aspirantes. </v>
      </c>
      <c r="J29" s="150"/>
      <c r="K29" s="56" t="s">
        <v>184</v>
      </c>
      <c r="L29" s="135">
        <v>2</v>
      </c>
      <c r="M29" s="137" t="s">
        <v>230</v>
      </c>
      <c r="N29" s="95" t="s">
        <v>235</v>
      </c>
      <c r="O29" s="5">
        <v>0.5</v>
      </c>
      <c r="P29" s="160" t="s">
        <v>53</v>
      </c>
      <c r="Q29" s="150"/>
    </row>
    <row r="30" spans="1:18" ht="128.25" customHeight="1" x14ac:dyDescent="0.25">
      <c r="A30" s="3" t="s">
        <v>78</v>
      </c>
      <c r="B30" s="150" t="str">
        <f>[12]MIR!$B$21</f>
        <v>Participación de recepcion de documentos de la Eleccion de Comisarios y Delegados</v>
      </c>
      <c r="C30" s="150"/>
      <c r="D30" s="150"/>
      <c r="E30" s="150" t="str">
        <f>[12]MIR!$C$21</f>
        <v>Recepcion de Documentos</v>
      </c>
      <c r="F30" s="150"/>
      <c r="G30" s="150" t="str">
        <f>[12]MIR!$D$21</f>
        <v>Recepcion de Documentos= No. De Comunidades en Proceso de Eleccion de Comisarios y Delegados / No. de Expedientes Completos de la Eleccion de Comisarios y Delegados * 100.             RD=NCPECYD / NO. ECECYD</v>
      </c>
      <c r="H30" s="150"/>
      <c r="I30" s="150" t="str">
        <f>[12]MIR!$E$21</f>
        <v>Expedientes de registro, Notas informativas, planilla de registro de aspirantes, evidencia fotografica, y expedientes con documentacion oficial de los aspirantes.</v>
      </c>
      <c r="J30" s="150"/>
      <c r="K30" s="56" t="s">
        <v>184</v>
      </c>
      <c r="L30" s="135">
        <v>2</v>
      </c>
      <c r="M30" s="137" t="s">
        <v>230</v>
      </c>
      <c r="N30" s="95" t="s">
        <v>235</v>
      </c>
      <c r="O30" s="5">
        <v>0.5</v>
      </c>
      <c r="P30" s="160" t="s">
        <v>53</v>
      </c>
      <c r="Q30" s="150"/>
    </row>
    <row r="31" spans="1:18" ht="111.75" customHeight="1" x14ac:dyDescent="0.25">
      <c r="A31" s="3" t="s">
        <v>114</v>
      </c>
      <c r="B31" s="150" t="str">
        <f>[12]MIR!$B$22</f>
        <v xml:space="preserve">Participación en la Toma de Protesta de los Comisarios y Delegados Electos </v>
      </c>
      <c r="C31" s="150"/>
      <c r="D31" s="150"/>
      <c r="E31" s="150" t="str">
        <f>[12]MIR!$C$22</f>
        <v xml:space="preserve">Participación en Toma de Protesta </v>
      </c>
      <c r="F31" s="150"/>
      <c r="G31" s="150" t="str">
        <f>[12]MIR!$D$22</f>
        <v>Participacion en Toma de Protesta = No. De Comisarios y Delegados Electos / No. De Comisarios Y Delegados que Toman Protesta * 100.                         PTP = NCYDE / NCYDTP * 100</v>
      </c>
      <c r="H31" s="150"/>
      <c r="I31" s="150" t="str">
        <f>[12]MIR!$E$22</f>
        <v>Evidencia Fotografica,  y Acuse de recibido de Nombramientos de Comisarios y Delegados.</v>
      </c>
      <c r="J31" s="150"/>
      <c r="K31" s="56" t="s">
        <v>184</v>
      </c>
      <c r="L31" s="135">
        <v>2</v>
      </c>
      <c r="M31" s="137" t="s">
        <v>230</v>
      </c>
      <c r="N31" s="95" t="s">
        <v>235</v>
      </c>
      <c r="O31" s="5">
        <v>0.5</v>
      </c>
      <c r="P31" s="160" t="s">
        <v>53</v>
      </c>
      <c r="Q31" s="150"/>
    </row>
    <row r="32" spans="1:18" ht="69" customHeight="1" x14ac:dyDescent="0.25">
      <c r="A32" s="3" t="s">
        <v>143</v>
      </c>
      <c r="B32" s="150" t="str">
        <f>[12]MIR!$B$23</f>
        <v>Visitas periodicas a los Barrios y Colonias para identificar los problemas de la ciudadania.</v>
      </c>
      <c r="C32" s="150"/>
      <c r="D32" s="150"/>
      <c r="E32" s="150" t="str">
        <f>[12]MIR!$C$23</f>
        <v xml:space="preserve">Porcentaje de visitas </v>
      </c>
      <c r="F32" s="150"/>
      <c r="G32" s="150" t="str">
        <f>[12]MIR!$D$23</f>
        <v xml:space="preserve">Porcentaje de visitas= No. De visitas programadas/ No. De visiyas realizadas </v>
      </c>
      <c r="H32" s="150"/>
      <c r="I32" s="150" t="str">
        <f>[12]MIR!$E$23</f>
        <v>Evidencias Fotograficas</v>
      </c>
      <c r="J32" s="150"/>
      <c r="K32" s="56" t="s">
        <v>184</v>
      </c>
      <c r="L32" s="135">
        <v>2</v>
      </c>
      <c r="M32" s="137" t="s">
        <v>230</v>
      </c>
      <c r="N32" s="95" t="s">
        <v>235</v>
      </c>
      <c r="O32" s="5">
        <v>0.5</v>
      </c>
      <c r="P32" s="160" t="s">
        <v>53</v>
      </c>
      <c r="Q32" s="150"/>
    </row>
    <row r="33" spans="1:17" ht="138" customHeight="1" x14ac:dyDescent="0.25">
      <c r="A33" s="3" t="s">
        <v>163</v>
      </c>
      <c r="B33" s="163" t="str">
        <f>[12]MIR!$B$24</f>
        <v>Interes en la elección y  conformación de los Comités de Participación Ciudadana.</v>
      </c>
      <c r="C33" s="167"/>
      <c r="D33" s="164"/>
      <c r="E33" s="163" t="str">
        <f>[12]MIR!$C$24</f>
        <v xml:space="preserve">Elecion de Comites de participacion Ciudadana </v>
      </c>
      <c r="F33" s="164"/>
      <c r="G33" s="163" t="str">
        <f>[12]MIR!$D$24</f>
        <v>Elecion de Comites de participacion Ciudadana = No. De barrios y colonias en proceso de eleccion/ no. De barrios y colonias donde se llevo el proceso de elección *100                                                 ECPC=NBYCPE/NBYCPE</v>
      </c>
      <c r="H33" s="164"/>
      <c r="I33" s="163" t="str">
        <f>[12]MIR!$E$24</f>
        <v>Evidencia fotografica, acta de inicio y lista de asistencia</v>
      </c>
      <c r="J33" s="164"/>
      <c r="K33" s="137" t="s">
        <v>184</v>
      </c>
      <c r="L33" s="135">
        <v>2</v>
      </c>
      <c r="M33" s="137" t="s">
        <v>230</v>
      </c>
      <c r="N33" s="138" t="s">
        <v>235</v>
      </c>
      <c r="O33" s="5">
        <v>0.5</v>
      </c>
      <c r="P33" s="160" t="s">
        <v>53</v>
      </c>
      <c r="Q33" s="150"/>
    </row>
    <row r="34" spans="1:17" ht="138.75" customHeight="1" x14ac:dyDescent="0.25">
      <c r="A34" s="3" t="s">
        <v>245</v>
      </c>
      <c r="B34" s="163" t="str">
        <f>[12]MIR!$B$25</f>
        <v>Participación en la Toma de Protesta del presidente, secretario, tesorero y dos vocales de los Comites de Participacion Ciudadana.</v>
      </c>
      <c r="C34" s="167"/>
      <c r="D34" s="164"/>
      <c r="E34" s="163" t="str">
        <f>[12]MIR!$C$25</f>
        <v xml:space="preserve">Participacion en la Toma de Protesta </v>
      </c>
      <c r="F34" s="164"/>
      <c r="G34" s="163" t="str">
        <f>[12]MIR!$D$25</f>
        <v>Participacion en la Toma de Protesta = No. De barrios y colonias donde se formaron los comites de participacion ciudadana/ No. De Barrios y colonias que tomaron protesta * 100                    PTP=NBYCFCPC/NBYCTP*100</v>
      </c>
      <c r="H34" s="164"/>
      <c r="I34" s="163" t="str">
        <f>[12]MIR!$E$25</f>
        <v xml:space="preserve">Evidencia Fotografica y lista de asistencia </v>
      </c>
      <c r="J34" s="164"/>
      <c r="K34" s="137" t="s">
        <v>184</v>
      </c>
      <c r="L34" s="135">
        <v>2</v>
      </c>
      <c r="M34" s="137" t="s">
        <v>230</v>
      </c>
      <c r="N34" s="138" t="s">
        <v>235</v>
      </c>
      <c r="O34" s="5">
        <v>0.5</v>
      </c>
      <c r="P34" s="160" t="s">
        <v>53</v>
      </c>
      <c r="Q34" s="150"/>
    </row>
    <row r="35" spans="1:17" ht="90.75" customHeight="1" x14ac:dyDescent="0.25">
      <c r="A35" s="3" t="s">
        <v>107</v>
      </c>
      <c r="B35" s="150" t="str">
        <f>[12]MIR!$B$27</f>
        <v xml:space="preserve">Talleres Educativos que Promueva la Lengua Nahuatl </v>
      </c>
      <c r="C35" s="150"/>
      <c r="D35" s="150"/>
      <c r="E35" s="150" t="str">
        <f>[12]MIR!$C$27</f>
        <v xml:space="preserve">Talleres Educativos de la lengua Nahuatl </v>
      </c>
      <c r="F35" s="150"/>
      <c r="G35" s="150" t="str">
        <f>[12]MIR!$D$27</f>
        <v>Talleres Educativos de la Lengua Nahuatl = Talleres Programados / Talleres Realizados * 100.               TELN = TP / TR *100</v>
      </c>
      <c r="H35" s="150"/>
      <c r="I35" s="150" t="str">
        <f>[12]MIR!$E$27</f>
        <v>Evidencia Fotografica, lista de asistencia, lista de registro a talleres e informes.</v>
      </c>
      <c r="J35" s="150"/>
      <c r="K35" s="56" t="s">
        <v>184</v>
      </c>
      <c r="L35" s="135">
        <v>2</v>
      </c>
      <c r="M35" s="137" t="s">
        <v>230</v>
      </c>
      <c r="N35" s="95" t="s">
        <v>235</v>
      </c>
      <c r="O35" s="5">
        <v>0.5</v>
      </c>
      <c r="P35" s="160" t="s">
        <v>53</v>
      </c>
      <c r="Q35" s="150"/>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68"/>
      <c r="G37" s="168"/>
      <c r="H37" s="168"/>
      <c r="I37" s="1"/>
      <c r="J37" s="1"/>
      <c r="K37" s="1"/>
      <c r="L37" s="1"/>
      <c r="M37" s="1"/>
      <c r="N37" s="1"/>
      <c r="O37" s="1"/>
      <c r="P37" s="1"/>
      <c r="Q37" s="1"/>
    </row>
    <row r="38" spans="1:17" x14ac:dyDescent="0.25">
      <c r="A38" s="1"/>
      <c r="B38" s="1"/>
      <c r="C38" s="1"/>
      <c r="D38" s="1"/>
      <c r="E38" s="1"/>
      <c r="F38" s="1"/>
      <c r="G38" s="1"/>
      <c r="H38" s="1"/>
      <c r="I38" s="1"/>
      <c r="J38" s="1"/>
      <c r="K38" s="1"/>
      <c r="L38" s="1"/>
      <c r="M38" s="1"/>
      <c r="N38" s="1"/>
      <c r="O38" s="1"/>
      <c r="P38" s="1"/>
      <c r="Q38" s="1"/>
    </row>
    <row r="39" spans="1:17" x14ac:dyDescent="0.25">
      <c r="A39" s="1"/>
      <c r="B39" s="1"/>
      <c r="C39" s="1"/>
      <c r="D39" s="1"/>
      <c r="E39" s="1"/>
      <c r="G39" s="1"/>
      <c r="H39" s="1"/>
      <c r="I39" s="1"/>
      <c r="J39" s="1"/>
      <c r="K39" s="1"/>
      <c r="L39" s="1"/>
      <c r="M39" s="1"/>
      <c r="N39" s="1"/>
      <c r="O39" s="1"/>
      <c r="P39" s="1"/>
      <c r="Q39" s="1"/>
    </row>
    <row r="40" spans="1:17" s="1" customFormat="1" ht="161.25" customHeight="1" x14ac:dyDescent="0.25"/>
    <row r="41" spans="1:17" s="1" customFormat="1" x14ac:dyDescent="0.25"/>
    <row r="42" spans="1:17" s="1" customFormat="1" x14ac:dyDescent="0.25"/>
  </sheetData>
  <mergeCells count="119">
    <mergeCell ref="P31:Q31"/>
    <mergeCell ref="B30:D30"/>
    <mergeCell ref="E30:F30"/>
    <mergeCell ref="G30:H30"/>
    <mergeCell ref="I30:J30"/>
    <mergeCell ref="P30:Q30"/>
    <mergeCell ref="B35:D35"/>
    <mergeCell ref="E35:F35"/>
    <mergeCell ref="G35:H35"/>
    <mergeCell ref="I35:J35"/>
    <mergeCell ref="P35:Q35"/>
    <mergeCell ref="B32:D32"/>
    <mergeCell ref="E32:F32"/>
    <mergeCell ref="G32:H32"/>
    <mergeCell ref="I32:J32"/>
    <mergeCell ref="P32:Q32"/>
    <mergeCell ref="I33:J33"/>
    <mergeCell ref="I34:J34"/>
    <mergeCell ref="P33:Q33"/>
    <mergeCell ref="P34:Q34"/>
    <mergeCell ref="B33:D33"/>
    <mergeCell ref="B34:D34"/>
    <mergeCell ref="E33:F33"/>
    <mergeCell ref="E34:F34"/>
    <mergeCell ref="P29:Q29"/>
    <mergeCell ref="B22:D22"/>
    <mergeCell ref="E22:F22"/>
    <mergeCell ref="G22:H22"/>
    <mergeCell ref="I22:J22"/>
    <mergeCell ref="P22:Q22"/>
    <mergeCell ref="B23:D23"/>
    <mergeCell ref="E23:F23"/>
    <mergeCell ref="G23:H23"/>
    <mergeCell ref="I23:J23"/>
    <mergeCell ref="P23:Q23"/>
    <mergeCell ref="P28:Q28"/>
    <mergeCell ref="P26:Q26"/>
    <mergeCell ref="P27:Q27"/>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1:D21"/>
    <mergeCell ref="E21:F21"/>
    <mergeCell ref="G21:H21"/>
    <mergeCell ref="I21:J21"/>
    <mergeCell ref="P21:Q21"/>
    <mergeCell ref="A24:Q24"/>
    <mergeCell ref="B25:D25"/>
    <mergeCell ref="E25:F25"/>
    <mergeCell ref="G25:H25"/>
    <mergeCell ref="I25:J25"/>
    <mergeCell ref="P25:Q25"/>
    <mergeCell ref="F36:H37"/>
    <mergeCell ref="B26:D26"/>
    <mergeCell ref="E26:F26"/>
    <mergeCell ref="G26:H26"/>
    <mergeCell ref="I26:J26"/>
    <mergeCell ref="B28:D28"/>
    <mergeCell ref="E28:F28"/>
    <mergeCell ref="G28:H28"/>
    <mergeCell ref="I28:J28"/>
    <mergeCell ref="B27:D27"/>
    <mergeCell ref="E27:F27"/>
    <mergeCell ref="G27:H27"/>
    <mergeCell ref="I27:J27"/>
    <mergeCell ref="B29:D29"/>
    <mergeCell ref="E29:F29"/>
    <mergeCell ref="G29:H29"/>
    <mergeCell ref="I29:J29"/>
    <mergeCell ref="B31:D31"/>
    <mergeCell ref="E31:F31"/>
    <mergeCell ref="G31:H31"/>
    <mergeCell ref="I31:J31"/>
    <mergeCell ref="G33:H33"/>
    <mergeCell ref="G34:H34"/>
  </mergeCells>
  <pageMargins left="0.7" right="0.7" top="0.75" bottom="0.75" header="0.3" footer="0.3"/>
  <pageSetup scale="53" orientation="landscape" horizontalDpi="4294967292"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topLeftCell="A28" zoomScale="60" zoomScaleNormal="60" zoomScaleSheetLayoutView="70" workbookViewId="0">
      <selection activeCell="M29" sqref="M29"/>
    </sheetView>
  </sheetViews>
  <sheetFormatPr baseColWidth="10" defaultColWidth="10.875" defaultRowHeight="15.75" x14ac:dyDescent="0.25"/>
  <cols>
    <col min="1" max="1" width="15.625" customWidth="1"/>
    <col min="3" max="3" width="6.875" customWidth="1"/>
    <col min="4" max="4" width="12.5" customWidth="1"/>
    <col min="6" max="6" width="11" customWidth="1"/>
    <col min="8" max="8" width="12.875" customWidth="1"/>
    <col min="9" max="9" width="13.375" customWidth="1"/>
    <col min="10" max="10" width="8.75" customWidth="1"/>
    <col min="11" max="11" width="15.875" customWidth="1"/>
    <col min="12" max="12" width="12.875" customWidth="1"/>
    <col min="13" max="13" width="15.125" customWidth="1"/>
    <col min="14" max="14" width="14.375" customWidth="1"/>
    <col min="15" max="15" width="12" customWidth="1"/>
    <col min="17" max="17" width="6.875" customWidth="1"/>
  </cols>
  <sheetData>
    <row r="1" spans="1:17" x14ac:dyDescent="0.25">
      <c r="A1" s="1"/>
      <c r="B1" s="1"/>
      <c r="C1" s="1"/>
      <c r="D1" s="1"/>
      <c r="E1" s="1"/>
      <c r="F1" s="1"/>
      <c r="G1" s="1"/>
      <c r="H1" s="1"/>
      <c r="I1" s="1"/>
      <c r="J1" s="1"/>
      <c r="K1" s="1"/>
      <c r="L1" s="1"/>
      <c r="M1" s="1"/>
      <c r="N1" s="1"/>
      <c r="O1" s="1"/>
      <c r="P1" s="1"/>
      <c r="Q1" s="1"/>
    </row>
    <row r="2" spans="1:17" ht="28.5" customHeight="1" x14ac:dyDescent="0.25">
      <c r="A2" s="1"/>
      <c r="B2" s="147"/>
      <c r="C2" s="147"/>
      <c r="D2" s="147"/>
      <c r="E2" s="147"/>
      <c r="F2" s="147"/>
      <c r="G2" s="147"/>
      <c r="H2" s="147"/>
      <c r="I2" s="147"/>
      <c r="J2" s="147"/>
      <c r="K2" s="147"/>
      <c r="L2" s="147"/>
      <c r="M2" s="147"/>
      <c r="N2" s="147"/>
      <c r="O2" s="147"/>
      <c r="P2" s="147"/>
      <c r="Q2" s="1"/>
    </row>
    <row r="3" spans="1:17" ht="45.75" customHeight="1" x14ac:dyDescent="0.25">
      <c r="A3" s="1"/>
      <c r="B3" s="147"/>
      <c r="C3" s="147"/>
      <c r="D3" s="147"/>
      <c r="E3" s="147"/>
      <c r="F3" s="147"/>
      <c r="G3" s="147"/>
      <c r="H3" s="147"/>
      <c r="I3" s="147"/>
      <c r="J3" s="147"/>
      <c r="K3" s="147"/>
      <c r="L3" s="147"/>
      <c r="M3" s="147"/>
      <c r="N3" s="147"/>
      <c r="O3" s="147"/>
      <c r="P3" s="147"/>
      <c r="Q3" s="1"/>
    </row>
    <row r="4" spans="1:17" ht="36"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205" t="str">
        <f>[13]POA!$AA$26</f>
        <v>E Prestacion de Servicios Publico</v>
      </c>
      <c r="E8" s="150"/>
      <c r="F8" s="150"/>
      <c r="G8" s="150"/>
      <c r="H8" s="150"/>
      <c r="I8" s="151" t="s">
        <v>1</v>
      </c>
      <c r="J8" s="152" t="s">
        <v>47</v>
      </c>
      <c r="K8" s="152"/>
      <c r="L8" s="151" t="s">
        <v>2</v>
      </c>
      <c r="M8" s="205" t="str">
        <f>[13]POA!$C$19</f>
        <v>15. Responsabilidad verde; compromiso con la comunidad y el Cambio Climático</v>
      </c>
      <c r="N8" s="150"/>
      <c r="O8" s="151" t="s">
        <v>3</v>
      </c>
      <c r="P8" s="205" t="s">
        <v>168</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10" t="s">
        <v>4</v>
      </c>
      <c r="B11" s="207" t="s">
        <v>139</v>
      </c>
      <c r="C11" s="155"/>
      <c r="D11" s="155"/>
      <c r="E11" s="156"/>
      <c r="F11" s="10" t="s">
        <v>5</v>
      </c>
      <c r="G11" s="207" t="s">
        <v>140</v>
      </c>
      <c r="H11" s="155"/>
      <c r="I11" s="155"/>
      <c r="J11" s="155"/>
      <c r="K11" s="155"/>
      <c r="L11" s="156"/>
      <c r="M11" s="26" t="s">
        <v>6</v>
      </c>
      <c r="N11" s="207" t="str">
        <f>[13]POA!$AA$25</f>
        <v xml:space="preserve">2.1.6. Otros de Proteccion Animal </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05" t="str">
        <f>[13]POA!$C$17</f>
        <v>II. Desarrollo competitivo y sostenible para el progreso</v>
      </c>
      <c r="C13" s="150"/>
      <c r="D13" s="146" t="s">
        <v>8</v>
      </c>
      <c r="E13" s="208" t="str">
        <f>[13]POA!$C$18</f>
        <v>Contribuir en la preservación, cuidado y protección de los recursos naturales locales para disminuir, efectos adversos en materia del medio ambiente</v>
      </c>
      <c r="F13" s="150"/>
      <c r="G13" s="150"/>
      <c r="H13" s="146" t="s">
        <v>9</v>
      </c>
      <c r="I13" s="209" t="str">
        <f>[13]POA!$C$20</f>
        <v>Vincular mecanismos de colaboración interinstitucional para el desarrollo de infraestructura que impulsen la vocación productiva del Municipio, garantizando la protección y sostenibilidad del Medio Ambiente.</v>
      </c>
      <c r="J13" s="150"/>
      <c r="K13" s="150"/>
      <c r="L13" s="150"/>
      <c r="M13" s="151" t="s">
        <v>10</v>
      </c>
      <c r="N13" s="159" t="str">
        <f>[13]POA!$C$21</f>
        <v>1.- Impulsar programas preventivos y correctivos para la atención del medio ambiente, 2.- Realizar campañas de sensibilización enfocadas al cuidado, conservación y preservación del medio ambiente, 3.- Fomentar prácticas sostenibles de preservación de riesgos ante el cambio climático, en las actividades economicas como mercados, tianguis, instituciones educativas y población en general, 4.- Proteger las áreas naturales del Municipio, 5.- Difundir y fomentar la cultura del bienestar animal, mediante campañas, pláticas o talleres, 6.- Promover y vigilar el cumplimiento de la normatividad del medio ambiente y el bienestar animal, 7.- Fomentar una adecuada valorización, tratamiento y disposición de los residuos solidos, 8.- Impulsar mecanismos para la conservacion de los recursos hídricos, mediante la difusión de campañas a favor del cuidado del agua, 9.- Promover campañas de reforestación y cuidado de la naturaleza, 10.- Establecer convenios de colaboración con los tres niveles de Gobierno, para coordinar esfuerzos en el cuidado del medio ambiente.</v>
      </c>
      <c r="O13" s="150"/>
      <c r="P13" s="150"/>
      <c r="Q13" s="150"/>
    </row>
    <row r="14" spans="1:17" ht="228"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29" t="s">
        <v>184</v>
      </c>
      <c r="M18" s="29" t="s">
        <v>18</v>
      </c>
      <c r="N18" s="151"/>
      <c r="O18" s="151"/>
      <c r="P18" s="151"/>
      <c r="Q18" s="151"/>
    </row>
    <row r="19" spans="1:18" ht="127.5" customHeight="1" x14ac:dyDescent="0.25">
      <c r="A19" s="2" t="s">
        <v>28</v>
      </c>
      <c r="B19" s="150" t="str">
        <f>[13]MIR!$B$12</f>
        <v>Mitigación y adaptación al calentamiento global y cambio climático</v>
      </c>
      <c r="C19" s="150"/>
      <c r="D19" s="150"/>
      <c r="E19" s="163" t="str">
        <f>[13]MIR!$C$12</f>
        <v>100% de Áreas Naturales Protegidas.</v>
      </c>
      <c r="F19" s="164"/>
      <c r="G19" s="150" t="str">
        <f>[13]MIR!$D$12</f>
        <v>Porcentaje de Áreas Naturales Protegidas=(No. de Áreas Naturales Protegidas /No. Total de Áreas Naturales Programadas)* 100    PANP=(NANP/NTANP)*100</v>
      </c>
      <c r="H19" s="150"/>
      <c r="I19" s="160" t="str">
        <f>[13]MIR!$E$12</f>
        <v>Evidencia fotográfica, informes, reportes</v>
      </c>
      <c r="J19" s="150"/>
      <c r="K19" s="43" t="s">
        <v>184</v>
      </c>
      <c r="L19" s="11">
        <v>2</v>
      </c>
      <c r="M19" s="94" t="s">
        <v>230</v>
      </c>
      <c r="N19" s="95" t="s">
        <v>231</v>
      </c>
      <c r="O19" s="5">
        <v>0.5</v>
      </c>
      <c r="P19" s="160" t="s">
        <v>47</v>
      </c>
      <c r="Q19" s="150"/>
    </row>
    <row r="20" spans="1:18" ht="183" customHeight="1" x14ac:dyDescent="0.25">
      <c r="A20" s="2" t="s">
        <v>29</v>
      </c>
      <c r="B20" s="150" t="str">
        <f>[13]MIR!$B$13</f>
        <v>Control en el deterioro ambiental mediante estrategias sostenibles y una gestión eficaz de los recursos naturales en el Municipio de Eduardo Neri.</v>
      </c>
      <c r="C20" s="150"/>
      <c r="D20" s="150"/>
      <c r="E20" s="150" t="str">
        <f>[13]MIR!$C$13</f>
        <v>100 % Jornadas de Concientización Ambiental</v>
      </c>
      <c r="F20" s="150"/>
      <c r="G20" s="150" t="str">
        <f>[13]MIR!$D$13</f>
        <v>Porcentaje de Jornadas de Concientización Ambiental=(No. de Jornadas de Concientiación Realizadas/No. de Jornadas de Cocientización Programadas)* 100 PJC=(NJCR/NJCP)*100</v>
      </c>
      <c r="H20" s="150"/>
      <c r="I20" s="160" t="str">
        <f>[13]MIR!$E$13</f>
        <v>Evidencia fotográfica, conferencias</v>
      </c>
      <c r="J20" s="150"/>
      <c r="K20" s="43" t="s">
        <v>184</v>
      </c>
      <c r="L20" s="65">
        <v>2</v>
      </c>
      <c r="M20" s="94" t="s">
        <v>230</v>
      </c>
      <c r="N20" s="95" t="s">
        <v>231</v>
      </c>
      <c r="O20" s="5">
        <v>0.5</v>
      </c>
      <c r="P20" s="160" t="s">
        <v>47</v>
      </c>
      <c r="Q20" s="150"/>
    </row>
    <row r="21" spans="1:18" ht="96" customHeight="1" x14ac:dyDescent="0.25">
      <c r="A21" s="2" t="s">
        <v>62</v>
      </c>
      <c r="B21" s="150" t="str">
        <f>[13]MIR!$B$14</f>
        <v>Mitigación de GEI (Gases de Efecto Invernadero) y adaptación climática</v>
      </c>
      <c r="C21" s="150"/>
      <c r="D21" s="150"/>
      <c r="E21" s="150" t="str">
        <f>[13]MIR!$C$14</f>
        <v>Talleres o platicas a favor del medio ambiente</v>
      </c>
      <c r="F21" s="150"/>
      <c r="G21" s="150" t="str">
        <f>[13]MIR!$D$14</f>
        <v>Número de eventos realizados/número de eventos programados</v>
      </c>
      <c r="H21" s="150"/>
      <c r="I21" s="160" t="str">
        <f>[13]MIR!$E$14</f>
        <v>Evidencia fotográfica</v>
      </c>
      <c r="J21" s="150"/>
      <c r="K21" s="43" t="s">
        <v>184</v>
      </c>
      <c r="L21" s="65">
        <v>2</v>
      </c>
      <c r="M21" s="94" t="s">
        <v>230</v>
      </c>
      <c r="N21" s="95" t="s">
        <v>231</v>
      </c>
      <c r="O21" s="5">
        <v>0.5</v>
      </c>
      <c r="P21" s="160" t="s">
        <v>47</v>
      </c>
      <c r="Q21" s="150"/>
    </row>
    <row r="22" spans="1:18" ht="93" customHeight="1" x14ac:dyDescent="0.25">
      <c r="A22" s="2" t="s">
        <v>63</v>
      </c>
      <c r="B22" s="163" t="str">
        <f>[13]MIR!$B$17</f>
        <v>Gestion eficiente de los residuos sólidos</v>
      </c>
      <c r="C22" s="167"/>
      <c r="D22" s="164"/>
      <c r="E22" s="163" t="str">
        <f>[13]MIR!$C$17</f>
        <v>campañas a favor del medio ambiente</v>
      </c>
      <c r="F22" s="164"/>
      <c r="G22" s="163" t="str">
        <f>[13]MIR!$D$17</f>
        <v>Número de eventos realizados/número de eventos programados</v>
      </c>
      <c r="H22" s="164"/>
      <c r="I22" s="165" t="str">
        <f>[13]MIR!$E$17</f>
        <v>Evidencia fotográfica, informes, conferencias</v>
      </c>
      <c r="J22" s="166"/>
      <c r="K22" s="43" t="s">
        <v>184</v>
      </c>
      <c r="L22" s="135">
        <v>2</v>
      </c>
      <c r="M22" s="137" t="s">
        <v>230</v>
      </c>
      <c r="N22" s="95" t="s">
        <v>231</v>
      </c>
      <c r="O22" s="5">
        <v>0.5</v>
      </c>
      <c r="P22" s="160" t="s">
        <v>47</v>
      </c>
      <c r="Q22" s="150"/>
    </row>
    <row r="23" spans="1:18" ht="85.5" customHeight="1" x14ac:dyDescent="0.25">
      <c r="A23" s="2" t="s">
        <v>106</v>
      </c>
      <c r="B23" s="150" t="str">
        <f>[13]MIR!$B$20</f>
        <v>Campañas de reforestación para  la conservación de biodiversidad</v>
      </c>
      <c r="C23" s="150"/>
      <c r="D23" s="150"/>
      <c r="E23" s="150" t="str">
        <f>[13]MIR!$C$20</f>
        <v>Campañas a favor del medio ambiente</v>
      </c>
      <c r="F23" s="150"/>
      <c r="G23" s="150" t="str">
        <f>[13]MIR!$D$20</f>
        <v>Número de eventos realizados/número de eventos programados</v>
      </c>
      <c r="H23" s="150"/>
      <c r="I23" s="160" t="str">
        <f>[13]MIR!$E$20</f>
        <v>Evidencia fotográfica</v>
      </c>
      <c r="J23" s="150"/>
      <c r="K23" s="43" t="s">
        <v>184</v>
      </c>
      <c r="L23" s="65">
        <v>2</v>
      </c>
      <c r="M23" s="94" t="s">
        <v>230</v>
      </c>
      <c r="N23" s="95" t="s">
        <v>231</v>
      </c>
      <c r="O23" s="5">
        <v>0.5</v>
      </c>
      <c r="P23" s="160" t="s">
        <v>47</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37.25" customHeight="1" x14ac:dyDescent="0.25">
      <c r="A25" s="3" t="s">
        <v>69</v>
      </c>
      <c r="B25" s="150" t="str">
        <f>[13]MIR!$B$15</f>
        <v>Programa de educación ambiental y participacion ciudadana para la protección al medio ambiente en el Municipio.</v>
      </c>
      <c r="C25" s="150"/>
      <c r="D25" s="150"/>
      <c r="E25" s="150" t="str">
        <f>[13]MIR!$C$15</f>
        <v>Porcentaje de Campañas de Reciclaje</v>
      </c>
      <c r="F25" s="150"/>
      <c r="G25" s="150" t="str">
        <f>[13]MIR!$D$15</f>
        <v>Porcentaje de Campañas de Reciclaje=(No. De Campañas de Reciclaje Realizadas / No. De Campañas de Reciclaje Programadas) * 100  PCR=(NCRR/NCRP)*100</v>
      </c>
      <c r="H25" s="150"/>
      <c r="I25" s="160" t="str">
        <f>[13]MIR!$E$15</f>
        <v>Lista de Participantes, Reporte Informativo, Base Fotográfica</v>
      </c>
      <c r="J25" s="150"/>
      <c r="K25" s="50" t="s">
        <v>184</v>
      </c>
      <c r="L25" s="11">
        <v>2</v>
      </c>
      <c r="M25" s="94" t="s">
        <v>230</v>
      </c>
      <c r="N25" s="95" t="s">
        <v>231</v>
      </c>
      <c r="O25" s="5">
        <v>0.5</v>
      </c>
      <c r="P25" s="160" t="s">
        <v>47</v>
      </c>
      <c r="Q25" s="150"/>
    </row>
    <row r="26" spans="1:18" ht="87.75" customHeight="1" x14ac:dyDescent="0.25">
      <c r="A26" s="3" t="s">
        <v>65</v>
      </c>
      <c r="B26" s="150" t="str">
        <f>[13]MIR!$B$16</f>
        <v>Programa de educación y cultura Climática al sector educativo y comunidades, para la mitigacion al cambio climático</v>
      </c>
      <c r="C26" s="150"/>
      <c r="D26" s="150"/>
      <c r="E26" s="150" t="str">
        <f>[13]MIR!$C$16</f>
        <v>Campañas a favor del medio ambiente</v>
      </c>
      <c r="F26" s="150"/>
      <c r="G26" s="150" t="str">
        <f>[13]MIR!$D$16</f>
        <v>Número de eventos realizados/número de eventos programados</v>
      </c>
      <c r="H26" s="150"/>
      <c r="I26" s="160" t="str">
        <f>[13]MIR!$E$16</f>
        <v>Evidencia fotográfica, informes, reporte</v>
      </c>
      <c r="J26" s="150"/>
      <c r="K26" s="50" t="s">
        <v>184</v>
      </c>
      <c r="L26" s="65">
        <v>2</v>
      </c>
      <c r="M26" s="94" t="s">
        <v>230</v>
      </c>
      <c r="N26" s="95" t="s">
        <v>231</v>
      </c>
      <c r="O26" s="5">
        <v>0.5</v>
      </c>
      <c r="P26" s="160" t="s">
        <v>47</v>
      </c>
      <c r="Q26" s="150"/>
      <c r="R26" t="s">
        <v>33</v>
      </c>
    </row>
    <row r="27" spans="1:18" ht="85.5" customHeight="1" x14ac:dyDescent="0.25">
      <c r="A27" s="3" t="s">
        <v>68</v>
      </c>
      <c r="B27" s="163" t="str">
        <f>[13]MIR!$B$18</f>
        <v>Gestión integral de Residuos Sólidos a la ciudadanía y monitoreo de barrancas y áreas de uso público</v>
      </c>
      <c r="C27" s="167"/>
      <c r="D27" s="164"/>
      <c r="E27" s="163" t="str">
        <f>[13]MIR!$C$18</f>
        <v>Talleres o platicas a favor del medio ambiente</v>
      </c>
      <c r="F27" s="164"/>
      <c r="G27" s="163" t="str">
        <f>[13]MIR!$D$18</f>
        <v>Número de eventos realizados/número de eventos programados</v>
      </c>
      <c r="H27" s="164"/>
      <c r="I27" s="165" t="str">
        <f>[13]MIR!$E$18</f>
        <v>Evidencia fotográfica, conferencias</v>
      </c>
      <c r="J27" s="166"/>
      <c r="K27" s="50" t="s">
        <v>184</v>
      </c>
      <c r="L27" s="65">
        <v>2</v>
      </c>
      <c r="M27" s="94" t="s">
        <v>230</v>
      </c>
      <c r="N27" s="95" t="s">
        <v>231</v>
      </c>
      <c r="O27" s="5">
        <v>0.5</v>
      </c>
      <c r="P27" s="160" t="s">
        <v>47</v>
      </c>
      <c r="Q27" s="150"/>
    </row>
    <row r="28" spans="1:18" ht="91.5" customHeight="1" x14ac:dyDescent="0.25">
      <c r="A28" s="3" t="s">
        <v>78</v>
      </c>
      <c r="B28" s="163" t="str">
        <f>[13]MIR!$B$19</f>
        <v>Programa de manejo de Residuos Orgánicos a la ciudadania para disminuir la cantidad en los rellenos sanitarios</v>
      </c>
      <c r="C28" s="167"/>
      <c r="D28" s="164"/>
      <c r="E28" s="163" t="str">
        <f>[13]MIR!$C$19</f>
        <v>Campañas a favor del medio ambiente</v>
      </c>
      <c r="F28" s="164"/>
      <c r="G28" s="163" t="str">
        <f>[13]MIR!$D$19</f>
        <v>Número de eventos realizados/número de eventos programados</v>
      </c>
      <c r="H28" s="164"/>
      <c r="I28" s="165" t="str">
        <f>[13]MIR!$E$19</f>
        <v>Evidencia fotográfica, conferencias</v>
      </c>
      <c r="J28" s="166"/>
      <c r="K28" s="50" t="s">
        <v>184</v>
      </c>
      <c r="L28" s="65">
        <v>2</v>
      </c>
      <c r="M28" s="94" t="s">
        <v>230</v>
      </c>
      <c r="N28" s="95" t="s">
        <v>231</v>
      </c>
      <c r="O28" s="5">
        <v>0.5</v>
      </c>
      <c r="P28" s="160" t="s">
        <v>47</v>
      </c>
      <c r="Q28" s="150"/>
    </row>
    <row r="29" spans="1:18" ht="84" customHeight="1" x14ac:dyDescent="0.25">
      <c r="A29" s="3" t="s">
        <v>107</v>
      </c>
      <c r="B29" s="163" t="str">
        <f>[13]MIR!$B$21</f>
        <v>Campaña de Reforestación y restauración de suelos, con la participación del sector educativo y ciudadanía</v>
      </c>
      <c r="C29" s="167"/>
      <c r="D29" s="164"/>
      <c r="E29" s="163" t="str">
        <f>[13]MIR!$C$21</f>
        <v>Talleres o platicas a favor del medio ambiente</v>
      </c>
      <c r="F29" s="164"/>
      <c r="G29" s="163" t="str">
        <f>[13]MIR!$D$21</f>
        <v>Número de eventos realizados/número de eventos programados</v>
      </c>
      <c r="H29" s="164"/>
      <c r="I29" s="165" t="str">
        <f>[13]MIR!$E$21</f>
        <v>Evidencia fotográfica conferencias</v>
      </c>
      <c r="J29" s="166"/>
      <c r="K29" s="50" t="s">
        <v>184</v>
      </c>
      <c r="L29" s="65">
        <v>2</v>
      </c>
      <c r="M29" s="94" t="s">
        <v>230</v>
      </c>
      <c r="N29" s="95" t="s">
        <v>231</v>
      </c>
      <c r="O29" s="5">
        <v>0.5</v>
      </c>
      <c r="P29" s="160" t="s">
        <v>47</v>
      </c>
      <c r="Q29" s="150"/>
    </row>
    <row r="30" spans="1:18" ht="80.25" customHeight="1" x14ac:dyDescent="0.25">
      <c r="A30" s="3" t="s">
        <v>237</v>
      </c>
      <c r="B30" s="163" t="str">
        <f>[13]MIR!$B$22</f>
        <v>Programa de Protección de la Biodiversidad local, mediante conferencias a la ciudadanía</v>
      </c>
      <c r="C30" s="167"/>
      <c r="D30" s="164"/>
      <c r="E30" s="163" t="str">
        <f>[13]MIR!$C$22</f>
        <v>Campañas a favor del medio ambiente</v>
      </c>
      <c r="F30" s="164"/>
      <c r="G30" s="163" t="str">
        <f>[13]MIR!$D$22</f>
        <v>Número de eventos realizados/número de eventos programados</v>
      </c>
      <c r="H30" s="164"/>
      <c r="I30" s="165" t="str">
        <f t="shared" ref="I30" si="0">$I$29</f>
        <v>Evidencia fotográfica conferencias</v>
      </c>
      <c r="J30" s="166"/>
      <c r="K30" s="50" t="s">
        <v>184</v>
      </c>
      <c r="L30" s="65">
        <v>2</v>
      </c>
      <c r="M30" s="94" t="s">
        <v>230</v>
      </c>
      <c r="N30" s="95" t="s">
        <v>231</v>
      </c>
      <c r="O30" s="5">
        <v>0.5</v>
      </c>
      <c r="P30" s="160" t="s">
        <v>47</v>
      </c>
      <c r="Q30" s="150"/>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
      <c r="G33" s="1"/>
      <c r="H33" s="1"/>
      <c r="I33" s="1"/>
      <c r="J33" s="1"/>
      <c r="K33" s="1"/>
      <c r="L33" s="1"/>
      <c r="M33" s="1"/>
      <c r="N33" s="1"/>
      <c r="O33" s="1"/>
      <c r="P33" s="1"/>
      <c r="Q33" s="1"/>
    </row>
    <row r="34" spans="1:17" x14ac:dyDescent="0.25">
      <c r="A34" s="1"/>
      <c r="B34" s="1"/>
      <c r="C34" s="1"/>
      <c r="D34" s="1"/>
      <c r="E34" s="1"/>
      <c r="F34" s="1"/>
      <c r="G34" s="1"/>
      <c r="H34" s="1"/>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F36" s="168"/>
      <c r="G36" s="168"/>
      <c r="H36" s="168"/>
      <c r="I36" s="1"/>
      <c r="J36" s="1"/>
      <c r="K36" s="1"/>
      <c r="L36" s="1"/>
      <c r="M36" s="1"/>
      <c r="N36" s="1"/>
      <c r="O36" s="1"/>
      <c r="P36" s="1"/>
      <c r="Q36" s="1"/>
    </row>
    <row r="37" spans="1:17" x14ac:dyDescent="0.25">
      <c r="A37" s="1"/>
      <c r="B37" s="1"/>
      <c r="C37" s="1"/>
      <c r="D37" s="1"/>
      <c r="E37" s="1"/>
      <c r="F37" s="168"/>
      <c r="G37" s="168"/>
      <c r="H37" s="168"/>
      <c r="I37" s="1"/>
      <c r="J37" s="1"/>
      <c r="K37" s="1"/>
      <c r="L37" s="1"/>
      <c r="M37" s="1"/>
      <c r="N37" s="1"/>
      <c r="O37" s="1"/>
      <c r="P37" s="1"/>
      <c r="Q37" s="1"/>
    </row>
    <row r="38" spans="1:17" s="1" customFormat="1" x14ac:dyDescent="0.25"/>
    <row r="39" spans="1:17" s="1" customFormat="1" x14ac:dyDescent="0.25">
      <c r="F39"/>
    </row>
    <row r="40" spans="1:17" s="1" customFormat="1" ht="66.75" customHeight="1" x14ac:dyDescent="0.25"/>
    <row r="41" spans="1:17" x14ac:dyDescent="0.25">
      <c r="A41" s="1"/>
      <c r="B41" s="1"/>
      <c r="C41" s="1"/>
      <c r="D41" s="1"/>
      <c r="E41" s="1"/>
      <c r="F41" s="1"/>
      <c r="G41" s="1"/>
      <c r="H41" s="1"/>
      <c r="I41" s="1"/>
      <c r="J41" s="1"/>
      <c r="K41" s="1"/>
      <c r="L41" s="1"/>
      <c r="M41" s="1"/>
      <c r="N41" s="1"/>
      <c r="O41" s="1"/>
      <c r="P41" s="1"/>
      <c r="Q41" s="1"/>
    </row>
    <row r="42" spans="1:17" x14ac:dyDescent="0.25">
      <c r="A42" s="1"/>
      <c r="B42" s="1"/>
      <c r="C42" s="1"/>
      <c r="D42" s="1"/>
      <c r="E42" s="1"/>
      <c r="F42" s="1"/>
      <c r="G42" s="1"/>
      <c r="H42" s="1"/>
      <c r="I42" s="1"/>
      <c r="J42" s="1"/>
      <c r="K42" s="1"/>
      <c r="L42" s="1"/>
      <c r="M42" s="1"/>
      <c r="N42" s="1"/>
      <c r="O42" s="1"/>
      <c r="P42" s="1"/>
      <c r="Q42" s="1"/>
    </row>
  </sheetData>
  <mergeCells count="94">
    <mergeCell ref="B22:D22"/>
    <mergeCell ref="E22:F22"/>
    <mergeCell ref="G22:H22"/>
    <mergeCell ref="I22:J22"/>
    <mergeCell ref="P22:Q22"/>
    <mergeCell ref="F36:H37"/>
    <mergeCell ref="B26:D26"/>
    <mergeCell ref="E26:F26"/>
    <mergeCell ref="G26:H26"/>
    <mergeCell ref="I26:J26"/>
    <mergeCell ref="B27:D27"/>
    <mergeCell ref="G27:H27"/>
    <mergeCell ref="B28:D28"/>
    <mergeCell ref="B29:D29"/>
    <mergeCell ref="E27:F27"/>
    <mergeCell ref="E28:F28"/>
    <mergeCell ref="E29:F29"/>
    <mergeCell ref="B30:D30"/>
    <mergeCell ref="E30:F30"/>
    <mergeCell ref="G30:H30"/>
    <mergeCell ref="I30:J30"/>
    <mergeCell ref="P26:Q26"/>
    <mergeCell ref="I29:J29"/>
    <mergeCell ref="P27:Q27"/>
    <mergeCell ref="P28:Q28"/>
    <mergeCell ref="P29:Q29"/>
    <mergeCell ref="A24:Q24"/>
    <mergeCell ref="B25:D25"/>
    <mergeCell ref="E25:F25"/>
    <mergeCell ref="G25:H25"/>
    <mergeCell ref="I25:J25"/>
    <mergeCell ref="P25:Q25"/>
    <mergeCell ref="P30:Q30"/>
    <mergeCell ref="G28:H28"/>
    <mergeCell ref="G29:H29"/>
    <mergeCell ref="I27:J27"/>
    <mergeCell ref="I28:J28"/>
    <mergeCell ref="B21:D21"/>
    <mergeCell ref="E21:F21"/>
    <mergeCell ref="G21:H21"/>
    <mergeCell ref="I21:J21"/>
    <mergeCell ref="P21:Q21"/>
    <mergeCell ref="B23:D23"/>
    <mergeCell ref="E23:F23"/>
    <mergeCell ref="G23:H23"/>
    <mergeCell ref="I23:J23"/>
    <mergeCell ref="P23:Q23"/>
    <mergeCell ref="P19:Q19"/>
    <mergeCell ref="B20:D20"/>
    <mergeCell ref="E20:F20"/>
    <mergeCell ref="G20:H20"/>
    <mergeCell ref="I20:J20"/>
    <mergeCell ref="P20:Q20"/>
    <mergeCell ref="B19:D19"/>
    <mergeCell ref="E19:F19"/>
    <mergeCell ref="G19:H19"/>
    <mergeCell ref="I19:J19"/>
    <mergeCell ref="I17:J18"/>
    <mergeCell ref="K17:K18"/>
    <mergeCell ref="L17:M17"/>
    <mergeCell ref="N17:N18"/>
    <mergeCell ref="O17:O18"/>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s>
  <pageMargins left="0.7" right="0.7" top="0.75" bottom="0.75" header="0.3" footer="0.3"/>
  <pageSetup scale="53" orientation="landscape" horizontalDpi="4294967292"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topLeftCell="A27" zoomScale="71" zoomScaleNormal="71" zoomScaleSheetLayoutView="70" workbookViewId="0">
      <selection activeCell="B27" sqref="B27:D27"/>
    </sheetView>
  </sheetViews>
  <sheetFormatPr baseColWidth="10" defaultColWidth="10.875" defaultRowHeight="15.75" x14ac:dyDescent="0.25"/>
  <cols>
    <col min="1" max="1" width="13.75" customWidth="1"/>
    <col min="3" max="3" width="6.875" customWidth="1"/>
    <col min="4" max="4" width="22.5" customWidth="1"/>
    <col min="6" max="6" width="7.625" customWidth="1"/>
    <col min="8" max="8" width="9.75" customWidth="1"/>
    <col min="9" max="10" width="13.375" customWidth="1"/>
    <col min="11" max="11" width="12.125" customWidth="1"/>
    <col min="12" max="12" width="9.875" customWidth="1"/>
    <col min="13" max="13" width="12.25" customWidth="1"/>
    <col min="14" max="14" width="11.875" customWidth="1"/>
    <col min="15" max="15" width="11.625" customWidth="1"/>
  </cols>
  <sheetData>
    <row r="1" spans="1:17" x14ac:dyDescent="0.25">
      <c r="A1" s="1"/>
      <c r="B1" s="1"/>
      <c r="C1" s="1"/>
      <c r="D1" s="1"/>
      <c r="E1" s="1"/>
      <c r="F1" s="1"/>
      <c r="G1" s="1"/>
      <c r="H1" s="1"/>
      <c r="I1" s="1"/>
      <c r="J1" s="1"/>
      <c r="K1" s="1"/>
      <c r="L1" s="1"/>
      <c r="M1" s="1"/>
      <c r="N1" s="1"/>
      <c r="O1" s="1"/>
      <c r="P1" s="1"/>
      <c r="Q1" s="1"/>
    </row>
    <row r="2" spans="1:17" x14ac:dyDescent="0.25">
      <c r="A2" s="1"/>
      <c r="B2" s="147"/>
      <c r="C2" s="147"/>
      <c r="D2" s="147"/>
      <c r="E2" s="147"/>
      <c r="F2" s="147"/>
      <c r="G2" s="147"/>
      <c r="H2" s="147"/>
      <c r="I2" s="147"/>
      <c r="J2" s="147"/>
      <c r="K2" s="147"/>
      <c r="L2" s="147"/>
      <c r="M2" s="147"/>
      <c r="N2" s="147"/>
      <c r="O2" s="147"/>
      <c r="P2" s="147"/>
      <c r="Q2" s="1"/>
    </row>
    <row r="3" spans="1:17" ht="51.75" customHeight="1" x14ac:dyDescent="0.25">
      <c r="A3" s="1"/>
      <c r="B3" s="147"/>
      <c r="C3" s="147"/>
      <c r="D3" s="147"/>
      <c r="E3" s="147"/>
      <c r="F3" s="147"/>
      <c r="G3" s="147"/>
      <c r="H3" s="147"/>
      <c r="I3" s="147"/>
      <c r="J3" s="147"/>
      <c r="K3" s="147"/>
      <c r="L3" s="147"/>
      <c r="M3" s="147"/>
      <c r="N3" s="147"/>
      <c r="O3" s="147"/>
      <c r="P3" s="147"/>
      <c r="Q3" s="1"/>
    </row>
    <row r="4" spans="1:17" ht="34.5" customHeight="1" x14ac:dyDescent="0.25">
      <c r="A4" s="1"/>
      <c r="B4" s="147"/>
      <c r="C4" s="147"/>
      <c r="D4" s="147"/>
      <c r="E4" s="147"/>
      <c r="F4" s="147"/>
      <c r="G4" s="147"/>
      <c r="H4" s="147"/>
      <c r="I4" s="147"/>
      <c r="J4" s="147"/>
      <c r="K4" s="147"/>
      <c r="L4" s="147"/>
      <c r="M4" s="147"/>
      <c r="N4" s="147"/>
      <c r="O4" s="147"/>
      <c r="P4" s="147"/>
      <c r="Q4" s="1"/>
    </row>
    <row r="5" spans="1:17" ht="30" customHeight="1" x14ac:dyDescent="0.25">
      <c r="A5" s="1"/>
      <c r="B5" s="148" t="s">
        <v>218</v>
      </c>
      <c r="C5" s="148"/>
      <c r="D5" s="148"/>
      <c r="E5" s="148"/>
      <c r="F5" s="148"/>
      <c r="G5" s="148"/>
      <c r="H5" s="148"/>
      <c r="I5" s="148"/>
      <c r="J5" s="148"/>
      <c r="K5" s="148"/>
      <c r="L5" s="148"/>
      <c r="M5" s="148"/>
      <c r="N5" s="148"/>
      <c r="O5" s="148"/>
      <c r="P5" s="148"/>
      <c r="Q5" s="1"/>
    </row>
    <row r="6" spans="1:17" hidden="1" x14ac:dyDescent="0.25">
      <c r="A6" s="1"/>
      <c r="B6" s="1"/>
      <c r="C6" s="1"/>
      <c r="D6" s="1"/>
      <c r="E6" s="1"/>
      <c r="F6" s="1"/>
      <c r="G6" s="1"/>
      <c r="H6" s="1"/>
      <c r="I6" s="1"/>
      <c r="J6" s="1"/>
      <c r="K6" s="1"/>
      <c r="L6" s="1"/>
      <c r="M6" s="1"/>
      <c r="N6" s="1"/>
      <c r="O6" s="1"/>
      <c r="P6" s="1"/>
      <c r="Q6" s="1"/>
    </row>
    <row r="7" spans="1:17" x14ac:dyDescent="0.25">
      <c r="A7" s="146" t="s">
        <v>26</v>
      </c>
      <c r="B7" s="146"/>
      <c r="C7" s="146"/>
      <c r="D7" s="146"/>
      <c r="E7" s="146"/>
      <c r="F7" s="146"/>
      <c r="G7" s="146"/>
      <c r="H7" s="146"/>
      <c r="I7" s="146"/>
      <c r="J7" s="146"/>
      <c r="K7" s="146"/>
      <c r="L7" s="146"/>
      <c r="M7" s="146"/>
      <c r="N7" s="146"/>
      <c r="O7" s="146"/>
      <c r="P7" s="146"/>
      <c r="Q7" s="146"/>
    </row>
    <row r="8" spans="1:17" x14ac:dyDescent="0.25">
      <c r="A8" s="146" t="s">
        <v>0</v>
      </c>
      <c r="B8" s="146"/>
      <c r="C8" s="146"/>
      <c r="D8" s="149" t="str">
        <f>[14]POA!$AA$26</f>
        <v>Prestación de Servicios Públicos</v>
      </c>
      <c r="E8" s="150"/>
      <c r="F8" s="150"/>
      <c r="G8" s="150"/>
      <c r="H8" s="150"/>
      <c r="I8" s="151" t="s">
        <v>1</v>
      </c>
      <c r="J8" s="152" t="s">
        <v>51</v>
      </c>
      <c r="K8" s="152"/>
      <c r="L8" s="151" t="s">
        <v>2</v>
      </c>
      <c r="M8" s="153" t="str">
        <f>[14]POA!$C$19</f>
        <v xml:space="preserve">Programa 26: Coordinacion Eficaz para el Progreso Municipal </v>
      </c>
      <c r="N8" s="150"/>
      <c r="O8" s="151" t="s">
        <v>3</v>
      </c>
      <c r="P8" s="217" t="s">
        <v>195</v>
      </c>
      <c r="Q8" s="150"/>
    </row>
    <row r="9" spans="1:17" ht="61.5" customHeight="1" x14ac:dyDescent="0.25">
      <c r="A9" s="146"/>
      <c r="B9" s="146"/>
      <c r="C9" s="146"/>
      <c r="D9" s="150"/>
      <c r="E9" s="150"/>
      <c r="F9" s="150"/>
      <c r="G9" s="150"/>
      <c r="H9" s="150"/>
      <c r="I9" s="151"/>
      <c r="J9" s="152"/>
      <c r="K9" s="152"/>
      <c r="L9" s="151"/>
      <c r="M9" s="150"/>
      <c r="N9" s="150"/>
      <c r="O9" s="151"/>
      <c r="P9" s="150"/>
      <c r="Q9" s="150"/>
    </row>
    <row r="10" spans="1:17" x14ac:dyDescent="0.25">
      <c r="A10" s="146" t="s">
        <v>27</v>
      </c>
      <c r="B10" s="146"/>
      <c r="C10" s="146"/>
      <c r="D10" s="146"/>
      <c r="E10" s="146"/>
      <c r="F10" s="146"/>
      <c r="G10" s="146"/>
      <c r="H10" s="146"/>
      <c r="I10" s="146"/>
      <c r="J10" s="146"/>
      <c r="K10" s="146"/>
      <c r="L10" s="146"/>
      <c r="M10" s="146"/>
      <c r="N10" s="146"/>
      <c r="O10" s="146"/>
      <c r="P10" s="146"/>
      <c r="Q10" s="146"/>
    </row>
    <row r="11" spans="1:17" ht="29.1" customHeight="1" x14ac:dyDescent="0.25">
      <c r="A11" s="69" t="s">
        <v>4</v>
      </c>
      <c r="B11" s="218" t="s">
        <v>81</v>
      </c>
      <c r="C11" s="155"/>
      <c r="D11" s="155"/>
      <c r="E11" s="156"/>
      <c r="F11" s="69" t="s">
        <v>5</v>
      </c>
      <c r="G11" s="218" t="str">
        <f>[14]POA!$AA$24</f>
        <v>1.8. Otros Servicios Generales</v>
      </c>
      <c r="H11" s="155"/>
      <c r="I11" s="155"/>
      <c r="J11" s="155"/>
      <c r="K11" s="155"/>
      <c r="L11" s="156"/>
      <c r="M11" s="26" t="s">
        <v>6</v>
      </c>
      <c r="N11" s="218" t="str">
        <f>'[15]POA '!$AA$26</f>
        <v>1.8.3. Servicios de comunicación  y medios</v>
      </c>
      <c r="O11" s="155"/>
      <c r="P11" s="155"/>
      <c r="Q11" s="156"/>
    </row>
    <row r="12" spans="1:17" x14ac:dyDescent="0.25">
      <c r="A12" s="146" t="s">
        <v>25</v>
      </c>
      <c r="B12" s="146"/>
      <c r="C12" s="146"/>
      <c r="D12" s="146"/>
      <c r="E12" s="146"/>
      <c r="F12" s="146"/>
      <c r="G12" s="146"/>
      <c r="H12" s="146"/>
      <c r="I12" s="146"/>
      <c r="J12" s="146"/>
      <c r="K12" s="146"/>
      <c r="L12" s="146"/>
      <c r="M12" s="146"/>
      <c r="N12" s="146"/>
      <c r="O12" s="146"/>
      <c r="P12" s="146"/>
      <c r="Q12" s="146"/>
    </row>
    <row r="13" spans="1:17" x14ac:dyDescent="0.25">
      <c r="A13" s="151" t="s">
        <v>7</v>
      </c>
      <c r="B13" s="216" t="str">
        <f>[14]POA!$C$17</f>
        <v>EJE IV: Innovacion y Eficacia en Movimiento: Transformando para Avanzar</v>
      </c>
      <c r="C13" s="150"/>
      <c r="D13" s="146" t="s">
        <v>8</v>
      </c>
      <c r="E13" s="159" t="str">
        <f>[14]POA!$C$18</f>
        <v xml:space="preserve">Garantizar un gobierno eficiente promoviendo la transformacion gubernamental con el uso de tecnologias innovadoras que contribuyan a la mejora de los servicios y atencion hacia la cuidadania. </v>
      </c>
      <c r="F13" s="150"/>
      <c r="G13" s="150"/>
      <c r="H13" s="146" t="s">
        <v>9</v>
      </c>
      <c r="I13" s="159" t="str">
        <f>[14]POA!$C$20</f>
        <v>Garantizar la transversalizacion de acciones que promuevan una colaboracion efectiva y una coordinacion solida entre las dependencias federales y estatales, consolidando un gobierno honesto y al servicio de la gente.</v>
      </c>
      <c r="J13" s="150"/>
      <c r="K13" s="150"/>
      <c r="L13" s="150"/>
      <c r="M13" s="151" t="s">
        <v>10</v>
      </c>
      <c r="N13" s="159" t="str">
        <f>[14]POA!$C$21</f>
        <v xml:space="preserve">26.7 Generar y difundir informacion institucional mediante los medios de comunicación, en todas las modalidades fortaleciendo la comunicación social 26.8 Informar a la cuidadania sobre los programas, tramites, servicios, programas o notas informativas del quehacer gubernamental 26.9 Implementar mecanismos de comunicacion para promover las acciones gubernamentales mediante un registro fotografico, gaceta informativa. 26.10 Formentar la participacion social de menera digital, para que se involucren activamente en las actividades gubernamentales. 26.11 Elaborar y distribuir comunicados, boletines de prensa, informes u otros materiales sobre las politicas, actividades y decisiones del gobierno. </v>
      </c>
      <c r="O13" s="150"/>
      <c r="P13" s="150"/>
      <c r="Q13" s="150"/>
    </row>
    <row r="14" spans="1:17" ht="202.5" customHeight="1" x14ac:dyDescent="0.25">
      <c r="A14" s="151"/>
      <c r="B14" s="150"/>
      <c r="C14" s="150"/>
      <c r="D14" s="146"/>
      <c r="E14" s="150"/>
      <c r="F14" s="150"/>
      <c r="G14" s="150"/>
      <c r="H14" s="146"/>
      <c r="I14" s="150"/>
      <c r="J14" s="150"/>
      <c r="K14" s="150"/>
      <c r="L14" s="150"/>
      <c r="M14" s="151"/>
      <c r="N14" s="150"/>
      <c r="O14" s="150"/>
      <c r="P14" s="150"/>
      <c r="Q14" s="150"/>
    </row>
    <row r="15" spans="1:17" x14ac:dyDescent="0.25">
      <c r="A15" s="158" t="s">
        <v>24</v>
      </c>
      <c r="B15" s="158"/>
      <c r="C15" s="158"/>
      <c r="D15" s="158"/>
      <c r="E15" s="158"/>
      <c r="F15" s="158"/>
      <c r="G15" s="158"/>
      <c r="H15" s="158"/>
      <c r="I15" s="158"/>
      <c r="J15" s="158"/>
      <c r="K15" s="158"/>
      <c r="L15" s="158"/>
      <c r="M15" s="158"/>
      <c r="N15" s="158"/>
      <c r="O15" s="158"/>
      <c r="P15" s="158"/>
      <c r="Q15" s="158"/>
    </row>
    <row r="16" spans="1:17" x14ac:dyDescent="0.25">
      <c r="A16" s="151" t="s">
        <v>11</v>
      </c>
      <c r="B16" s="146" t="s">
        <v>12</v>
      </c>
      <c r="C16" s="146"/>
      <c r="D16" s="146"/>
      <c r="E16" s="158" t="s">
        <v>22</v>
      </c>
      <c r="F16" s="158"/>
      <c r="G16" s="158"/>
      <c r="H16" s="158"/>
      <c r="I16" s="158"/>
      <c r="J16" s="158"/>
      <c r="K16" s="158"/>
      <c r="L16" s="158"/>
      <c r="M16" s="158"/>
      <c r="N16" s="151" t="s">
        <v>23</v>
      </c>
      <c r="O16" s="151"/>
      <c r="P16" s="151" t="s">
        <v>21</v>
      </c>
      <c r="Q16" s="151"/>
    </row>
    <row r="17" spans="1:18" ht="15.95" customHeight="1" x14ac:dyDescent="0.25">
      <c r="A17" s="151"/>
      <c r="B17" s="146"/>
      <c r="C17" s="146"/>
      <c r="D17" s="146"/>
      <c r="E17" s="146" t="s">
        <v>13</v>
      </c>
      <c r="F17" s="146"/>
      <c r="G17" s="146" t="s">
        <v>14</v>
      </c>
      <c r="H17" s="146"/>
      <c r="I17" s="146" t="s">
        <v>15</v>
      </c>
      <c r="J17" s="146"/>
      <c r="K17" s="151" t="s">
        <v>16</v>
      </c>
      <c r="L17" s="146" t="s">
        <v>17</v>
      </c>
      <c r="M17" s="146"/>
      <c r="N17" s="151" t="s">
        <v>19</v>
      </c>
      <c r="O17" s="151" t="s">
        <v>20</v>
      </c>
      <c r="P17" s="151"/>
      <c r="Q17" s="151"/>
    </row>
    <row r="18" spans="1:18" ht="63.75" customHeight="1" x14ac:dyDescent="0.25">
      <c r="A18" s="151"/>
      <c r="B18" s="146"/>
      <c r="C18" s="146"/>
      <c r="D18" s="146"/>
      <c r="E18" s="146"/>
      <c r="F18" s="146"/>
      <c r="G18" s="146"/>
      <c r="H18" s="146"/>
      <c r="I18" s="146"/>
      <c r="J18" s="146"/>
      <c r="K18" s="151"/>
      <c r="L18" s="70" t="s">
        <v>184</v>
      </c>
      <c r="M18" s="70" t="s">
        <v>18</v>
      </c>
      <c r="N18" s="151"/>
      <c r="O18" s="151"/>
      <c r="P18" s="151"/>
      <c r="Q18" s="151"/>
    </row>
    <row r="19" spans="1:18" ht="165.75" customHeight="1" x14ac:dyDescent="0.25">
      <c r="A19" s="2" t="s">
        <v>28</v>
      </c>
      <c r="B19" s="150" t="str">
        <f>[14]MIR!$B$12</f>
        <v>Existe difusión de las actividades del gobierno municipal a través de los medios de comunicación de manera eficiente</v>
      </c>
      <c r="C19" s="150"/>
      <c r="D19" s="150"/>
      <c r="E19" s="150" t="str">
        <f>[14]MIR!$C$12</f>
        <v>Programas gubernamentales difundidos.</v>
      </c>
      <c r="F19" s="150"/>
      <c r="G19" s="212" t="str">
        <f>[14]MIR!$D$12</f>
        <v xml:space="preserve"> Programas gubernamentales difundidos = (Número de programas gubernamentales difundidos / Número de programas gubernamentales programados) * 100   PGD=NPGD/NPGP*100</v>
      </c>
      <c r="H19" s="212"/>
      <c r="I19" s="160" t="str">
        <f>[14]MIR!$E$12</f>
        <v>Existen Archivos y reportes de Presidencía, la Secretaría General, la Dirección de Planeación, de Comunicación Social y la Coordinación de Eventos Cívicos y Culturales, así como de las demás Direcciones de la Administración Municipal.</v>
      </c>
      <c r="J19" s="150"/>
      <c r="K19" s="51" t="s">
        <v>184</v>
      </c>
      <c r="L19" s="71">
        <v>2</v>
      </c>
      <c r="M19" s="94" t="s">
        <v>230</v>
      </c>
      <c r="N19" s="95" t="s">
        <v>234</v>
      </c>
      <c r="O19" s="5">
        <v>0.5</v>
      </c>
      <c r="P19" s="160" t="s">
        <v>51</v>
      </c>
      <c r="Q19" s="150"/>
    </row>
    <row r="20" spans="1:18" ht="147.75" customHeight="1" x14ac:dyDescent="0.25">
      <c r="A20" s="2" t="s">
        <v>29</v>
      </c>
      <c r="B20" s="150" t="str">
        <f>[14]MIR!$B$13</f>
        <v xml:space="preserve">Buena difusión en redes sociales y adecuada estrategia en redes sociales en el Municipio de Eduardo Neri </v>
      </c>
      <c r="C20" s="150"/>
      <c r="D20" s="150"/>
      <c r="E20" s="150" t="str">
        <f>[14]MIR!$C$13</f>
        <v>Porcentaje de programas gubernamentales difundidos en medios digitales y electronicos.</v>
      </c>
      <c r="F20" s="150"/>
      <c r="G20" s="212" t="str">
        <f>[14]MIR!$D$13</f>
        <v>Porcentaje de programas gubernamentales difundidos en medios digitales y electronicos.= (Numero de programas difundidos en medios electronicos / numero de pogramas programados para difundir) *100 PGD=NPGD/NPGP*100</v>
      </c>
      <c r="H20" s="212"/>
      <c r="I20" s="160" t="str">
        <f>[14]MIR!$E$13</f>
        <v>Se realiza un monitoreo de las plataformas informativas y se lleva un registro,  existen Archivos y reportes de Presidencía, la Secretaría General, la Dirección de Planeación, de Comunicación Social y la Coordinación de Eventos Cívicos y Culturales, así como de las demás Direcciones de la Administración Municipal.</v>
      </c>
      <c r="J20" s="150"/>
      <c r="K20" s="51" t="s">
        <v>184</v>
      </c>
      <c r="L20" s="71">
        <v>2</v>
      </c>
      <c r="M20" s="94" t="s">
        <v>230</v>
      </c>
      <c r="N20" s="95" t="s">
        <v>234</v>
      </c>
      <c r="O20" s="5">
        <v>0.5</v>
      </c>
      <c r="P20" s="160" t="s">
        <v>51</v>
      </c>
      <c r="Q20" s="150"/>
    </row>
    <row r="21" spans="1:18" ht="159.75" customHeight="1" x14ac:dyDescent="0.25">
      <c r="A21" s="34" t="s">
        <v>62</v>
      </c>
      <c r="B21" s="150" t="str">
        <f>[14]MIR!$B$14</f>
        <v xml:space="preserve">Estructura definida en las tareas de producción de la gaceta para realizar las actividades gubernamentales </v>
      </c>
      <c r="C21" s="150"/>
      <c r="D21" s="150"/>
      <c r="E21" s="150" t="str">
        <f>[14]MIR!$C$14</f>
        <v>Porcentaje de programas gubernamentales difundidos por Direcciones.</v>
      </c>
      <c r="F21" s="150"/>
      <c r="G21" s="215" t="str">
        <f>[14]MIR!$D$14</f>
        <v>Porcentaje de programas gubernamentales difundidos por Direcciones = (Numero de programas difundidos por direcciones / numero de direcciones del H ayuntamieno) * 100 PGD=NPGD/NPGP*100</v>
      </c>
      <c r="H21" s="215"/>
      <c r="I21" s="160" t="str">
        <f>[14]MIR!$E$14</f>
        <v>Se selecciona la información para una adecuada recepción,  existen Archivos y reportes de Presidencía, la Secretaría General, la Dirección de Planeación, de Comunicación Social y la Coordinación de Eventos Cívicos y Culturales, así como de las demás Direcciones de la Administración Municipal.</v>
      </c>
      <c r="J21" s="150"/>
      <c r="K21" s="51" t="s">
        <v>184</v>
      </c>
      <c r="L21" s="71">
        <v>2</v>
      </c>
      <c r="M21" s="94" t="s">
        <v>230</v>
      </c>
      <c r="N21" s="95" t="s">
        <v>234</v>
      </c>
      <c r="O21" s="5">
        <v>0.5</v>
      </c>
      <c r="P21" s="160" t="s">
        <v>51</v>
      </c>
      <c r="Q21" s="150"/>
    </row>
    <row r="22" spans="1:18" ht="173.25" customHeight="1" x14ac:dyDescent="0.25">
      <c r="A22" s="34" t="s">
        <v>63</v>
      </c>
      <c r="B22" s="163" t="str">
        <f>[14]MIR!$B$16</f>
        <v>Realizar  un boletín de difusión gubernamental</v>
      </c>
      <c r="C22" s="167"/>
      <c r="D22" s="164"/>
      <c r="E22" s="163" t="str">
        <f>[14]MIR!$C$16</f>
        <v xml:space="preserve">Porcentaje de boletines difundidos </v>
      </c>
      <c r="F22" s="164"/>
      <c r="G22" s="210" t="str">
        <f>[14]MIR!$D$16</f>
        <v>Porcentaje  de boletines difundidos = (numero de boletines difundidos/numero de boletines programados)*100 *100 PGD=NPGD/NPGP*100</v>
      </c>
      <c r="H22" s="211"/>
      <c r="I22" s="165" t="str">
        <f>[14]MIR!$E$16</f>
        <v>Se selecciona la información para una adecuada informacion a la población,  existen Archivos y reportes de Presidencía, la Secretaría General, la Dirección de Planeación, de Comunicación Social y la Coordinación de Eventos Cívicos y Culturales, así como de las demás Direcciones de la Administración Municipal.</v>
      </c>
      <c r="J22" s="166"/>
      <c r="K22" s="51" t="s">
        <v>184</v>
      </c>
      <c r="L22" s="133">
        <v>2</v>
      </c>
      <c r="M22" s="136" t="s">
        <v>230</v>
      </c>
      <c r="N22" s="95" t="s">
        <v>234</v>
      </c>
      <c r="O22" s="5">
        <v>0.5</v>
      </c>
      <c r="P22" s="160" t="s">
        <v>51</v>
      </c>
      <c r="Q22" s="150"/>
    </row>
    <row r="23" spans="1:18" ht="174.75" customHeight="1" x14ac:dyDescent="0.25">
      <c r="A23" s="34" t="s">
        <v>106</v>
      </c>
      <c r="B23" s="150" t="str">
        <f>[14]MIR!$B$18</f>
        <v>Actualizar la información para conocimiento público sobre las acividades Gubernamentales</v>
      </c>
      <c r="C23" s="150"/>
      <c r="D23" s="150"/>
      <c r="E23" s="150" t="str">
        <f>[14]MIR!$C$18</f>
        <v>pocentaje de post relizados en redes sociales</v>
      </c>
      <c r="F23" s="150"/>
      <c r="G23" s="212" t="str">
        <f>[14]MIR!$D$18</f>
        <v>pocentaje de post relizados en redes sociales= (Numero De actividades cubiertas y publicadas / Numero de actividades realizadas)*100  PGD=NPGD/NPGP*100</v>
      </c>
      <c r="H23" s="212"/>
      <c r="I23" s="160" t="str">
        <f>[14]MIR!$E$18</f>
        <v>Se selecciona la información para una adecuada recepción,  existen Archivos y reportes de Presidencía, la Secretaría General, la Dirección de Planeación, de Comunicación Social y la Coordinación de Eventos Cívicos y Culturales, así como de las demás Direcciones de la Administración Municipal.</v>
      </c>
      <c r="J23" s="150"/>
      <c r="K23" s="51" t="s">
        <v>184</v>
      </c>
      <c r="L23" s="71">
        <v>2</v>
      </c>
      <c r="M23" s="94" t="s">
        <v>230</v>
      </c>
      <c r="N23" s="95" t="s">
        <v>234</v>
      </c>
      <c r="O23" s="5">
        <v>0.5</v>
      </c>
      <c r="P23" s="160" t="s">
        <v>51</v>
      </c>
      <c r="Q23" s="150"/>
    </row>
    <row r="24" spans="1:18" x14ac:dyDescent="0.25">
      <c r="A24" s="158" t="s">
        <v>30</v>
      </c>
      <c r="B24" s="158"/>
      <c r="C24" s="158"/>
      <c r="D24" s="158"/>
      <c r="E24" s="158"/>
      <c r="F24" s="158"/>
      <c r="G24" s="158"/>
      <c r="H24" s="158"/>
      <c r="I24" s="158"/>
      <c r="J24" s="158"/>
      <c r="K24" s="158"/>
      <c r="L24" s="158"/>
      <c r="M24" s="158"/>
      <c r="N24" s="158"/>
      <c r="O24" s="158"/>
      <c r="P24" s="158"/>
      <c r="Q24" s="158"/>
    </row>
    <row r="25" spans="1:18" ht="187.5" customHeight="1" x14ac:dyDescent="0.25">
      <c r="A25" s="3" t="s">
        <v>69</v>
      </c>
      <c r="B25" s="150" t="str">
        <f>[14]MIR!$B$15</f>
        <v xml:space="preserve">Actualizar la Gaceta informativa del H. Ayuntamiento Municipal </v>
      </c>
      <c r="C25" s="150"/>
      <c r="D25" s="150"/>
      <c r="E25" s="150" t="str">
        <f>[14]MIR!$C$15</f>
        <v>Porcentaje de actualización de gaceta informativa</v>
      </c>
      <c r="F25" s="150"/>
      <c r="G25" s="212" t="str">
        <f>[14]MIR!$D$15</f>
        <v>Porcentaje de actualización de gaceta informativa = (numero de gacetas programados/numero de gacetas entregados)*100 *100 PGD=NPGD/NPGP*100</v>
      </c>
      <c r="H25" s="212"/>
      <c r="I25" s="160" t="str">
        <f>[14]MIR!$E$15</f>
        <v>Se selecciona la información para una adecuada informacion a la población,  existen Archivos y reportes de Presidencía, la Secretaría General, la Dirección de Planeación, de Comunicación Social y la Coordinación de Eventos Cívicos y Culturales, así como de las demás Direcciones de la Administración Municipal.</v>
      </c>
      <c r="J25" s="150"/>
      <c r="K25" s="51" t="s">
        <v>184</v>
      </c>
      <c r="L25" s="71">
        <v>2</v>
      </c>
      <c r="M25" s="94" t="s">
        <v>230</v>
      </c>
      <c r="N25" s="95" t="s">
        <v>234</v>
      </c>
      <c r="O25" s="5">
        <v>0.5</v>
      </c>
      <c r="P25" s="160" t="s">
        <v>51</v>
      </c>
      <c r="Q25" s="150"/>
    </row>
    <row r="26" spans="1:18" ht="175.5" customHeight="1" x14ac:dyDescent="0.25">
      <c r="A26" s="3" t="s">
        <v>68</v>
      </c>
      <c r="B26" s="150" t="str">
        <f>[14]MIR!$B$17</f>
        <v>Elaborar de boletines informativos , carteles y volantes</v>
      </c>
      <c r="C26" s="150"/>
      <c r="D26" s="150"/>
      <c r="E26" s="150" t="str">
        <f>[14]MIR!$C$17</f>
        <v>Porcentaje de imagen grafica realizada</v>
      </c>
      <c r="F26" s="150"/>
      <c r="G26" s="212" t="str">
        <f>[14]MIR!$D$17</f>
        <v>Porcentaje  de boletines difundidos = (numero de boletines difundidos/numero de boletines programados)*100 *100 PGD=NPGD/NPGP*100</v>
      </c>
      <c r="H26" s="212"/>
      <c r="I26" s="160" t="str">
        <f>[14]MIR!$E$17</f>
        <v>Se selecciona la información para una adecuada informacion a la población,  existen Archivos y reportes de Presidencía, la Secretaría General, la Dirección de Planeación, de Comunicación Social y la Coordinación de Eventos Cívicos y Culturales, así como de las demás Direcciones de la Administración Municipal.</v>
      </c>
      <c r="J26" s="150"/>
      <c r="K26" s="51" t="s">
        <v>184</v>
      </c>
      <c r="L26" s="71">
        <v>2</v>
      </c>
      <c r="M26" s="94" t="s">
        <v>230</v>
      </c>
      <c r="N26" s="95" t="s">
        <v>234</v>
      </c>
      <c r="O26" s="5">
        <v>0.5</v>
      </c>
      <c r="P26" s="160" t="s">
        <v>51</v>
      </c>
      <c r="Q26" s="150"/>
      <c r="R26" t="s">
        <v>33</v>
      </c>
    </row>
    <row r="27" spans="1:18" ht="165" customHeight="1" x14ac:dyDescent="0.25">
      <c r="A27" s="3" t="s">
        <v>107</v>
      </c>
      <c r="B27" s="163" t="str">
        <f>[14]MIR!$B$19</f>
        <v>Registrar evidencias fotograficas y de video de las sesiones de cabildo, los programas gubernamentales y actividades de las diferentes direcciones de la administración municipal.</v>
      </c>
      <c r="C27" s="167"/>
      <c r="D27" s="164"/>
      <c r="E27" s="163" t="str">
        <f>[14]MIR!$C$19</f>
        <v>porcentaje de evidencias de actividades gubernamentales</v>
      </c>
      <c r="F27" s="164"/>
      <c r="G27" s="213" t="str">
        <f>[14]MIR!$D$19</f>
        <v>porcentaje de evidencias de actividades gubernamentales= (Numero De actividades cubiertas / Numero de actividades realizadas)*100  PGD=NPGD/NPGP*100</v>
      </c>
      <c r="H27" s="214"/>
      <c r="I27" s="165" t="str">
        <f>[14]MIR!$E$19</f>
        <v>Existen Archivos y reportes de Presidencía, la Secretaría General, la Dirección de Planeación, de Comunicación Social y la Coordinación de Eventos Cívicos y Culturales, así como de las demás Direcciones de la Administración Municipal.</v>
      </c>
      <c r="J27" s="166"/>
      <c r="K27" s="51" t="s">
        <v>184</v>
      </c>
      <c r="L27" s="71">
        <v>2</v>
      </c>
      <c r="M27" s="94" t="s">
        <v>230</v>
      </c>
      <c r="N27" s="95" t="s">
        <v>234</v>
      </c>
      <c r="O27" s="5">
        <v>0.5</v>
      </c>
      <c r="P27" s="160" t="s">
        <v>51</v>
      </c>
      <c r="Q27" s="150"/>
    </row>
    <row r="28" spans="1:18" x14ac:dyDescent="0.25">
      <c r="A28" s="1"/>
      <c r="B28" s="1"/>
      <c r="C28" s="1"/>
      <c r="D28" s="1"/>
      <c r="E28" s="1"/>
      <c r="F28" s="1"/>
      <c r="G28" s="1"/>
      <c r="H28" s="1"/>
      <c r="I28" s="1"/>
      <c r="J28" s="1"/>
      <c r="K28" s="1"/>
      <c r="L28" s="1"/>
      <c r="M28" s="1"/>
      <c r="N28" s="1"/>
      <c r="O28" s="1"/>
      <c r="P28" s="1"/>
      <c r="Q28" s="1"/>
    </row>
    <row r="29" spans="1:18" x14ac:dyDescent="0.25">
      <c r="A29" s="1"/>
      <c r="B29" s="1"/>
      <c r="C29" s="1"/>
      <c r="D29" s="1"/>
      <c r="E29" s="1"/>
      <c r="F29" s="1"/>
      <c r="G29" s="1"/>
      <c r="H29" s="1"/>
      <c r="I29" s="1"/>
      <c r="J29" s="1"/>
      <c r="K29" s="1"/>
      <c r="L29" s="1"/>
      <c r="M29" s="1"/>
      <c r="N29" s="1"/>
      <c r="O29" s="1"/>
      <c r="P29" s="1"/>
      <c r="Q29" s="1"/>
    </row>
    <row r="30" spans="1:18" x14ac:dyDescent="0.25">
      <c r="A30" s="1"/>
      <c r="B30" s="1"/>
      <c r="C30" s="1"/>
      <c r="D30" s="1"/>
      <c r="E30" s="1"/>
      <c r="F30" s="1"/>
      <c r="G30" s="1"/>
      <c r="H30" s="1"/>
      <c r="I30" s="1"/>
      <c r="J30" s="1"/>
      <c r="K30" s="1"/>
      <c r="L30" s="1"/>
      <c r="M30" s="1"/>
      <c r="N30" s="1"/>
      <c r="O30" s="1"/>
      <c r="P30" s="1"/>
      <c r="Q30" s="1"/>
    </row>
    <row r="31" spans="1:18" x14ac:dyDescent="0.25">
      <c r="A31" s="1"/>
      <c r="B31" s="1"/>
      <c r="C31" s="1"/>
      <c r="D31" s="1"/>
      <c r="E31" s="1"/>
      <c r="F31" s="1"/>
      <c r="G31" s="1"/>
      <c r="H31" s="1"/>
      <c r="I31" s="1"/>
      <c r="J31" s="1"/>
      <c r="K31" s="1"/>
      <c r="L31" s="1"/>
      <c r="M31" s="1"/>
      <c r="N31" s="1"/>
      <c r="O31" s="1"/>
      <c r="P31" s="1"/>
      <c r="Q31" s="1"/>
    </row>
    <row r="32" spans="1:18" x14ac:dyDescent="0.25">
      <c r="A32" s="1"/>
      <c r="B32" s="1"/>
      <c r="C32" s="1"/>
      <c r="D32" s="1"/>
      <c r="E32" s="1"/>
      <c r="F32" s="1"/>
      <c r="G32" s="1"/>
      <c r="H32" s="1"/>
      <c r="I32" s="1"/>
      <c r="J32" s="1"/>
      <c r="K32" s="1"/>
      <c r="L32" s="1"/>
      <c r="M32" s="1"/>
      <c r="N32" s="1"/>
      <c r="O32" s="1"/>
      <c r="P32" s="1"/>
      <c r="Q32" s="1"/>
    </row>
    <row r="33" spans="1:17" x14ac:dyDescent="0.25">
      <c r="A33" s="1"/>
      <c r="B33" s="1"/>
      <c r="C33" s="1"/>
      <c r="D33" s="1"/>
      <c r="E33" s="1"/>
      <c r="F33" s="168"/>
      <c r="G33" s="168"/>
      <c r="H33" s="168"/>
      <c r="I33" s="1"/>
      <c r="J33" s="1"/>
      <c r="K33" s="1"/>
      <c r="L33" s="1"/>
      <c r="M33" s="1"/>
      <c r="N33" s="1"/>
      <c r="O33" s="1"/>
      <c r="P33" s="1"/>
      <c r="Q33" s="1"/>
    </row>
    <row r="34" spans="1:17" x14ac:dyDescent="0.25">
      <c r="A34" s="1"/>
      <c r="B34" s="1"/>
      <c r="C34" s="1"/>
      <c r="D34" s="1"/>
      <c r="E34" s="1"/>
      <c r="F34" s="168"/>
      <c r="G34" s="168"/>
      <c r="H34" s="168"/>
      <c r="I34" s="1"/>
      <c r="J34" s="1"/>
      <c r="K34" s="1"/>
      <c r="L34" s="1"/>
      <c r="M34" s="1"/>
      <c r="N34" s="1"/>
      <c r="O34" s="1"/>
      <c r="P34" s="1"/>
      <c r="Q34" s="1"/>
    </row>
    <row r="35" spans="1:17" x14ac:dyDescent="0.25">
      <c r="A35" s="1"/>
      <c r="B35" s="1"/>
      <c r="C35" s="1"/>
      <c r="D35" s="1"/>
      <c r="E35" s="1"/>
      <c r="F35" s="1"/>
      <c r="G35" s="1"/>
      <c r="H35" s="1"/>
      <c r="I35" s="1"/>
      <c r="J35" s="1"/>
      <c r="K35" s="1"/>
      <c r="L35" s="1"/>
      <c r="M35" s="1"/>
      <c r="N35" s="1"/>
      <c r="O35" s="1"/>
      <c r="P35" s="1"/>
      <c r="Q35" s="1"/>
    </row>
    <row r="36" spans="1:17" x14ac:dyDescent="0.25">
      <c r="A36" s="1"/>
      <c r="B36" s="1"/>
      <c r="C36" s="1"/>
      <c r="D36" s="1"/>
      <c r="E36" s="1"/>
      <c r="G36" s="1"/>
      <c r="H36" s="1"/>
      <c r="I36" s="1"/>
      <c r="J36" s="1"/>
      <c r="K36" s="1"/>
      <c r="L36" s="1"/>
      <c r="M36" s="1"/>
      <c r="N36" s="1"/>
      <c r="O36" s="1"/>
      <c r="P36" s="1"/>
      <c r="Q36" s="1"/>
    </row>
    <row r="37" spans="1:17" s="1" customFormat="1" x14ac:dyDescent="0.25"/>
    <row r="38" spans="1:17" s="1" customFormat="1" x14ac:dyDescent="0.25"/>
    <row r="39" spans="1:17" s="1" customFormat="1" x14ac:dyDescent="0.25"/>
  </sheetData>
  <mergeCells count="79">
    <mergeCell ref="A12:Q12"/>
    <mergeCell ref="B2:P4"/>
    <mergeCell ref="B5:P5"/>
    <mergeCell ref="A7:Q7"/>
    <mergeCell ref="A8:C9"/>
    <mergeCell ref="D8:H9"/>
    <mergeCell ref="I8:I9"/>
    <mergeCell ref="J8:K9"/>
    <mergeCell ref="L8:L9"/>
    <mergeCell ref="M8:N9"/>
    <mergeCell ref="O8:O9"/>
    <mergeCell ref="P8:Q9"/>
    <mergeCell ref="A10:Q10"/>
    <mergeCell ref="B11:E11"/>
    <mergeCell ref="G11:L11"/>
    <mergeCell ref="N11:Q11"/>
    <mergeCell ref="M13:M14"/>
    <mergeCell ref="N13:Q14"/>
    <mergeCell ref="A15:Q15"/>
    <mergeCell ref="A16:A18"/>
    <mergeCell ref="B16:D18"/>
    <mergeCell ref="E16:M16"/>
    <mergeCell ref="N16:O16"/>
    <mergeCell ref="P16:Q18"/>
    <mergeCell ref="E17:F18"/>
    <mergeCell ref="G17:H18"/>
    <mergeCell ref="A13:A14"/>
    <mergeCell ref="B13:C14"/>
    <mergeCell ref="D13:D14"/>
    <mergeCell ref="E13:G14"/>
    <mergeCell ref="H13:H14"/>
    <mergeCell ref="I13:L14"/>
    <mergeCell ref="I17:J18"/>
    <mergeCell ref="K17:K18"/>
    <mergeCell ref="L17:M17"/>
    <mergeCell ref="N17:N18"/>
    <mergeCell ref="O17:O18"/>
    <mergeCell ref="P19:Q19"/>
    <mergeCell ref="B20:D20"/>
    <mergeCell ref="E20:F20"/>
    <mergeCell ref="G20:H20"/>
    <mergeCell ref="I20:J20"/>
    <mergeCell ref="P20:Q20"/>
    <mergeCell ref="B19:D19"/>
    <mergeCell ref="E19:F19"/>
    <mergeCell ref="G19:H19"/>
    <mergeCell ref="I19:J19"/>
    <mergeCell ref="B23:D23"/>
    <mergeCell ref="E23:F23"/>
    <mergeCell ref="G23:H23"/>
    <mergeCell ref="I23:J23"/>
    <mergeCell ref="P23:Q23"/>
    <mergeCell ref="B21:D21"/>
    <mergeCell ref="E21:F21"/>
    <mergeCell ref="G21:H21"/>
    <mergeCell ref="I21:J21"/>
    <mergeCell ref="P21:Q21"/>
    <mergeCell ref="A24:Q24"/>
    <mergeCell ref="B25:D25"/>
    <mergeCell ref="E25:F25"/>
    <mergeCell ref="G25:H25"/>
    <mergeCell ref="I25:J25"/>
    <mergeCell ref="P25:Q25"/>
    <mergeCell ref="P26:Q26"/>
    <mergeCell ref="B27:D27"/>
    <mergeCell ref="E27:F27"/>
    <mergeCell ref="G27:H27"/>
    <mergeCell ref="I27:J27"/>
    <mergeCell ref="P27:Q27"/>
    <mergeCell ref="F33:H34"/>
    <mergeCell ref="B26:D26"/>
    <mergeCell ref="E26:F26"/>
    <mergeCell ref="G26:H26"/>
    <mergeCell ref="I26:J26"/>
    <mergeCell ref="B22:D22"/>
    <mergeCell ref="E22:F22"/>
    <mergeCell ref="G22:H22"/>
    <mergeCell ref="I22:J22"/>
    <mergeCell ref="P22:Q22"/>
  </mergeCells>
  <pageMargins left="0.7" right="0.7" top="0.75" bottom="0.75" header="0.3" footer="0.3"/>
  <pageSetup scale="53" orientation="landscape" horizontalDpi="4294967292"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62</vt:i4>
      </vt:variant>
      <vt:variant>
        <vt:lpstr>Rangos con nombre</vt:lpstr>
      </vt:variant>
      <vt:variant>
        <vt:i4>62</vt:i4>
      </vt:variant>
    </vt:vector>
  </HeadingPairs>
  <TitlesOfParts>
    <vt:vector size="124" baseType="lpstr">
      <vt:lpstr>62.-DIRECCIÓN DE CLUB DE LA 3ER</vt:lpstr>
      <vt:lpstr>61.- COORDINACION DE OFI. DE RE</vt:lpstr>
      <vt:lpstr>60.- DIRECCION DE ASIS. ALIMENT</vt:lpstr>
      <vt:lpstr>59.-DIRECCIÓN DE LA DIV. SEXUAL</vt:lpstr>
      <vt:lpstr>58.-DIRECCIÓN DE LA INSTANC </vt:lpstr>
      <vt:lpstr>57.-DIRECCIÓN DE DES. RURAL</vt:lpstr>
      <vt:lpstr>56.-DIRECCIÓN DE ATN. A COM.</vt:lpstr>
      <vt:lpstr>55.-DIRECCION DE ECOLOGIA</vt:lpstr>
      <vt:lpstr>54.-DIRECCIÓN DE COM. SOCIAL</vt:lpstr>
      <vt:lpstr>53.-DIRECCIÓN DE DES. TURISTICO</vt:lpstr>
      <vt:lpstr>52.-DIRECCIÓN DE DES. ECONOMIC </vt:lpstr>
      <vt:lpstr>51.- DIRECCION DE DEPORTES </vt:lpstr>
      <vt:lpstr>50.-DIRECCIÓN DE PLANEACION PAR</vt:lpstr>
      <vt:lpstr>49.- DIRECCION DE SERVICIO MEDI</vt:lpstr>
      <vt:lpstr>48.- DIRECCION CASA DE LA CULTU</vt:lpstr>
      <vt:lpstr>47.- DIRECCION DE JUVENTUD </vt:lpstr>
      <vt:lpstr>46.- DIRECCION DE APOYO A INST.</vt:lpstr>
      <vt:lpstr>45.- DIRECCION DE PROGRAMAS SOC</vt:lpstr>
      <vt:lpstr>44.- DIRECCION DE PARQUES Y JAR</vt:lpstr>
      <vt:lpstr>43.-DIRECCION DE RASTRO</vt:lpstr>
      <vt:lpstr>42.-DIRECCION DE PANTEONES </vt:lpstr>
      <vt:lpstr>41.- DIRECCION DE MERCADO </vt:lpstr>
      <vt:lpstr>40.- DIRECCION DE LIMPIA </vt:lpstr>
      <vt:lpstr>39.- DIRECCION DE ALUMBRADO PUB</vt:lpstr>
      <vt:lpstr>38.- DIRECCION DE AGUA POTABLE </vt:lpstr>
      <vt:lpstr>37.-DIRECCION DE DES. URBANO</vt:lpstr>
      <vt:lpstr>36.-DIRECCION DE OBRAS PUBLICAS</vt:lpstr>
      <vt:lpstr>35.-DIRECCIÓN DE SERVICIOS GRAL</vt:lpstr>
      <vt:lpstr>34.-DIRECCIÓN DE CONTROL PATRIM</vt:lpstr>
      <vt:lpstr>33.-DIRECCIÓN DE CATAS</vt:lpstr>
      <vt:lpstr>32.-DIRECCIÓN DE CONTABILI</vt:lpstr>
      <vt:lpstr>31.-DIRECCIÓN DE CUENTA PÚBL</vt:lpstr>
      <vt:lpstr>30.-DIRECCIÓN DE RECURSOS HUMAN</vt:lpstr>
      <vt:lpstr>29.- DIRECCION DE MOVILIDAD </vt:lpstr>
      <vt:lpstr>28.-DIRECCIÓN DE PREVENCIÓN SOC</vt:lpstr>
      <vt:lpstr>27.-DIRECCIÓN DE ASUNTOS JURIDI</vt:lpstr>
      <vt:lpstr>26.-DIRECCIÓN DE PROTECCIÓN CIV</vt:lpstr>
      <vt:lpstr>25.-DIRECCIÓN DE REGLAMENTOS</vt:lpstr>
      <vt:lpstr>24.-DIRECCIÓN DE POLICIA VIAL</vt:lpstr>
      <vt:lpstr>23.-DIRECCIÓN DE SEGURIDAD PUBL</vt:lpstr>
      <vt:lpstr>22.-DIRECCIÓN GRAL. DEL DIF</vt:lpstr>
      <vt:lpstr>21.-DIRECCIÓN GRAL. DE SALUD</vt:lpstr>
      <vt:lpstr>20.-DIRECCIÓN GRAL. DE EDUCACIO</vt:lpstr>
      <vt:lpstr>19.-DIRECCIÓN GRAL. DESARROLLO </vt:lpstr>
      <vt:lpstr>18.-DIRECCIÓN GRAL. SER. PUBLI </vt:lpstr>
      <vt:lpstr>17.-DIRECCIÓN GENERAL DE OBRAS</vt:lpstr>
      <vt:lpstr>16.-DIRECCIÓN GENERAL DE SEGURI</vt:lpstr>
      <vt:lpstr>15.-ORGANO DE CONTROL INTE</vt:lpstr>
      <vt:lpstr>14.-DIRECCIÓN DE UNIDAD DE  TRA</vt:lpstr>
      <vt:lpstr>13.-DIRECCIÓN DE LA INSTANCIA</vt:lpstr>
      <vt:lpstr>12.-SECRETARIA GENERAL DE G</vt:lpstr>
      <vt:lpstr>11.- TESORERIA MUNICIPAL</vt:lpstr>
      <vt:lpstr>10.-SINDICATURA</vt:lpstr>
      <vt:lpstr>9.-REGIDURIA DE MEDIO AMBIENTE </vt:lpstr>
      <vt:lpstr>8.-REGIDURIA DE EDUCACIÓN Y GRU</vt:lpstr>
      <vt:lpstr>7.-REGIDURIA DE CULTURA, RECRE</vt:lpstr>
      <vt:lpstr>6..REGIDURIA DE DERECHO DE LAS </vt:lpstr>
      <vt:lpstr>5.-REGIDURIA DE COMERCIO Y ABAS</vt:lpstr>
      <vt:lpstr>4.-REGIDURIA DE SALUD Y JUV </vt:lpstr>
      <vt:lpstr>3.-REGIDURIA DE DESARROLLO RURA</vt:lpstr>
      <vt:lpstr>2.-REGIDURIA E DESARROLLO URBAN</vt:lpstr>
      <vt:lpstr>1.-PRESIDENCIA</vt:lpstr>
      <vt:lpstr>'1.-PRESIDENCIA'!Área_de_impresión</vt:lpstr>
      <vt:lpstr>'10.-SINDICATURA'!Área_de_impresión</vt:lpstr>
      <vt:lpstr>'11.- TESORERIA MUNICIPAL'!Área_de_impresión</vt:lpstr>
      <vt:lpstr>'12.-SECRETARIA GENERAL DE G'!Área_de_impresión</vt:lpstr>
      <vt:lpstr>'13.-DIRECCIÓN DE LA INSTANCIA'!Área_de_impresión</vt:lpstr>
      <vt:lpstr>'14.-DIRECCIÓN DE UNIDAD DE  TRA'!Área_de_impresión</vt:lpstr>
      <vt:lpstr>'15.-ORGANO DE CONTROL INTE'!Área_de_impresión</vt:lpstr>
      <vt:lpstr>'16.-DIRECCIÓN GENERAL DE SEGURI'!Área_de_impresión</vt:lpstr>
      <vt:lpstr>'17.-DIRECCIÓN GENERAL DE OBRAS'!Área_de_impresión</vt:lpstr>
      <vt:lpstr>'18.-DIRECCIÓN GRAL. SER. PUBLI '!Área_de_impresión</vt:lpstr>
      <vt:lpstr>'19.-DIRECCIÓN GRAL. DESARROLLO '!Área_de_impresión</vt:lpstr>
      <vt:lpstr>'2.-REGIDURIA E DESARROLLO URBAN'!Área_de_impresión</vt:lpstr>
      <vt:lpstr>'20.-DIRECCIÓN GRAL. DE EDUCACIO'!Área_de_impresión</vt:lpstr>
      <vt:lpstr>'21.-DIRECCIÓN GRAL. DE SALUD'!Área_de_impresión</vt:lpstr>
      <vt:lpstr>'22.-DIRECCIÓN GRAL. DEL DIF'!Área_de_impresión</vt:lpstr>
      <vt:lpstr>'23.-DIRECCIÓN DE SEGURIDAD PUBL'!Área_de_impresión</vt:lpstr>
      <vt:lpstr>'24.-DIRECCIÓN DE POLICIA VIAL'!Área_de_impresión</vt:lpstr>
      <vt:lpstr>'25.-DIRECCIÓN DE REGLAMENTOS'!Área_de_impresión</vt:lpstr>
      <vt:lpstr>'26.-DIRECCIÓN DE PROTECCIÓN CIV'!Área_de_impresión</vt:lpstr>
      <vt:lpstr>'27.-DIRECCIÓN DE ASUNTOS JURIDI'!Área_de_impresión</vt:lpstr>
      <vt:lpstr>'28.-DIRECCIÓN DE PREVENCIÓN SOC'!Área_de_impresión</vt:lpstr>
      <vt:lpstr>'29.- DIRECCION DE MOVILIDAD '!Área_de_impresión</vt:lpstr>
      <vt:lpstr>'3.-REGIDURIA DE DESARROLLO RURA'!Área_de_impresión</vt:lpstr>
      <vt:lpstr>'30.-DIRECCIÓN DE RECURSOS HUMAN'!Área_de_impresión</vt:lpstr>
      <vt:lpstr>'31.-DIRECCIÓN DE CUENTA PÚBL'!Área_de_impresión</vt:lpstr>
      <vt:lpstr>'32.-DIRECCIÓN DE CONTABILI'!Área_de_impresión</vt:lpstr>
      <vt:lpstr>'33.-DIRECCIÓN DE CATAS'!Área_de_impresión</vt:lpstr>
      <vt:lpstr>'34.-DIRECCIÓN DE CONTROL PATRIM'!Área_de_impresión</vt:lpstr>
      <vt:lpstr>'35.-DIRECCIÓN DE SERVICIOS GRAL'!Área_de_impresión</vt:lpstr>
      <vt:lpstr>'36.-DIRECCION DE OBRAS PUBLICAS'!Área_de_impresión</vt:lpstr>
      <vt:lpstr>'37.-DIRECCION DE DES. URBANO'!Área_de_impresión</vt:lpstr>
      <vt:lpstr>'38.- DIRECCION DE AGUA POTABLE '!Área_de_impresión</vt:lpstr>
      <vt:lpstr>'39.- DIRECCION DE ALUMBRADO PUB'!Área_de_impresión</vt:lpstr>
      <vt:lpstr>'4.-REGIDURIA DE SALUD Y JUV '!Área_de_impresión</vt:lpstr>
      <vt:lpstr>'40.- DIRECCION DE LIMPIA '!Área_de_impresión</vt:lpstr>
      <vt:lpstr>'41.- DIRECCION DE MERCADO '!Área_de_impresión</vt:lpstr>
      <vt:lpstr>'42.-DIRECCION DE PANTEONES '!Área_de_impresión</vt:lpstr>
      <vt:lpstr>'43.-DIRECCION DE RASTRO'!Área_de_impresión</vt:lpstr>
      <vt:lpstr>'44.- DIRECCION DE PARQUES Y JAR'!Área_de_impresión</vt:lpstr>
      <vt:lpstr>'45.- DIRECCION DE PROGRAMAS SOC'!Área_de_impresión</vt:lpstr>
      <vt:lpstr>'46.- DIRECCION DE APOYO A INST.'!Área_de_impresión</vt:lpstr>
      <vt:lpstr>'47.- DIRECCION DE JUVENTUD '!Área_de_impresión</vt:lpstr>
      <vt:lpstr>'48.- DIRECCION CASA DE LA CULTU'!Área_de_impresión</vt:lpstr>
      <vt:lpstr>'49.- DIRECCION DE SERVICIO MEDI'!Área_de_impresión</vt:lpstr>
      <vt:lpstr>'5.-REGIDURIA DE COMERCIO Y ABAS'!Área_de_impresión</vt:lpstr>
      <vt:lpstr>'50.-DIRECCIÓN DE PLANEACION PAR'!Área_de_impresión</vt:lpstr>
      <vt:lpstr>'51.- DIRECCION DE DEPORTES '!Área_de_impresión</vt:lpstr>
      <vt:lpstr>'52.-DIRECCIÓN DE DES. ECONOMIC '!Área_de_impresión</vt:lpstr>
      <vt:lpstr>'53.-DIRECCIÓN DE DES. TURISTICO'!Área_de_impresión</vt:lpstr>
      <vt:lpstr>'54.-DIRECCIÓN DE COM. SOCIAL'!Área_de_impresión</vt:lpstr>
      <vt:lpstr>'55.-DIRECCION DE ECOLOGIA'!Área_de_impresión</vt:lpstr>
      <vt:lpstr>'56.-DIRECCIÓN DE ATN. A COM.'!Área_de_impresión</vt:lpstr>
      <vt:lpstr>'57.-DIRECCIÓN DE DES. RURAL'!Área_de_impresión</vt:lpstr>
      <vt:lpstr>'58.-DIRECCIÓN DE LA INSTANC '!Área_de_impresión</vt:lpstr>
      <vt:lpstr>'59.-DIRECCIÓN DE LA DIV. SEXUAL'!Área_de_impresión</vt:lpstr>
      <vt:lpstr>'6..REGIDURIA DE DERECHO DE LAS '!Área_de_impresión</vt:lpstr>
      <vt:lpstr>'60.- DIRECCION DE ASIS. ALIMENT'!Área_de_impresión</vt:lpstr>
      <vt:lpstr>'61.- COORDINACION DE OFI. DE RE'!Área_de_impresión</vt:lpstr>
      <vt:lpstr>'62.-DIRECCIÓN DE CLUB DE LA 3ER'!Área_de_impresión</vt:lpstr>
      <vt:lpstr>'7.-REGIDURIA DE CULTURA, RECRE'!Área_de_impresión</vt:lpstr>
      <vt:lpstr>'8.-REGIDURIA DE EDUCACIÓN Y GRU'!Área_de_impresión</vt:lpstr>
      <vt:lpstr>'9.-REGIDURIA DE MEDIO AMBIENTE '!Área_de_impresión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PC-ALFONSO</cp:lastModifiedBy>
  <cp:lastPrinted>2025-08-07T21:17:07Z</cp:lastPrinted>
  <dcterms:created xsi:type="dcterms:W3CDTF">2022-03-25T18:01:57Z</dcterms:created>
  <dcterms:modified xsi:type="dcterms:W3CDTF">2025-08-07T21:17:34Z</dcterms:modified>
</cp:coreProperties>
</file>