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120" yWindow="-120" windowWidth="19440" windowHeight="11760" firstSheet="42" activeTab="43"/>
  </bookViews>
  <sheets>
    <sheet name="62.-DIRECCIÓN DE CLUB DE LA 3ER" sheetId="51" r:id="rId1"/>
    <sheet name="61.- COORDINACION DE OFI. DE RE" sheetId="50" r:id="rId2"/>
    <sheet name="60.- DIRECCION DE ASIS. ALIMENT" sheetId="127" r:id="rId3"/>
    <sheet name="59.-DIRECCIÓN DE LA DIV. SEXUAL" sheetId="126" r:id="rId4"/>
    <sheet name="58.-DIRECCIÓN DE LA INSTANC " sheetId="125" r:id="rId5"/>
    <sheet name="57.-DIRECCIÓN DE DES. RURAL" sheetId="124" r:id="rId6"/>
    <sheet name="56.-DIRECCIÓN DE ATN. A COM." sheetId="123" r:id="rId7"/>
    <sheet name="55.-DIRECCION DE ECOLOGIA" sheetId="43" r:id="rId8"/>
    <sheet name="54.-DIRECCIÓN DE COM. SOCIAL" sheetId="122" r:id="rId9"/>
    <sheet name="53.-DIRECCIÓN DE DES. TURISTICO" sheetId="121" r:id="rId10"/>
    <sheet name="52.-DIRECCIÓN DE DES. ECONOMIC " sheetId="120" r:id="rId11"/>
    <sheet name="51.- DIRECCION DE DEPORTES " sheetId="119" r:id="rId12"/>
    <sheet name="50.-DIRECCIÓN DE PLANEACION PAR" sheetId="118" r:id="rId13"/>
    <sheet name="49.- DIRECCION DE SERVICIO MEDI" sheetId="117" r:id="rId14"/>
    <sheet name="48.- DIRECCION CASA DE LA CULTU" sheetId="116" r:id="rId15"/>
    <sheet name="47.- DIRECCION DE JUVENTUD " sheetId="115" r:id="rId16"/>
    <sheet name="46.- DIRECCION DE APOYO A INST." sheetId="114" r:id="rId17"/>
    <sheet name="45.- DIRECCION DE PROGRAMAS SOC" sheetId="112" r:id="rId18"/>
    <sheet name="44.- DIRECCION DE PARQUES Y JAR" sheetId="111" r:id="rId19"/>
    <sheet name="43.-DIRECCION DE RASTRO" sheetId="110" r:id="rId20"/>
    <sheet name="42.-DIRECCION DE PANTEONES " sheetId="109" r:id="rId21"/>
    <sheet name="41.- DIRECCION DE MERCADO " sheetId="108" r:id="rId22"/>
    <sheet name="40.- DIRECCION DE LIMPIA " sheetId="107" r:id="rId23"/>
    <sheet name="39.- DIRECCION DE ALUMBRADO PUB" sheetId="106" r:id="rId24"/>
    <sheet name="38.- DIRECCION DE AGUA POTABLE " sheetId="105" r:id="rId25"/>
    <sheet name="37.-DIRECCION DE DES. URBANO" sheetId="104" r:id="rId26"/>
    <sheet name="36.-DIRECCION DE OBRAS PUBLICAS" sheetId="103" r:id="rId27"/>
    <sheet name="35.-DIRECCIÓN DE SERVICIOS GRAL" sheetId="102" r:id="rId28"/>
    <sheet name="34.-DIRECCIÓN DE CONTROL PATRIM" sheetId="41" r:id="rId29"/>
    <sheet name="33.-DIRECCIÓN DE CATAS" sheetId="40" r:id="rId30"/>
    <sheet name="32.-DIRECCIÓN DE CONTABILI" sheetId="39" r:id="rId31"/>
    <sheet name="31.-DIRECCIÓN DE CUENTA PÚBL" sheetId="38" r:id="rId32"/>
    <sheet name="30.-DIRECCIÓN DE RECURSOS HUMAN" sheetId="37" r:id="rId33"/>
    <sheet name="29.- DIRECCION DE MOVILIDAD " sheetId="101" r:id="rId34"/>
    <sheet name="28.-DIRECCIÓN DE PREVENCIÓN SOC" sheetId="100" r:id="rId35"/>
    <sheet name="27.-DIRECCIÓN DE ASUNTOS JURIDI" sheetId="99" r:id="rId36"/>
    <sheet name="26.-DIRECCIÓN DE PROTECCIÓN CIV" sheetId="98" r:id="rId37"/>
    <sheet name="25.-DIRECCIÓN DE REGLAMENTOS" sheetId="97" r:id="rId38"/>
    <sheet name="24.-DIRECCIÓN DE POLICIA VIAL" sheetId="96" r:id="rId39"/>
    <sheet name="23.-DIRECCIÓN DE SEGURIDAD PUBL" sheetId="95" r:id="rId40"/>
    <sheet name="22.-DIRECCIÓN GRAL. DEL DIF" sheetId="94" r:id="rId41"/>
    <sheet name="21.-DIRECCIÓN GRAL. DE SALUD" sheetId="93" r:id="rId42"/>
    <sheet name="20.-DIRECCIÓN GRAL. DE EDUCACIO" sheetId="92" r:id="rId43"/>
    <sheet name="19.-DIRECCIÓN GRAL. DESARROLLO " sheetId="91" r:id="rId44"/>
    <sheet name="18.-DIRECCIÓN GRAL. SER. PUBLI " sheetId="90" r:id="rId45"/>
    <sheet name="17.-DIRECCIÓN GENERAL DE OBRAS" sheetId="89" r:id="rId46"/>
    <sheet name="16.-DIRECCIÓN GENERAL DE SEGURI" sheetId="88" r:id="rId47"/>
    <sheet name="15.-ORGANO DE CONTROL INTE" sheetId="34" r:id="rId48"/>
    <sheet name="14.-DIRECCIÓN DE UNIDAD DE  TRA" sheetId="87" r:id="rId49"/>
    <sheet name="13.-DIRECCIÓN DE LA INSTANCIA" sheetId="86" r:id="rId50"/>
    <sheet name="12.-SECRETARIA GENERAL DE G" sheetId="85" r:id="rId51"/>
    <sheet name="11.- TESORERIA MUNICIPAL" sheetId="84" r:id="rId52"/>
    <sheet name="10.-SINDICATURA" sheetId="33" r:id="rId53"/>
    <sheet name="9.-REGIDURIA DE CULTURA, RECRE" sheetId="32" r:id="rId54"/>
    <sheet name="8.-REGIDURIA DE MEDIO AMBIENTE " sheetId="31" r:id="rId55"/>
    <sheet name="7.-REGIDURIA DE SALUD Y JUVEN" sheetId="30" r:id="rId56"/>
    <sheet name="6..REGIDURIA DE DERECHO DE LAS " sheetId="29" r:id="rId57"/>
    <sheet name="5.-REGIDURIA DE ATENCIÓN Y PART" sheetId="28" r:id="rId58"/>
    <sheet name="4.-REGIDURIA DE EDUCACIÓN Y GRU" sheetId="27" r:id="rId59"/>
    <sheet name="3.-REGIDURIA DE DESARROLLO RURA" sheetId="26" r:id="rId60"/>
    <sheet name="2.-REGIDURIA E DESARROLLO URBAN" sheetId="25" r:id="rId61"/>
    <sheet name="1.-PRESIDENCIA" sheetId="1"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s>
  <definedNames>
    <definedName name="_xlnm.Print_Area" localSheetId="61">'1.-PRESIDENCIA'!$A$1:$Q$36</definedName>
    <definedName name="_xlnm.Print_Area" localSheetId="52">'10.-SINDICATURA'!$A$1:$Q$36</definedName>
    <definedName name="_xlnm.Print_Area" localSheetId="51">'11.- TESORERIA MUNICIPAL'!$A$1:$Q$37</definedName>
    <definedName name="_xlnm.Print_Area" localSheetId="50">'12.-SECRETARIA GENERAL DE G'!$A$1:$Q$39</definedName>
    <definedName name="_xlnm.Print_Area" localSheetId="49">'13.-DIRECCIÓN DE LA INSTANCIA'!$A$1:$Q$37</definedName>
    <definedName name="_xlnm.Print_Area" localSheetId="48">'14.-DIRECCIÓN DE UNIDAD DE  TRA'!$A$1:$Q$47</definedName>
    <definedName name="_xlnm.Print_Area" localSheetId="47">'15.-ORGANO DE CONTROL INTE'!$A$1:$Q$37</definedName>
    <definedName name="_xlnm.Print_Area" localSheetId="46">'16.-DIRECCIÓN GENERAL DE SEGURI'!$A$1:$Q$37</definedName>
    <definedName name="_xlnm.Print_Area" localSheetId="45">'17.-DIRECCIÓN GENERAL DE OBRAS'!$A$1:$Q$49</definedName>
    <definedName name="_xlnm.Print_Area" localSheetId="44">'18.-DIRECCIÓN GRAL. SER. PUBLI '!$A$1:$Q$38</definedName>
    <definedName name="_xlnm.Print_Area" localSheetId="43">'19.-DIRECCIÓN GRAL. DESARROLLO '!$A$1:$Q$38</definedName>
    <definedName name="_xlnm.Print_Area" localSheetId="60">'2.-REGIDURIA E DESARROLLO URBAN'!$A$1:$Q$37</definedName>
    <definedName name="_xlnm.Print_Area" localSheetId="42">'20.-DIRECCIÓN GRAL. DE EDUCACIO'!$A$1:$Q$38</definedName>
    <definedName name="_xlnm.Print_Area" localSheetId="41">'21.-DIRECCIÓN GRAL. DE SALUD'!$A$1:$Q$37</definedName>
    <definedName name="_xlnm.Print_Area" localSheetId="40">'22.-DIRECCIÓN GRAL. DEL DIF'!$A$1:$Q$41</definedName>
    <definedName name="_xlnm.Print_Area" localSheetId="39">'23.-DIRECCIÓN DE SEGURIDAD PUBL'!$A$1:$Q$37</definedName>
    <definedName name="_xlnm.Print_Area" localSheetId="38">'24.-DIRECCIÓN DE POLICIA VIAL'!$A$1:$Q$42</definedName>
    <definedName name="_xlnm.Print_Area" localSheetId="37">'25.-DIRECCIÓN DE REGLAMENTOS'!$A$1:$Q$37</definedName>
    <definedName name="_xlnm.Print_Area" localSheetId="36">'26.-DIRECCIÓN DE PROTECCIÓN CIV'!$A$1:$Q$37</definedName>
    <definedName name="_xlnm.Print_Area" localSheetId="35">'27.-DIRECCIÓN DE ASUNTOS JURIDI'!$A$1:$Q$38</definedName>
    <definedName name="_xlnm.Print_Area" localSheetId="34">'28.-DIRECCIÓN DE PREVENCIÓN SOC'!$A$1:$Q$37</definedName>
    <definedName name="_xlnm.Print_Area" localSheetId="33">'29.- DIRECCION DE MOVILIDAD '!$A$1:$Q$38</definedName>
    <definedName name="_xlnm.Print_Area" localSheetId="59">'3.-REGIDURIA DE DESARROLLO RURA'!$A$1:$Q$37</definedName>
    <definedName name="_xlnm.Print_Area" localSheetId="32">'30.-DIRECCIÓN DE RECURSOS HUMAN'!$A$1:$Q$37</definedName>
    <definedName name="_xlnm.Print_Area" localSheetId="31">'31.-DIRECCIÓN DE CUENTA PÚBL'!$A$1:$Q$37</definedName>
    <definedName name="_xlnm.Print_Area" localSheetId="30">'32.-DIRECCIÓN DE CONTABILI'!$A$1:$Q$37</definedName>
    <definedName name="_xlnm.Print_Area" localSheetId="29">'33.-DIRECCIÓN DE CATAS'!$A$1:$Q$37</definedName>
    <definedName name="_xlnm.Print_Area" localSheetId="28">'34.-DIRECCIÓN DE CONTROL PATRIM'!$A$1:$Q$37</definedName>
    <definedName name="_xlnm.Print_Area" localSheetId="27">'35.-DIRECCIÓN DE SERVICIOS GRAL'!$A$1:$Q$38</definedName>
    <definedName name="_xlnm.Print_Area" localSheetId="26">'36.-DIRECCION DE OBRAS PUBLICAS'!$A$1:$Q$49</definedName>
    <definedName name="_xlnm.Print_Area" localSheetId="25">'37.-DIRECCION DE DES. URBANO'!$A$1:$Q$49</definedName>
    <definedName name="_xlnm.Print_Area" localSheetId="24">'38.- DIRECCION DE AGUA POTABLE '!$A$1:$Q$37</definedName>
    <definedName name="_xlnm.Print_Area" localSheetId="23">'39.- DIRECCION DE ALUMBRADO PUB'!$A$1:$Q$38</definedName>
    <definedName name="_xlnm.Print_Area" localSheetId="58">'4.-REGIDURIA DE EDUCACIÓN Y GRU'!$A$1:$Q$37</definedName>
    <definedName name="_xlnm.Print_Area" localSheetId="22">'40.- DIRECCION DE LIMPIA '!$A$1:$Q$38</definedName>
    <definedName name="_xlnm.Print_Area" localSheetId="21">'41.- DIRECCION DE MERCADO '!$A$1:$Q$37</definedName>
    <definedName name="_xlnm.Print_Area" localSheetId="20">'42.-DIRECCION DE PANTEONES '!$A$1:$Q$37</definedName>
    <definedName name="_xlnm.Print_Area" localSheetId="19">'43.-DIRECCION DE RASTRO'!$A$1:$Q$37</definedName>
    <definedName name="_xlnm.Print_Area" localSheetId="18">'44.- DIRECCION DE PARQUES Y JAR'!$A$1:$Q$36</definedName>
    <definedName name="_xlnm.Print_Area" localSheetId="17">'45.- DIRECCION DE PROGRAMAS SOC'!$A$1:$Q$37</definedName>
    <definedName name="_xlnm.Print_Area" localSheetId="16">'46.- DIRECCION DE APOYO A INST.'!$A$1:$Q$37</definedName>
    <definedName name="_xlnm.Print_Area" localSheetId="15">'47.- DIRECCION DE JUVENTUD '!$A$1:$Q$38</definedName>
    <definedName name="_xlnm.Print_Area" localSheetId="14">'48.- DIRECCION CASA DE LA CULTU'!$A$1:$Q$36</definedName>
    <definedName name="_xlnm.Print_Area" localSheetId="13">'49.- DIRECCION DE SERVICIO MEDI'!$A$1:$Q$37</definedName>
    <definedName name="_xlnm.Print_Area" localSheetId="57">'5.-REGIDURIA DE ATENCIÓN Y PART'!$A$1:$Q$37</definedName>
    <definedName name="_xlnm.Print_Area" localSheetId="12">'50.-DIRECCIÓN DE PLANEACION PAR'!$A$1:$Q$39</definedName>
    <definedName name="_xlnm.Print_Area" localSheetId="11">'51.- DIRECCION DE DEPORTES '!$A$1:$Q$37</definedName>
    <definedName name="_xlnm.Print_Area" localSheetId="10">'52.-DIRECCIÓN DE DES. ECONOMIC '!$A$1:$Q$37</definedName>
    <definedName name="_xlnm.Print_Area" localSheetId="9">'53.-DIRECCIÓN DE DES. TURISTICO'!$A$1:$Q$37</definedName>
    <definedName name="_xlnm.Print_Area" localSheetId="8">'54.-DIRECCIÓN DE COM. SOCIAL'!$A$1:$Q$39</definedName>
    <definedName name="_xlnm.Print_Area" localSheetId="7">'55.-DIRECCION DE ECOLOGIA'!$A$1:$Q$41</definedName>
    <definedName name="_xlnm.Print_Area" localSheetId="6">'56.-DIRECCIÓN DE ATN. A COM.'!$A$1:$Q$37</definedName>
    <definedName name="_xlnm.Print_Area" localSheetId="5">'57.-DIRECCIÓN DE DES. RURAL'!$A$1:$Q$41</definedName>
    <definedName name="_xlnm.Print_Area" localSheetId="4">'58.-DIRECCIÓN DE LA INSTANC '!$A$1:$Q$37</definedName>
    <definedName name="_xlnm.Print_Area" localSheetId="3">'59.-DIRECCIÓN DE LA DIV. SEXUAL'!$A$1:$Q$37</definedName>
    <definedName name="_xlnm.Print_Area" localSheetId="56">'6..REGIDURIA DE DERECHO DE LAS '!$A$1:$Q$37</definedName>
    <definedName name="_xlnm.Print_Area" localSheetId="2">'60.- DIRECCION DE ASIS. ALIMENT'!$A$1:$Q$37</definedName>
    <definedName name="_xlnm.Print_Area" localSheetId="1">'61.- COORDINACION DE OFI. DE RE'!$A$1:$Q$37</definedName>
    <definedName name="_xlnm.Print_Area" localSheetId="0">'62.-DIRECCIÓN DE CLUB DE LA 3ER'!$A$1:$Q$37</definedName>
    <definedName name="_xlnm.Print_Area" localSheetId="55">'7.-REGIDURIA DE SALUD Y JUVEN'!$A$1:$Q$37</definedName>
    <definedName name="_xlnm.Print_Area" localSheetId="54">'8.-REGIDURIA DE MEDIO AMBIENTE '!$A$1:$Q$37</definedName>
    <definedName name="_xlnm.Print_Area" localSheetId="53">'9.-REGIDURIA DE CULTURA, RECRE'!$A$1:$Q$37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5" i="91" l="1"/>
  <c r="P26" i="91"/>
  <c r="P27" i="91"/>
  <c r="P28" i="91"/>
  <c r="P20" i="91"/>
  <c r="P21" i="91"/>
  <c r="P22" i="91"/>
  <c r="P19" i="91"/>
  <c r="P24" i="91"/>
  <c r="P19" i="92"/>
  <c r="P25" i="95"/>
  <c r="P26" i="95"/>
  <c r="P27" i="95"/>
  <c r="P28" i="95"/>
  <c r="P29" i="95"/>
  <c r="P24" i="95"/>
  <c r="P20" i="95"/>
  <c r="P21" i="95"/>
  <c r="P22" i="95"/>
  <c r="P19" i="95"/>
  <c r="I26" i="106" l="1"/>
  <c r="I25" i="106"/>
  <c r="G26" i="106"/>
  <c r="G25" i="106"/>
  <c r="E25" i="106"/>
  <c r="E26" i="106"/>
  <c r="I27" i="106"/>
  <c r="G27" i="106"/>
  <c r="E27" i="106"/>
  <c r="I28" i="106"/>
  <c r="G28" i="106"/>
  <c r="E28" i="106"/>
  <c r="I29" i="106"/>
  <c r="G29" i="106"/>
  <c r="E29" i="106"/>
  <c r="B29" i="106"/>
  <c r="B28" i="106"/>
  <c r="B27" i="106"/>
  <c r="B26" i="106"/>
  <c r="B25" i="106"/>
  <c r="I19" i="106"/>
  <c r="G19" i="106" l="1"/>
  <c r="E19" i="106"/>
  <c r="I20" i="106"/>
  <c r="G20" i="106"/>
  <c r="E20" i="106"/>
  <c r="I21" i="106"/>
  <c r="G21" i="106"/>
  <c r="E21" i="106"/>
  <c r="I22" i="106"/>
  <c r="G22" i="106"/>
  <c r="E22" i="106"/>
  <c r="I23" i="106"/>
  <c r="G23" i="106"/>
  <c r="E23" i="106"/>
  <c r="B23" i="106"/>
  <c r="B22" i="106"/>
  <c r="B21" i="106"/>
  <c r="B20" i="106"/>
  <c r="B19" i="106"/>
  <c r="N13" i="106"/>
  <c r="I13" i="106"/>
  <c r="M8" i="106"/>
  <c r="E13" i="106"/>
  <c r="B13" i="106"/>
  <c r="G29" i="107" l="1"/>
  <c r="E29" i="107"/>
  <c r="B29" i="107"/>
  <c r="I28" i="107"/>
  <c r="I29" i="107"/>
  <c r="G28" i="107"/>
  <c r="E28" i="107"/>
  <c r="B28" i="107"/>
  <c r="P29" i="107"/>
  <c r="G27" i="107"/>
  <c r="E27" i="107"/>
  <c r="B27" i="107"/>
  <c r="I26" i="107"/>
  <c r="I27" i="107"/>
  <c r="I25" i="107"/>
  <c r="G26" i="107"/>
  <c r="G25" i="107"/>
  <c r="E26" i="107"/>
  <c r="E25" i="107"/>
  <c r="B26" i="107"/>
  <c r="B25" i="107"/>
  <c r="E19" i="107"/>
  <c r="G19" i="107"/>
  <c r="I20" i="107"/>
  <c r="I19" i="107"/>
  <c r="G20" i="107"/>
  <c r="E20" i="107"/>
  <c r="I21" i="107"/>
  <c r="G21" i="107"/>
  <c r="E21" i="107"/>
  <c r="I22" i="107"/>
  <c r="G22" i="107"/>
  <c r="E22" i="107"/>
  <c r="I23" i="107"/>
  <c r="G23" i="107"/>
  <c r="E23" i="107"/>
  <c r="B23" i="107"/>
  <c r="B22" i="107"/>
  <c r="B21" i="107"/>
  <c r="B20" i="107"/>
  <c r="B19" i="107"/>
  <c r="P22" i="107"/>
  <c r="N13" i="107"/>
  <c r="I13" i="107"/>
  <c r="M8" i="107"/>
  <c r="E13" i="107"/>
  <c r="B13" i="107"/>
  <c r="P19" i="107"/>
  <c r="P20" i="107"/>
  <c r="P21" i="107"/>
  <c r="P23" i="107"/>
  <c r="P25" i="107"/>
  <c r="P26" i="107"/>
  <c r="P27" i="107"/>
  <c r="P28" i="107"/>
  <c r="I27" i="108" l="1"/>
  <c r="G27" i="108"/>
  <c r="E27" i="108"/>
  <c r="B27" i="108"/>
  <c r="I26" i="108"/>
  <c r="G26" i="108"/>
  <c r="E26" i="108"/>
  <c r="B26" i="108"/>
  <c r="I25" i="108"/>
  <c r="G25" i="108"/>
  <c r="E25" i="108"/>
  <c r="B25" i="108"/>
  <c r="I24" i="108"/>
  <c r="G24" i="108"/>
  <c r="E24" i="108"/>
  <c r="B24" i="108"/>
  <c r="I20" i="108"/>
  <c r="I19" i="108"/>
  <c r="G20" i="108"/>
  <c r="G19" i="108"/>
  <c r="E20" i="108"/>
  <c r="E19" i="108"/>
  <c r="I21" i="108"/>
  <c r="G21" i="108"/>
  <c r="E21" i="108"/>
  <c r="I22" i="108"/>
  <c r="G22" i="108"/>
  <c r="E22" i="108"/>
  <c r="B22" i="108"/>
  <c r="B21" i="108"/>
  <c r="B20" i="108"/>
  <c r="B19" i="108"/>
  <c r="N13" i="108"/>
  <c r="I13" i="108"/>
  <c r="M8" i="108"/>
  <c r="E13" i="108"/>
  <c r="B13" i="108"/>
  <c r="I30" i="109"/>
  <c r="I29" i="109"/>
  <c r="I28" i="109"/>
  <c r="G30" i="109"/>
  <c r="G29" i="109"/>
  <c r="G28" i="109"/>
  <c r="E30" i="109"/>
  <c r="E29" i="109"/>
  <c r="E28" i="109"/>
  <c r="B30" i="109"/>
  <c r="B29" i="109"/>
  <c r="B28" i="109"/>
  <c r="G27" i="109"/>
  <c r="E27" i="109"/>
  <c r="B27" i="109"/>
  <c r="I26" i="109"/>
  <c r="I25" i="109"/>
  <c r="G26" i="109"/>
  <c r="G25" i="109"/>
  <c r="E26" i="109"/>
  <c r="E25" i="109"/>
  <c r="B26" i="109"/>
  <c r="B25" i="109"/>
  <c r="I23" i="109"/>
  <c r="I22" i="109"/>
  <c r="G23" i="109"/>
  <c r="G22" i="109"/>
  <c r="G21" i="109"/>
  <c r="E23" i="109"/>
  <c r="E22" i="109"/>
  <c r="E21" i="109"/>
  <c r="B23" i="109"/>
  <c r="B22" i="109"/>
  <c r="I21" i="109"/>
  <c r="B21" i="109"/>
  <c r="N13" i="109"/>
  <c r="I13" i="109"/>
  <c r="M8" i="109"/>
  <c r="E13" i="109"/>
  <c r="B13" i="109"/>
  <c r="I27" i="110" l="1"/>
  <c r="I26" i="110"/>
  <c r="I25" i="110"/>
  <c r="G27" i="110"/>
  <c r="G26" i="110"/>
  <c r="G25" i="110"/>
  <c r="E27" i="110"/>
  <c r="E26" i="110"/>
  <c r="E25" i="110"/>
  <c r="B27" i="110"/>
  <c r="B26" i="110"/>
  <c r="B25" i="110"/>
  <c r="I23" i="110"/>
  <c r="G23" i="110"/>
  <c r="E23" i="110"/>
  <c r="B23" i="110"/>
  <c r="I22" i="110"/>
  <c r="G22" i="110"/>
  <c r="E22" i="110"/>
  <c r="B22" i="110"/>
  <c r="I21" i="110"/>
  <c r="G21" i="110"/>
  <c r="E21" i="110"/>
  <c r="B21" i="110"/>
  <c r="P21" i="110"/>
  <c r="I20" i="110"/>
  <c r="G20" i="110"/>
  <c r="E20" i="110"/>
  <c r="B20" i="110"/>
  <c r="I19" i="110"/>
  <c r="G19" i="110"/>
  <c r="E19" i="110"/>
  <c r="B19" i="110"/>
  <c r="N13" i="110"/>
  <c r="I13" i="110"/>
  <c r="M8" i="110"/>
  <c r="E13" i="110"/>
  <c r="B13" i="110"/>
  <c r="G22" i="111" l="1"/>
  <c r="E22" i="111"/>
  <c r="E23" i="111"/>
  <c r="G23" i="111"/>
  <c r="B22" i="111"/>
  <c r="B23" i="111"/>
  <c r="P22" i="111"/>
  <c r="G27" i="111"/>
  <c r="E27" i="111"/>
  <c r="B27" i="111"/>
  <c r="I27" i="111"/>
  <c r="I26" i="111"/>
  <c r="G26" i="111"/>
  <c r="E26" i="111"/>
  <c r="B26" i="111"/>
  <c r="G25" i="111"/>
  <c r="E25" i="111"/>
  <c r="B25" i="111"/>
  <c r="I23" i="111"/>
  <c r="I25" i="111" s="1"/>
  <c r="I21" i="111"/>
  <c r="G21" i="111"/>
  <c r="E21" i="111"/>
  <c r="B21" i="111"/>
  <c r="B20" i="111"/>
  <c r="E20" i="111"/>
  <c r="G20" i="111"/>
  <c r="I20" i="111"/>
  <c r="I19" i="111"/>
  <c r="G19" i="111"/>
  <c r="E19" i="111"/>
  <c r="B19" i="111"/>
  <c r="N13" i="111"/>
  <c r="I13" i="111"/>
  <c r="M8" i="111"/>
  <c r="E13" i="111"/>
  <c r="B13" i="111"/>
  <c r="I22" i="111" l="1"/>
  <c r="E27" i="112"/>
  <c r="I28" i="112"/>
  <c r="G28" i="112"/>
  <c r="E28" i="112"/>
  <c r="I27" i="112"/>
  <c r="G27" i="112"/>
  <c r="B28" i="112"/>
  <c r="B27" i="112"/>
  <c r="I26" i="112"/>
  <c r="G26" i="112"/>
  <c r="E26" i="112"/>
  <c r="B26" i="112"/>
  <c r="I25" i="112"/>
  <c r="G25" i="112"/>
  <c r="E25" i="112"/>
  <c r="B25" i="112"/>
  <c r="I24" i="112"/>
  <c r="G24" i="112"/>
  <c r="E24" i="112"/>
  <c r="B24" i="112"/>
  <c r="I22" i="112"/>
  <c r="G22" i="112"/>
  <c r="E22" i="112"/>
  <c r="B22" i="112"/>
  <c r="I21" i="112"/>
  <c r="G21" i="112"/>
  <c r="E21" i="112"/>
  <c r="B21" i="112"/>
  <c r="I20" i="112"/>
  <c r="G20" i="112"/>
  <c r="E20" i="112"/>
  <c r="I19" i="112"/>
  <c r="G19" i="112"/>
  <c r="E19" i="112"/>
  <c r="B20" i="112"/>
  <c r="B19" i="112"/>
  <c r="N13" i="112"/>
  <c r="I13" i="112"/>
  <c r="M8" i="112"/>
  <c r="E13" i="112"/>
  <c r="B13" i="112"/>
  <c r="I24" i="114" l="1"/>
  <c r="G24" i="114"/>
  <c r="E24" i="114"/>
  <c r="I25" i="114"/>
  <c r="G25" i="114"/>
  <c r="E25" i="114"/>
  <c r="I26" i="114"/>
  <c r="G26" i="114"/>
  <c r="E26" i="114"/>
  <c r="I27" i="114"/>
  <c r="G27" i="114"/>
  <c r="E27" i="114"/>
  <c r="B27" i="114"/>
  <c r="B26" i="114"/>
  <c r="B25" i="114"/>
  <c r="B24" i="114"/>
  <c r="B22" i="114"/>
  <c r="B21" i="114"/>
  <c r="B20" i="114"/>
  <c r="B19" i="114"/>
  <c r="N13" i="114"/>
  <c r="I13" i="114"/>
  <c r="M8" i="114"/>
  <c r="E13" i="114"/>
  <c r="I28" i="115" l="1"/>
  <c r="I27" i="115"/>
  <c r="G28" i="115"/>
  <c r="G27" i="115"/>
  <c r="E28" i="115"/>
  <c r="E27" i="115"/>
  <c r="B28" i="115"/>
  <c r="B27" i="115"/>
  <c r="I26" i="115"/>
  <c r="G26" i="115"/>
  <c r="E26" i="115"/>
  <c r="B26" i="115"/>
  <c r="I25" i="115"/>
  <c r="G25" i="115"/>
  <c r="E25" i="115"/>
  <c r="B25" i="115"/>
  <c r="I22" i="115"/>
  <c r="G22" i="115"/>
  <c r="E22" i="115"/>
  <c r="I23" i="115"/>
  <c r="G23" i="115"/>
  <c r="E23" i="115"/>
  <c r="B23" i="115"/>
  <c r="B22" i="115"/>
  <c r="B21" i="115"/>
  <c r="I20" i="115"/>
  <c r="G20" i="115"/>
  <c r="E20" i="115"/>
  <c r="B20" i="115"/>
  <c r="I19" i="115"/>
  <c r="G19" i="115"/>
  <c r="E19" i="115"/>
  <c r="B19" i="115"/>
  <c r="N13" i="115"/>
  <c r="I13" i="115"/>
  <c r="E13" i="115"/>
  <c r="B13" i="115"/>
  <c r="M8" i="115"/>
  <c r="P20" i="103" l="1"/>
  <c r="P21" i="103"/>
  <c r="P22" i="103"/>
  <c r="P23" i="103"/>
  <c r="P24" i="103"/>
  <c r="P25" i="103"/>
  <c r="P26" i="103"/>
  <c r="P27" i="103"/>
  <c r="P29" i="103" s="1"/>
  <c r="P19" i="103"/>
  <c r="P25" i="121"/>
  <c r="P26" i="121"/>
  <c r="P20" i="121"/>
  <c r="P21" i="121"/>
  <c r="P22" i="121"/>
  <c r="P27" i="121" s="1"/>
  <c r="P19" i="121"/>
  <c r="P31" i="103" l="1"/>
  <c r="P35" i="103"/>
  <c r="P39" i="103"/>
  <c r="P33" i="103"/>
  <c r="P34" i="103"/>
  <c r="P32" i="103"/>
  <c r="P36" i="103"/>
  <c r="P30" i="103"/>
  <c r="P37" i="103"/>
  <c r="P38" i="103"/>
  <c r="P24" i="121"/>
  <c r="I27" i="101"/>
  <c r="I26" i="101"/>
  <c r="I25" i="101"/>
  <c r="G27" i="101"/>
  <c r="G26" i="101"/>
  <c r="G25" i="101"/>
  <c r="E25" i="101"/>
  <c r="E26" i="101"/>
  <c r="E27" i="101"/>
  <c r="I28" i="101"/>
  <c r="G28" i="101"/>
  <c r="E28" i="101"/>
  <c r="I29" i="101"/>
  <c r="G29" i="101"/>
  <c r="E29" i="101"/>
  <c r="B29" i="101"/>
  <c r="B28" i="101"/>
  <c r="B27" i="101"/>
  <c r="B26" i="101"/>
  <c r="B25" i="101"/>
  <c r="I20" i="101"/>
  <c r="G20" i="101"/>
  <c r="E20" i="101"/>
  <c r="I19" i="101"/>
  <c r="G19" i="101"/>
  <c r="E19" i="101"/>
  <c r="B20" i="101"/>
  <c r="B19" i="101"/>
  <c r="I21" i="101"/>
  <c r="G21" i="101"/>
  <c r="E21" i="101"/>
  <c r="B21" i="101"/>
  <c r="I22" i="101"/>
  <c r="G22" i="101"/>
  <c r="E22" i="101"/>
  <c r="B22" i="101"/>
  <c r="G23" i="101"/>
  <c r="E23" i="101"/>
  <c r="B23" i="101"/>
  <c r="P21" i="101"/>
  <c r="N13" i="101"/>
  <c r="I13" i="101"/>
  <c r="M8" i="101"/>
  <c r="E13" i="101"/>
  <c r="B13" i="101"/>
  <c r="I26" i="100" l="1"/>
  <c r="I25" i="100"/>
  <c r="I24" i="100"/>
  <c r="G26" i="100"/>
  <c r="G25" i="100"/>
  <c r="G24" i="100"/>
  <c r="E24" i="100"/>
  <c r="E25" i="100"/>
  <c r="E26" i="100"/>
  <c r="I27" i="100"/>
  <c r="G27" i="100"/>
  <c r="E27" i="100"/>
  <c r="I28" i="100"/>
  <c r="G28" i="100"/>
  <c r="E28" i="100"/>
  <c r="B28" i="100"/>
  <c r="B27" i="100"/>
  <c r="B26" i="100"/>
  <c r="B25" i="100"/>
  <c r="B24" i="100"/>
  <c r="I21" i="100"/>
  <c r="I20" i="100"/>
  <c r="I19" i="100"/>
  <c r="G21" i="100"/>
  <c r="G20" i="100"/>
  <c r="G19" i="100"/>
  <c r="E21" i="100"/>
  <c r="E20" i="100"/>
  <c r="E19" i="100"/>
  <c r="B19" i="100"/>
  <c r="I22" i="100"/>
  <c r="G22" i="100"/>
  <c r="E22" i="100"/>
  <c r="B22" i="100"/>
  <c r="B21" i="100"/>
  <c r="B20" i="100"/>
  <c r="N13" i="100"/>
  <c r="I13" i="100"/>
  <c r="M8" i="100"/>
  <c r="E13" i="100"/>
  <c r="B13" i="100"/>
  <c r="I25" i="99" l="1"/>
  <c r="G25" i="99"/>
  <c r="E25" i="99"/>
  <c r="I26" i="99"/>
  <c r="G26" i="99"/>
  <c r="E26" i="99"/>
  <c r="I27" i="99"/>
  <c r="G27" i="99"/>
  <c r="E27" i="99"/>
  <c r="I28" i="99"/>
  <c r="G28" i="99"/>
  <c r="E28" i="99"/>
  <c r="B28" i="99"/>
  <c r="I29" i="99"/>
  <c r="G29" i="99"/>
  <c r="E29" i="99"/>
  <c r="B29" i="99"/>
  <c r="B27" i="99"/>
  <c r="B26" i="99"/>
  <c r="B25" i="99"/>
  <c r="P29" i="99"/>
  <c r="I23" i="99"/>
  <c r="G23" i="99"/>
  <c r="E23" i="99"/>
  <c r="B23" i="99"/>
  <c r="G22" i="99"/>
  <c r="E22" i="99"/>
  <c r="B22" i="99"/>
  <c r="I21" i="99"/>
  <c r="G21" i="99"/>
  <c r="E21" i="99"/>
  <c r="B21" i="99"/>
  <c r="I20" i="99"/>
  <c r="G20" i="99"/>
  <c r="E20" i="99"/>
  <c r="B20" i="99"/>
  <c r="I19" i="99"/>
  <c r="G19" i="99"/>
  <c r="E19" i="99"/>
  <c r="B19" i="99"/>
  <c r="P21" i="99"/>
  <c r="N13" i="99"/>
  <c r="I13" i="99"/>
  <c r="M8" i="99"/>
  <c r="E13" i="99"/>
  <c r="B13" i="99"/>
  <c r="I27" i="98" l="1"/>
  <c r="G27" i="98"/>
  <c r="E27" i="98"/>
  <c r="B27" i="98"/>
  <c r="I26" i="98"/>
  <c r="G26" i="98"/>
  <c r="E26" i="98"/>
  <c r="B26" i="98"/>
  <c r="I25" i="98"/>
  <c r="G25" i="98"/>
  <c r="E25" i="98"/>
  <c r="B25" i="98"/>
  <c r="E24" i="98"/>
  <c r="I24" i="98"/>
  <c r="G24" i="98"/>
  <c r="B24" i="98"/>
  <c r="I22" i="98"/>
  <c r="G22" i="98"/>
  <c r="E22" i="98"/>
  <c r="I21" i="98"/>
  <c r="G21" i="98"/>
  <c r="E21" i="98"/>
  <c r="B22" i="98"/>
  <c r="B21" i="98"/>
  <c r="I20" i="98"/>
  <c r="G20" i="98"/>
  <c r="E20" i="98"/>
  <c r="B20" i="98"/>
  <c r="I19" i="98"/>
  <c r="G19" i="98"/>
  <c r="E19" i="98"/>
  <c r="B19" i="98"/>
  <c r="N13" i="98"/>
  <c r="I13" i="98"/>
  <c r="M8" i="98"/>
  <c r="E13" i="98"/>
  <c r="B13" i="98"/>
  <c r="I27" i="97" l="1"/>
  <c r="G29" i="97"/>
  <c r="G28" i="97"/>
  <c r="G27" i="97"/>
  <c r="E29" i="97"/>
  <c r="E28" i="97"/>
  <c r="E27" i="97"/>
  <c r="B29" i="97"/>
  <c r="B28" i="97"/>
  <c r="B27" i="97"/>
  <c r="I28" i="97"/>
  <c r="I29" i="97"/>
  <c r="B26" i="97"/>
  <c r="B25" i="97"/>
  <c r="B24" i="97"/>
  <c r="I22" i="97"/>
  <c r="I21" i="97"/>
  <c r="I20" i="97"/>
  <c r="I19" i="97"/>
  <c r="G22" i="97"/>
  <c r="G21" i="97"/>
  <c r="G20" i="97"/>
  <c r="G19" i="97"/>
  <c r="E22" i="97"/>
  <c r="E21" i="97"/>
  <c r="E20" i="97"/>
  <c r="E19" i="97"/>
  <c r="B22" i="97"/>
  <c r="B21" i="97"/>
  <c r="B20" i="97"/>
  <c r="B19" i="97"/>
  <c r="M8" i="97"/>
  <c r="N13" i="97"/>
  <c r="I13" i="97"/>
  <c r="E13" i="97"/>
  <c r="B13" i="97"/>
  <c r="I32" i="96" l="1"/>
  <c r="I31" i="96"/>
  <c r="G33" i="96"/>
  <c r="G32" i="96"/>
  <c r="G31" i="96"/>
  <c r="E33" i="96"/>
  <c r="E32" i="96"/>
  <c r="E31" i="96"/>
  <c r="B33" i="96"/>
  <c r="B32" i="96"/>
  <c r="B31" i="96"/>
  <c r="G30" i="96"/>
  <c r="G29" i="96"/>
  <c r="G28" i="96"/>
  <c r="E30" i="96"/>
  <c r="E29" i="96"/>
  <c r="E28" i="96"/>
  <c r="B30" i="96"/>
  <c r="B29" i="96"/>
  <c r="B28" i="96"/>
  <c r="P20" i="96"/>
  <c r="P21" i="96"/>
  <c r="P22" i="96"/>
  <c r="P23" i="96"/>
  <c r="P26" i="96" s="1"/>
  <c r="P19" i="96"/>
  <c r="I33" i="96"/>
  <c r="I27" i="96"/>
  <c r="G27" i="96"/>
  <c r="E27" i="96"/>
  <c r="B27" i="96"/>
  <c r="I26" i="96"/>
  <c r="G26" i="96"/>
  <c r="E26" i="96"/>
  <c r="B26" i="96"/>
  <c r="I25" i="96"/>
  <c r="G25" i="96"/>
  <c r="E25" i="96"/>
  <c r="B25" i="96"/>
  <c r="I20" i="96"/>
  <c r="I19" i="96"/>
  <c r="G20" i="96"/>
  <c r="G19" i="96"/>
  <c r="E20" i="96"/>
  <c r="E19" i="96"/>
  <c r="B20" i="96"/>
  <c r="B19" i="96"/>
  <c r="I23" i="96"/>
  <c r="G23" i="96"/>
  <c r="E23" i="96"/>
  <c r="B23" i="96"/>
  <c r="I22" i="96"/>
  <c r="G22" i="96"/>
  <c r="E22" i="96"/>
  <c r="B22" i="96"/>
  <c r="I21" i="96"/>
  <c r="G21" i="96"/>
  <c r="E21" i="96"/>
  <c r="B21" i="96"/>
  <c r="N13" i="96"/>
  <c r="I13" i="96"/>
  <c r="M8" i="96"/>
  <c r="E13" i="96"/>
  <c r="B13" i="96"/>
  <c r="P32" i="96" l="1"/>
  <c r="P31" i="96"/>
  <c r="P28" i="96"/>
  <c r="P27" i="96"/>
  <c r="P33" i="96"/>
  <c r="P29" i="96"/>
  <c r="P25" i="96"/>
  <c r="P30" i="96"/>
  <c r="I29" i="95"/>
  <c r="I28" i="95"/>
  <c r="I27" i="95"/>
  <c r="G29" i="95"/>
  <c r="G28" i="95"/>
  <c r="G27" i="95"/>
  <c r="E29" i="95"/>
  <c r="E28" i="95"/>
  <c r="E27" i="95"/>
  <c r="B29" i="95"/>
  <c r="B28" i="95"/>
  <c r="B27" i="95"/>
  <c r="I26" i="95"/>
  <c r="I25" i="95"/>
  <c r="I24" i="95"/>
  <c r="G26" i="95"/>
  <c r="G25" i="95"/>
  <c r="G24" i="95"/>
  <c r="E26" i="95"/>
  <c r="E25" i="95"/>
  <c r="E24" i="95"/>
  <c r="B26" i="95"/>
  <c r="B25" i="95"/>
  <c r="B24" i="95"/>
  <c r="I22" i="95"/>
  <c r="I21" i="95"/>
  <c r="G22" i="95"/>
  <c r="G21" i="95"/>
  <c r="E22" i="95"/>
  <c r="E21" i="95"/>
  <c r="B22" i="95"/>
  <c r="B21" i="95"/>
  <c r="I20" i="95"/>
  <c r="G20" i="95"/>
  <c r="E20" i="95"/>
  <c r="B20" i="95"/>
  <c r="I19" i="95"/>
  <c r="G19" i="95"/>
  <c r="E19" i="95"/>
  <c r="B19" i="95"/>
  <c r="N13" i="95"/>
  <c r="I13" i="95"/>
  <c r="M8" i="95"/>
  <c r="E13" i="95"/>
  <c r="B13" i="95"/>
  <c r="I28" i="94" l="1"/>
  <c r="G28" i="94"/>
  <c r="E28" i="94"/>
  <c r="B28" i="94"/>
  <c r="I27" i="94"/>
  <c r="G27" i="94"/>
  <c r="E27" i="94"/>
  <c r="B27" i="94"/>
  <c r="I26" i="94"/>
  <c r="G26" i="94"/>
  <c r="E26" i="94"/>
  <c r="B26" i="94"/>
  <c r="I25" i="94"/>
  <c r="G25" i="94"/>
  <c r="E25" i="94"/>
  <c r="B25" i="94"/>
  <c r="B24" i="94"/>
  <c r="B21" i="94"/>
  <c r="G19" i="94"/>
  <c r="E19" i="94"/>
  <c r="B19" i="94"/>
  <c r="N13" i="94"/>
  <c r="I13" i="94"/>
  <c r="M8" i="94"/>
  <c r="E13" i="94"/>
  <c r="B13" i="94"/>
  <c r="I28" i="93" l="1"/>
  <c r="G28" i="93"/>
  <c r="E28" i="93"/>
  <c r="B28" i="93"/>
  <c r="I27" i="93"/>
  <c r="G27" i="93"/>
  <c r="E27" i="93"/>
  <c r="B27" i="93"/>
  <c r="I26" i="93"/>
  <c r="G26" i="93"/>
  <c r="E26" i="93"/>
  <c r="I25" i="93"/>
  <c r="G24" i="93"/>
  <c r="E25" i="93"/>
  <c r="B25" i="93"/>
  <c r="I24" i="93"/>
  <c r="E24" i="93"/>
  <c r="B26" i="93"/>
  <c r="B24" i="93"/>
  <c r="G22" i="93"/>
  <c r="E22" i="93"/>
  <c r="B22" i="93"/>
  <c r="I21" i="93"/>
  <c r="G21" i="93"/>
  <c r="E21" i="93"/>
  <c r="B21" i="93"/>
  <c r="I20" i="93"/>
  <c r="G20" i="93"/>
  <c r="E20" i="93"/>
  <c r="B20" i="93"/>
  <c r="I19" i="93"/>
  <c r="G19" i="93"/>
  <c r="E19" i="93"/>
  <c r="B19" i="93"/>
  <c r="N13" i="93"/>
  <c r="I13" i="93"/>
  <c r="M8" i="93"/>
  <c r="E13" i="93"/>
  <c r="B13" i="93"/>
  <c r="G34" i="92" l="1"/>
  <c r="E34" i="92"/>
  <c r="G33" i="92"/>
  <c r="E33" i="92"/>
  <c r="G32" i="92"/>
  <c r="E32" i="92"/>
  <c r="I31" i="92"/>
  <c r="G31" i="92"/>
  <c r="E31" i="92"/>
  <c r="E29" i="92"/>
  <c r="I30" i="92"/>
  <c r="G30" i="92"/>
  <c r="E30" i="92"/>
  <c r="I29" i="92"/>
  <c r="G29" i="92"/>
  <c r="B34" i="92"/>
  <c r="B33" i="92"/>
  <c r="B32" i="92"/>
  <c r="B31" i="92"/>
  <c r="B30" i="92"/>
  <c r="B29" i="92"/>
  <c r="I28" i="92"/>
  <c r="I27" i="92"/>
  <c r="G28" i="92"/>
  <c r="G27" i="92"/>
  <c r="E28" i="92"/>
  <c r="E27" i="92"/>
  <c r="I26" i="92"/>
  <c r="G26" i="92"/>
  <c r="E26" i="92"/>
  <c r="I25" i="92"/>
  <c r="G25" i="92"/>
  <c r="E25" i="92"/>
  <c r="I24" i="92"/>
  <c r="G24" i="92"/>
  <c r="E24" i="92"/>
  <c r="B28" i="92"/>
  <c r="B27" i="92"/>
  <c r="B26" i="92"/>
  <c r="B25" i="92"/>
  <c r="B24" i="92"/>
  <c r="G20" i="92"/>
  <c r="G19" i="92"/>
  <c r="E19" i="92"/>
  <c r="I22" i="92"/>
  <c r="I21" i="92"/>
  <c r="G21" i="92" s="1"/>
  <c r="G22" i="92"/>
  <c r="E22" i="92"/>
  <c r="E21" i="92"/>
  <c r="B22" i="92"/>
  <c r="B21" i="92"/>
  <c r="B19" i="92"/>
  <c r="N13" i="92"/>
  <c r="B13" i="92"/>
  <c r="P20" i="92" l="1"/>
  <c r="P21" i="92"/>
  <c r="P22" i="92"/>
  <c r="P30" i="92" l="1"/>
  <c r="P29" i="92"/>
  <c r="P33" i="92"/>
  <c r="P31" i="92"/>
  <c r="P34" i="92"/>
  <c r="P32" i="92"/>
  <c r="P28" i="92"/>
  <c r="P27" i="92"/>
  <c r="P26" i="92"/>
  <c r="P24" i="92"/>
  <c r="P25" i="92"/>
  <c r="I20" i="92"/>
  <c r="E20" i="92"/>
  <c r="B20" i="92"/>
  <c r="I19" i="92"/>
  <c r="I13" i="92"/>
  <c r="M8" i="92"/>
  <c r="E13" i="92"/>
  <c r="I28" i="91" l="1"/>
  <c r="G28" i="91"/>
  <c r="E28" i="91"/>
  <c r="B28" i="91"/>
  <c r="I27" i="91"/>
  <c r="G27" i="91"/>
  <c r="E27" i="91"/>
  <c r="B27" i="91"/>
  <c r="I26" i="91"/>
  <c r="G26" i="91"/>
  <c r="E26" i="91"/>
  <c r="B26" i="91"/>
  <c r="I25" i="91"/>
  <c r="G25" i="91"/>
  <c r="E25" i="91"/>
  <c r="B25" i="91"/>
  <c r="I24" i="91"/>
  <c r="G24" i="91"/>
  <c r="E24" i="91"/>
  <c r="B24" i="91"/>
  <c r="I22" i="91"/>
  <c r="G22" i="91"/>
  <c r="E22" i="91"/>
  <c r="B22" i="91"/>
  <c r="I21" i="91"/>
  <c r="G21" i="91"/>
  <c r="E21" i="91"/>
  <c r="B21" i="91"/>
  <c r="I20" i="91"/>
  <c r="G20" i="91"/>
  <c r="E20" i="91"/>
  <c r="B20" i="91"/>
  <c r="I19" i="91"/>
  <c r="G19" i="91"/>
  <c r="E19" i="91"/>
  <c r="B19" i="91"/>
  <c r="M8" i="91"/>
  <c r="N13" i="91"/>
  <c r="I13" i="91"/>
  <c r="E13" i="91"/>
  <c r="B13" i="91"/>
  <c r="I28" i="90" l="1"/>
  <c r="G28" i="90"/>
  <c r="E28" i="90"/>
  <c r="B28" i="90"/>
  <c r="I27" i="90"/>
  <c r="G27" i="90"/>
  <c r="E27" i="90"/>
  <c r="B27" i="90"/>
  <c r="I26" i="90"/>
  <c r="G26" i="90"/>
  <c r="E26" i="90"/>
  <c r="B26" i="90"/>
  <c r="I25" i="90"/>
  <c r="G25" i="90"/>
  <c r="E25" i="90"/>
  <c r="B25" i="90"/>
  <c r="I24" i="90"/>
  <c r="G24" i="90"/>
  <c r="E24" i="90"/>
  <c r="B24" i="90"/>
  <c r="I22" i="90"/>
  <c r="G22" i="90"/>
  <c r="E22" i="90"/>
  <c r="B22" i="90"/>
  <c r="I21" i="90"/>
  <c r="G21" i="90"/>
  <c r="E21" i="90"/>
  <c r="B21" i="90"/>
  <c r="I20" i="90"/>
  <c r="G20" i="90"/>
  <c r="E20" i="90"/>
  <c r="B20" i="90"/>
  <c r="I19" i="90"/>
  <c r="G19" i="90"/>
  <c r="E19" i="90"/>
  <c r="B19" i="90"/>
  <c r="N13" i="90"/>
  <c r="I13" i="90"/>
  <c r="M8" i="90"/>
  <c r="E13" i="90"/>
  <c r="B13" i="90"/>
  <c r="P27" i="90"/>
  <c r="P20" i="90"/>
  <c r="P21" i="90"/>
  <c r="P22" i="90"/>
  <c r="P28" i="90" s="1"/>
  <c r="P19" i="90"/>
  <c r="B35" i="87"/>
  <c r="E35" i="87"/>
  <c r="G35" i="87"/>
  <c r="I35" i="87"/>
  <c r="B36" i="87"/>
  <c r="E36" i="87"/>
  <c r="G36" i="87"/>
  <c r="I36" i="87"/>
  <c r="B37" i="87"/>
  <c r="E37" i="87"/>
  <c r="G37" i="87"/>
  <c r="I37" i="87"/>
  <c r="P26" i="90" l="1"/>
  <c r="P24" i="90"/>
  <c r="P25" i="90"/>
  <c r="N13" i="89"/>
  <c r="I13" i="89"/>
  <c r="M8" i="89"/>
  <c r="E13" i="89"/>
  <c r="B13" i="89"/>
  <c r="I27" i="88"/>
  <c r="I26" i="88"/>
  <c r="G27" i="88"/>
  <c r="G26" i="88"/>
  <c r="E26" i="88"/>
  <c r="B27" i="88"/>
  <c r="B26" i="88"/>
  <c r="I25" i="88"/>
  <c r="G25" i="88"/>
  <c r="E25" i="88"/>
  <c r="B25" i="88"/>
  <c r="I24" i="88"/>
  <c r="E24" i="88"/>
  <c r="G24" i="88"/>
  <c r="B24" i="88"/>
  <c r="I22" i="88"/>
  <c r="G22" i="88"/>
  <c r="E22" i="88"/>
  <c r="B22" i="88"/>
  <c r="I21" i="88"/>
  <c r="G21" i="88"/>
  <c r="E21" i="88"/>
  <c r="B21" i="88"/>
  <c r="I20" i="88"/>
  <c r="G20" i="88"/>
  <c r="E20" i="88"/>
  <c r="B20" i="88"/>
  <c r="I19" i="88"/>
  <c r="G19" i="88"/>
  <c r="E19" i="88"/>
  <c r="B19" i="88"/>
  <c r="N13" i="88"/>
  <c r="I13" i="88"/>
  <c r="M8" i="88"/>
  <c r="E13" i="88"/>
  <c r="B11" i="88"/>
  <c r="I27" i="34" l="1"/>
  <c r="G27" i="34"/>
  <c r="E27" i="34"/>
  <c r="B27" i="34"/>
  <c r="I26" i="34"/>
  <c r="G26" i="34"/>
  <c r="E26" i="34"/>
  <c r="B26" i="34"/>
  <c r="I25" i="34"/>
  <c r="G25" i="34"/>
  <c r="E25" i="34"/>
  <c r="B25" i="34"/>
  <c r="I24" i="34"/>
  <c r="G24" i="34"/>
  <c r="E24" i="34"/>
  <c r="B24" i="34"/>
  <c r="I22" i="34"/>
  <c r="G22" i="34"/>
  <c r="E22" i="34"/>
  <c r="B22" i="34"/>
  <c r="I21" i="34"/>
  <c r="G21" i="34"/>
  <c r="E21" i="34"/>
  <c r="B21" i="34"/>
  <c r="I20" i="34"/>
  <c r="G20" i="34"/>
  <c r="E20" i="34"/>
  <c r="B20" i="34"/>
  <c r="I19" i="34"/>
  <c r="G19" i="34"/>
  <c r="E19" i="34"/>
  <c r="B19" i="34"/>
  <c r="N13" i="34"/>
  <c r="I13" i="34"/>
  <c r="M8" i="34"/>
  <c r="E13" i="34"/>
  <c r="B13" i="34"/>
  <c r="I34" i="87" l="1"/>
  <c r="G34" i="87"/>
  <c r="E34" i="87"/>
  <c r="B34" i="87"/>
  <c r="I33" i="87"/>
  <c r="G33" i="87"/>
  <c r="E33" i="87"/>
  <c r="B33" i="87"/>
  <c r="I32" i="87"/>
  <c r="G32" i="87"/>
  <c r="E32" i="87"/>
  <c r="B32" i="87"/>
  <c r="I31" i="87"/>
  <c r="G31" i="87"/>
  <c r="E31" i="87"/>
  <c r="B31" i="87"/>
  <c r="I30" i="87"/>
  <c r="G30" i="87"/>
  <c r="E30" i="87"/>
  <c r="B30" i="87"/>
  <c r="I29" i="87"/>
  <c r="G29" i="87"/>
  <c r="E29" i="87"/>
  <c r="B29" i="87"/>
  <c r="I28" i="87"/>
  <c r="G28" i="87"/>
  <c r="E28" i="87"/>
  <c r="B28" i="87"/>
  <c r="I27" i="87"/>
  <c r="G27" i="87"/>
  <c r="E27" i="87"/>
  <c r="B27" i="87"/>
  <c r="I26" i="87"/>
  <c r="G26" i="87"/>
  <c r="E26" i="87"/>
  <c r="B26" i="87"/>
  <c r="I25" i="87"/>
  <c r="G25" i="87"/>
  <c r="E25" i="87"/>
  <c r="B25" i="87"/>
  <c r="I23" i="87"/>
  <c r="G23" i="87"/>
  <c r="E23" i="87"/>
  <c r="B23" i="87"/>
  <c r="I22" i="87"/>
  <c r="G22" i="87"/>
  <c r="E22" i="87"/>
  <c r="B22" i="87"/>
  <c r="I21" i="87"/>
  <c r="G21" i="87"/>
  <c r="E21" i="87"/>
  <c r="B21" i="87"/>
  <c r="I20" i="87"/>
  <c r="G20" i="87"/>
  <c r="E20" i="87"/>
  <c r="B20" i="87"/>
  <c r="I19" i="87"/>
  <c r="G19" i="87"/>
  <c r="E19" i="87"/>
  <c r="B19" i="87"/>
  <c r="M8" i="87"/>
  <c r="N13" i="87"/>
  <c r="I13" i="87"/>
  <c r="E13" i="87"/>
  <c r="B13" i="87"/>
  <c r="I29" i="85" l="1"/>
  <c r="G29" i="85"/>
  <c r="E29" i="85"/>
  <c r="B29" i="85"/>
  <c r="I28" i="85"/>
  <c r="G28" i="85"/>
  <c r="E28" i="85"/>
  <c r="B28" i="85"/>
  <c r="I26" i="85"/>
  <c r="G26" i="85"/>
  <c r="E26" i="85"/>
  <c r="B26" i="85"/>
  <c r="I25" i="85"/>
  <c r="G25" i="85"/>
  <c r="E25" i="85"/>
  <c r="B25" i="85"/>
  <c r="I23" i="85"/>
  <c r="G23" i="85"/>
  <c r="E23" i="85"/>
  <c r="B23" i="85"/>
  <c r="I22" i="85"/>
  <c r="G22" i="85"/>
  <c r="E22" i="85"/>
  <c r="B22" i="85"/>
  <c r="I21" i="85"/>
  <c r="G21" i="85"/>
  <c r="E21" i="85"/>
  <c r="B21" i="85"/>
  <c r="I20" i="85"/>
  <c r="G20" i="85"/>
  <c r="E20" i="85"/>
  <c r="B20" i="85"/>
  <c r="I19" i="85"/>
  <c r="G19" i="85"/>
  <c r="E19" i="85"/>
  <c r="B19" i="85"/>
  <c r="N13" i="118" l="1"/>
  <c r="I13" i="118"/>
  <c r="M8" i="118"/>
  <c r="E13" i="118"/>
  <c r="B13" i="118"/>
  <c r="I22" i="50" l="1"/>
  <c r="G22" i="50"/>
  <c r="E22" i="50"/>
  <c r="B22" i="50"/>
  <c r="I21" i="50"/>
  <c r="G21" i="50"/>
  <c r="E21" i="50"/>
  <c r="B21" i="50"/>
  <c r="I20" i="50"/>
  <c r="G20" i="50"/>
  <c r="E20" i="50"/>
  <c r="B20" i="50"/>
  <c r="I19" i="50"/>
  <c r="G19" i="50"/>
  <c r="E19" i="50"/>
  <c r="B19" i="50"/>
  <c r="M8" i="50"/>
  <c r="I27" i="51" l="1"/>
  <c r="G27" i="51"/>
  <c r="E27" i="51"/>
  <c r="B27" i="51"/>
  <c r="I26" i="51"/>
  <c r="G26" i="51"/>
  <c r="E26" i="51"/>
  <c r="B26" i="51"/>
  <c r="I25" i="51"/>
  <c r="G25" i="51"/>
  <c r="E25" i="51"/>
  <c r="B25" i="51"/>
  <c r="I24" i="51"/>
  <c r="G24" i="51"/>
  <c r="E24" i="51"/>
  <c r="B24" i="51"/>
  <c r="I22" i="51"/>
  <c r="G22" i="51"/>
  <c r="E22" i="51"/>
  <c r="B22" i="51"/>
  <c r="I21" i="51"/>
  <c r="G21" i="51"/>
  <c r="E21" i="51"/>
  <c r="B21" i="51"/>
  <c r="I20" i="51"/>
  <c r="G20" i="51"/>
  <c r="E20" i="51"/>
  <c r="B20" i="51"/>
  <c r="I19" i="51"/>
  <c r="G19" i="51"/>
  <c r="E19" i="51"/>
  <c r="B19" i="51"/>
  <c r="N13" i="51" l="1"/>
  <c r="I13" i="51"/>
  <c r="E13" i="51"/>
  <c r="B13" i="51"/>
  <c r="B5" i="89" l="1"/>
  <c r="P20" i="51" l="1"/>
  <c r="P21" i="51"/>
  <c r="P22" i="51"/>
  <c r="P25" i="51" s="1"/>
  <c r="P19" i="51"/>
  <c r="P22" i="127"/>
  <c r="P25" i="127" s="1"/>
  <c r="P20" i="127"/>
  <c r="P21" i="127"/>
  <c r="P19" i="127"/>
  <c r="I27" i="127"/>
  <c r="G27" i="127"/>
  <c r="E27" i="127"/>
  <c r="B27" i="127"/>
  <c r="I26" i="127"/>
  <c r="G26" i="127"/>
  <c r="E26" i="127"/>
  <c r="B26" i="127"/>
  <c r="I25" i="127"/>
  <c r="G25" i="127"/>
  <c r="E25" i="127"/>
  <c r="B25" i="127"/>
  <c r="I24" i="127"/>
  <c r="G24" i="127"/>
  <c r="E24" i="127"/>
  <c r="B24" i="127"/>
  <c r="I22" i="127"/>
  <c r="G22" i="127"/>
  <c r="E22" i="127"/>
  <c r="B22" i="127"/>
  <c r="I21" i="127"/>
  <c r="G21" i="127"/>
  <c r="E21" i="127"/>
  <c r="B21" i="127"/>
  <c r="I20" i="127"/>
  <c r="G20" i="127"/>
  <c r="E20" i="127"/>
  <c r="B20" i="127"/>
  <c r="I19" i="127"/>
  <c r="G19" i="127"/>
  <c r="E19" i="127"/>
  <c r="B19" i="127"/>
  <c r="N13" i="127"/>
  <c r="I13" i="127"/>
  <c r="E13" i="127"/>
  <c r="B13" i="127"/>
  <c r="N11" i="127"/>
  <c r="G11" i="127"/>
  <c r="M8" i="127"/>
  <c r="I27" i="126"/>
  <c r="G27" i="126"/>
  <c r="E27" i="126"/>
  <c r="B27" i="126"/>
  <c r="I26" i="126"/>
  <c r="G26" i="126"/>
  <c r="E26" i="126"/>
  <c r="B26" i="126"/>
  <c r="I25" i="126"/>
  <c r="G25" i="126"/>
  <c r="E25" i="126"/>
  <c r="B25" i="126"/>
  <c r="I24" i="126"/>
  <c r="G24" i="126"/>
  <c r="E24" i="126"/>
  <c r="B24" i="126"/>
  <c r="I22" i="126"/>
  <c r="G22" i="126"/>
  <c r="E22" i="126"/>
  <c r="B22" i="126"/>
  <c r="I21" i="126"/>
  <c r="G21" i="126"/>
  <c r="E21" i="126"/>
  <c r="B21" i="126"/>
  <c r="I20" i="126"/>
  <c r="G20" i="126"/>
  <c r="E20" i="126"/>
  <c r="B20" i="126"/>
  <c r="I19" i="126"/>
  <c r="G19" i="126"/>
  <c r="E19" i="126"/>
  <c r="B19" i="126"/>
  <c r="N13" i="126"/>
  <c r="I13" i="126"/>
  <c r="E13" i="126"/>
  <c r="B13" i="126"/>
  <c r="I27" i="125"/>
  <c r="G27" i="125"/>
  <c r="E27" i="125"/>
  <c r="B27" i="125"/>
  <c r="I26" i="125"/>
  <c r="G26" i="125"/>
  <c r="E26" i="125"/>
  <c r="B26" i="125"/>
  <c r="I25" i="125"/>
  <c r="G25" i="125"/>
  <c r="E25" i="125"/>
  <c r="B25" i="125"/>
  <c r="I24" i="125"/>
  <c r="G24" i="125"/>
  <c r="E24" i="125"/>
  <c r="B24" i="125"/>
  <c r="I22" i="125"/>
  <c r="G22" i="125"/>
  <c r="E22" i="125"/>
  <c r="B22" i="125"/>
  <c r="I21" i="125"/>
  <c r="G21" i="125"/>
  <c r="E21" i="125"/>
  <c r="B21" i="125"/>
  <c r="I20" i="125"/>
  <c r="G20" i="125"/>
  <c r="E20" i="125"/>
  <c r="B20" i="125"/>
  <c r="I19" i="125"/>
  <c r="G19" i="125"/>
  <c r="E19" i="125"/>
  <c r="B19" i="125"/>
  <c r="N13" i="125"/>
  <c r="I13" i="125"/>
  <c r="E13" i="125"/>
  <c r="B13" i="125"/>
  <c r="M8" i="125"/>
  <c r="J8" i="125"/>
  <c r="P22" i="125" s="1"/>
  <c r="E27" i="124"/>
  <c r="B27" i="124"/>
  <c r="E26" i="124"/>
  <c r="B26" i="124"/>
  <c r="E25" i="124"/>
  <c r="B25" i="124"/>
  <c r="E24" i="124"/>
  <c r="B24" i="124"/>
  <c r="B22" i="124"/>
  <c r="B21" i="124"/>
  <c r="E20" i="124"/>
  <c r="B20" i="124"/>
  <c r="E19" i="124"/>
  <c r="B19" i="124"/>
  <c r="N13" i="124"/>
  <c r="I13" i="124"/>
  <c r="E13" i="124"/>
  <c r="B13" i="124"/>
  <c r="E27" i="123"/>
  <c r="B27" i="123"/>
  <c r="B25" i="123"/>
  <c r="E24" i="123"/>
  <c r="B24" i="123"/>
  <c r="B22" i="123"/>
  <c r="B20" i="123"/>
  <c r="E19" i="123"/>
  <c r="B19" i="123"/>
  <c r="N13" i="123"/>
  <c r="I13" i="123"/>
  <c r="E13" i="123"/>
  <c r="B13" i="123"/>
  <c r="M8" i="123"/>
  <c r="B25" i="122"/>
  <c r="I24" i="122"/>
  <c r="B24" i="122"/>
  <c r="E20" i="122"/>
  <c r="B20" i="122"/>
  <c r="I19" i="122"/>
  <c r="G19" i="122"/>
  <c r="E19" i="122"/>
  <c r="B19" i="122"/>
  <c r="N13" i="122"/>
  <c r="I13" i="122"/>
  <c r="E13" i="122"/>
  <c r="B13" i="122"/>
  <c r="N11" i="122"/>
  <c r="G11" i="122"/>
  <c r="M8" i="122"/>
  <c r="I27" i="121"/>
  <c r="E27" i="121"/>
  <c r="B27" i="121"/>
  <c r="I26" i="121"/>
  <c r="B26" i="121"/>
  <c r="I25" i="121"/>
  <c r="E25" i="121"/>
  <c r="B25" i="121"/>
  <c r="E24" i="121"/>
  <c r="B24" i="121"/>
  <c r="I22" i="121"/>
  <c r="B22" i="121"/>
  <c r="B21" i="121"/>
  <c r="E20" i="121"/>
  <c r="B20" i="121"/>
  <c r="E19" i="121"/>
  <c r="B19" i="121"/>
  <c r="N13" i="121"/>
  <c r="I13" i="121"/>
  <c r="E13" i="121"/>
  <c r="B13" i="121"/>
  <c r="I27" i="120"/>
  <c r="E27" i="120"/>
  <c r="B27" i="120"/>
  <c r="I26" i="120"/>
  <c r="E26" i="120"/>
  <c r="B26" i="120"/>
  <c r="I25" i="120"/>
  <c r="E25" i="120"/>
  <c r="B25" i="120"/>
  <c r="E24" i="120"/>
  <c r="B24" i="120"/>
  <c r="I22" i="120"/>
  <c r="B22" i="120"/>
  <c r="B21" i="120"/>
  <c r="E20" i="120"/>
  <c r="B20" i="120"/>
  <c r="E19" i="120"/>
  <c r="B19" i="120"/>
  <c r="N13" i="120"/>
  <c r="I13" i="120"/>
  <c r="E13" i="120"/>
  <c r="B13" i="120"/>
  <c r="I27" i="119"/>
  <c r="G27" i="119"/>
  <c r="E27" i="119"/>
  <c r="B27" i="119"/>
  <c r="I26" i="119"/>
  <c r="G26" i="119"/>
  <c r="E26" i="119"/>
  <c r="B26" i="119"/>
  <c r="I25" i="119"/>
  <c r="G25" i="119"/>
  <c r="E25" i="119"/>
  <c r="B25" i="119"/>
  <c r="I24" i="119"/>
  <c r="G24" i="119"/>
  <c r="E24" i="119"/>
  <c r="B24" i="119"/>
  <c r="I22" i="119"/>
  <c r="G22" i="119"/>
  <c r="E22" i="119"/>
  <c r="B22" i="119"/>
  <c r="I21" i="119"/>
  <c r="G21" i="119"/>
  <c r="E21" i="119"/>
  <c r="B21" i="119"/>
  <c r="I20" i="119"/>
  <c r="G20" i="119"/>
  <c r="E20" i="119"/>
  <c r="B20" i="119"/>
  <c r="I19" i="119"/>
  <c r="G19" i="119"/>
  <c r="E19" i="119"/>
  <c r="B19" i="119"/>
  <c r="N13" i="119"/>
  <c r="I13" i="119"/>
  <c r="E13" i="119"/>
  <c r="B13" i="119"/>
  <c r="N11" i="119"/>
  <c r="G11" i="119"/>
  <c r="M8" i="119"/>
  <c r="I29" i="118"/>
  <c r="G29" i="118"/>
  <c r="B29" i="118"/>
  <c r="I28" i="118"/>
  <c r="G28" i="118"/>
  <c r="E28" i="118"/>
  <c r="B28" i="118"/>
  <c r="E29" i="118" s="1"/>
  <c r="G27" i="118"/>
  <c r="E27" i="118"/>
  <c r="B27" i="118"/>
  <c r="E26" i="118"/>
  <c r="B26" i="118"/>
  <c r="G25" i="118"/>
  <c r="E25" i="118"/>
  <c r="B25" i="118"/>
  <c r="I24" i="118"/>
  <c r="G24" i="118"/>
  <c r="E24" i="118"/>
  <c r="B24" i="118"/>
  <c r="I22" i="118"/>
  <c r="E22" i="118"/>
  <c r="B22" i="118"/>
  <c r="I21" i="118"/>
  <c r="E21" i="118"/>
  <c r="B21" i="118"/>
  <c r="I20" i="118"/>
  <c r="G20" i="118"/>
  <c r="E20" i="118"/>
  <c r="B20" i="118"/>
  <c r="I19" i="118"/>
  <c r="E19" i="118"/>
  <c r="B19" i="118"/>
  <c r="I27" i="117"/>
  <c r="G27" i="117"/>
  <c r="E27" i="117"/>
  <c r="B27" i="117"/>
  <c r="I26" i="117"/>
  <c r="G26" i="117"/>
  <c r="E26" i="117"/>
  <c r="B26" i="117"/>
  <c r="I25" i="117"/>
  <c r="G25" i="117"/>
  <c r="E25" i="117"/>
  <c r="B25" i="117"/>
  <c r="I24" i="117"/>
  <c r="G24" i="117"/>
  <c r="E24" i="117"/>
  <c r="B24" i="117"/>
  <c r="I22" i="117"/>
  <c r="G22" i="117"/>
  <c r="E22" i="117"/>
  <c r="B22" i="117"/>
  <c r="I21" i="117"/>
  <c r="G21" i="117"/>
  <c r="E21" i="117"/>
  <c r="B21" i="117"/>
  <c r="I20" i="117"/>
  <c r="G20" i="117"/>
  <c r="E20" i="117"/>
  <c r="B20" i="117"/>
  <c r="I19" i="117"/>
  <c r="G19" i="117"/>
  <c r="E19" i="117"/>
  <c r="B19" i="117"/>
  <c r="N13" i="117"/>
  <c r="I13" i="117"/>
  <c r="E13" i="117"/>
  <c r="B13" i="117"/>
  <c r="N11" i="117"/>
  <c r="G11" i="117"/>
  <c r="B11" i="117"/>
  <c r="M8" i="117"/>
  <c r="D8" i="117"/>
  <c r="I26" i="116"/>
  <c r="G26" i="116"/>
  <c r="E26" i="116"/>
  <c r="B26" i="116"/>
  <c r="I25" i="116"/>
  <c r="G25" i="116"/>
  <c r="E25" i="116"/>
  <c r="B25" i="116"/>
  <c r="I24" i="116"/>
  <c r="G24" i="116"/>
  <c r="E24" i="116"/>
  <c r="B24" i="116"/>
  <c r="I23" i="116"/>
  <c r="G23" i="116"/>
  <c r="E23" i="116"/>
  <c r="B23" i="116"/>
  <c r="I21" i="116"/>
  <c r="G21" i="116"/>
  <c r="E21" i="116"/>
  <c r="B21" i="116"/>
  <c r="I20" i="116"/>
  <c r="G20" i="116"/>
  <c r="E20" i="116"/>
  <c r="B20" i="116"/>
  <c r="I19" i="116"/>
  <c r="G19" i="116"/>
  <c r="E19" i="116"/>
  <c r="B19" i="116"/>
  <c r="N13" i="116"/>
  <c r="I13" i="116"/>
  <c r="E13" i="116"/>
  <c r="B13" i="116"/>
  <c r="N11" i="116"/>
  <c r="G11" i="116"/>
  <c r="M8" i="116"/>
  <c r="I21" i="115"/>
  <c r="G21" i="115"/>
  <c r="E21" i="115"/>
  <c r="N11" i="115"/>
  <c r="G11" i="115"/>
  <c r="P27" i="114"/>
  <c r="P26" i="114"/>
  <c r="P25" i="114"/>
  <c r="P24" i="114"/>
  <c r="P22" i="114"/>
  <c r="I22" i="114"/>
  <c r="G22" i="114"/>
  <c r="E22" i="114"/>
  <c r="P21" i="114"/>
  <c r="I21" i="114"/>
  <c r="G21" i="114"/>
  <c r="E21" i="114"/>
  <c r="P20" i="114"/>
  <c r="I20" i="114"/>
  <c r="G20" i="114"/>
  <c r="E20" i="114"/>
  <c r="P19" i="114"/>
  <c r="I19" i="114"/>
  <c r="G19" i="114"/>
  <c r="E19" i="114"/>
  <c r="B13" i="114"/>
  <c r="N11" i="114"/>
  <c r="G11" i="114"/>
  <c r="N11" i="112"/>
  <c r="G11" i="112"/>
  <c r="P23" i="111"/>
  <c r="P21" i="111"/>
  <c r="P20" i="111"/>
  <c r="P19" i="111"/>
  <c r="N11" i="111"/>
  <c r="G11" i="111"/>
  <c r="P20" i="110"/>
  <c r="P26" i="110" s="1"/>
  <c r="P22" i="110"/>
  <c r="P27" i="110" s="1"/>
  <c r="P23" i="110"/>
  <c r="P19" i="110"/>
  <c r="P25" i="110" s="1"/>
  <c r="N11" i="110"/>
  <c r="G11" i="110"/>
  <c r="I20" i="109"/>
  <c r="G20" i="109"/>
  <c r="E20" i="109"/>
  <c r="B20" i="109"/>
  <c r="I19" i="109"/>
  <c r="G19" i="109"/>
  <c r="E19" i="109"/>
  <c r="B19" i="109"/>
  <c r="N11" i="109"/>
  <c r="G11" i="109"/>
  <c r="P24" i="108"/>
  <c r="P22" i="108"/>
  <c r="P27" i="108" s="1"/>
  <c r="P21" i="108"/>
  <c r="P20" i="108"/>
  <c r="P19" i="108"/>
  <c r="N11" i="108"/>
  <c r="G11" i="108"/>
  <c r="N11" i="107"/>
  <c r="G11" i="107"/>
  <c r="N11" i="106"/>
  <c r="G11" i="106"/>
  <c r="I27" i="105"/>
  <c r="E27" i="105"/>
  <c r="B27" i="105"/>
  <c r="I26" i="105"/>
  <c r="E26" i="105"/>
  <c r="B26" i="105"/>
  <c r="I25" i="105"/>
  <c r="E25" i="105"/>
  <c r="B25" i="105"/>
  <c r="I24" i="105"/>
  <c r="E24" i="105"/>
  <c r="B24" i="105"/>
  <c r="I22" i="105"/>
  <c r="I21" i="105" s="1"/>
  <c r="E22" i="105"/>
  <c r="B22" i="105"/>
  <c r="E21" i="105"/>
  <c r="B21" i="105"/>
  <c r="I20" i="105"/>
  <c r="G20" i="105"/>
  <c r="E20" i="105"/>
  <c r="B20" i="105"/>
  <c r="I19" i="105"/>
  <c r="G19" i="105"/>
  <c r="E19" i="105"/>
  <c r="B19" i="105"/>
  <c r="N13" i="105"/>
  <c r="I13" i="105"/>
  <c r="E13" i="105"/>
  <c r="B13" i="105"/>
  <c r="M8" i="105"/>
  <c r="P20" i="104"/>
  <c r="P21" i="104"/>
  <c r="P22" i="104"/>
  <c r="P23" i="104"/>
  <c r="P24" i="104"/>
  <c r="P25" i="104"/>
  <c r="P26" i="104"/>
  <c r="P27" i="104" s="1"/>
  <c r="P29" i="104" s="1"/>
  <c r="P19" i="104"/>
  <c r="K39" i="104"/>
  <c r="I39" i="104"/>
  <c r="G39" i="104"/>
  <c r="E39" i="104"/>
  <c r="B39" i="104"/>
  <c r="A39" i="104"/>
  <c r="K38" i="104"/>
  <c r="I38" i="104"/>
  <c r="G38" i="104"/>
  <c r="E38" i="104"/>
  <c r="B38" i="104"/>
  <c r="A38" i="104"/>
  <c r="K37" i="104"/>
  <c r="I37" i="104"/>
  <c r="G37" i="104"/>
  <c r="E37" i="104"/>
  <c r="B37" i="104"/>
  <c r="A37" i="104"/>
  <c r="K36" i="104"/>
  <c r="I36" i="104"/>
  <c r="G36" i="104"/>
  <c r="E36" i="104"/>
  <c r="B36" i="104"/>
  <c r="A36" i="104"/>
  <c r="K35" i="104"/>
  <c r="I35" i="104"/>
  <c r="G35" i="104"/>
  <c r="E35" i="104"/>
  <c r="B35" i="104"/>
  <c r="A35" i="104"/>
  <c r="K34" i="104"/>
  <c r="I34" i="104"/>
  <c r="G34" i="104"/>
  <c r="E34" i="104"/>
  <c r="B34" i="104"/>
  <c r="A34" i="104"/>
  <c r="K33" i="104"/>
  <c r="I33" i="104"/>
  <c r="G33" i="104"/>
  <c r="E33" i="104"/>
  <c r="B33" i="104"/>
  <c r="A33" i="104"/>
  <c r="K32" i="104"/>
  <c r="I32" i="104"/>
  <c r="G32" i="104"/>
  <c r="E32" i="104"/>
  <c r="B32" i="104"/>
  <c r="A32" i="104"/>
  <c r="K31" i="104"/>
  <c r="I31" i="104"/>
  <c r="G31" i="104"/>
  <c r="E31" i="104"/>
  <c r="B31" i="104"/>
  <c r="A31" i="104"/>
  <c r="K30" i="104"/>
  <c r="I30" i="104"/>
  <c r="G30" i="104"/>
  <c r="E30" i="104"/>
  <c r="B30" i="104"/>
  <c r="A30" i="104"/>
  <c r="K29" i="104"/>
  <c r="I29" i="104"/>
  <c r="G29" i="104"/>
  <c r="E29" i="104"/>
  <c r="B29" i="104"/>
  <c r="A29" i="104"/>
  <c r="A28" i="104"/>
  <c r="K27" i="104"/>
  <c r="I27" i="104"/>
  <c r="G27" i="104"/>
  <c r="E27" i="104"/>
  <c r="B27" i="104"/>
  <c r="A27" i="104"/>
  <c r="K26" i="104"/>
  <c r="I26" i="104"/>
  <c r="G26" i="104"/>
  <c r="E26" i="104"/>
  <c r="B26" i="104"/>
  <c r="A26" i="104"/>
  <c r="K25" i="104"/>
  <c r="I25" i="104"/>
  <c r="G25" i="104"/>
  <c r="E25" i="104"/>
  <c r="B25" i="104"/>
  <c r="A25" i="104"/>
  <c r="K24" i="104"/>
  <c r="I24" i="104"/>
  <c r="G24" i="104"/>
  <c r="E24" i="104"/>
  <c r="B24" i="104"/>
  <c r="A24" i="104"/>
  <c r="K23" i="104"/>
  <c r="I23" i="104"/>
  <c r="G23" i="104"/>
  <c r="E23" i="104"/>
  <c r="B23" i="104"/>
  <c r="A23" i="104"/>
  <c r="K22" i="104"/>
  <c r="I22" i="104"/>
  <c r="G22" i="104"/>
  <c r="E22" i="104"/>
  <c r="B22" i="104"/>
  <c r="A22" i="104"/>
  <c r="K21" i="104"/>
  <c r="I21" i="104"/>
  <c r="G21" i="104"/>
  <c r="E21" i="104"/>
  <c r="B21" i="104"/>
  <c r="A21" i="104"/>
  <c r="K20" i="104"/>
  <c r="I20" i="104"/>
  <c r="G20" i="104"/>
  <c r="E20" i="104"/>
  <c r="B20" i="104"/>
  <c r="A20" i="104"/>
  <c r="K19" i="104"/>
  <c r="I19" i="104"/>
  <c r="G19" i="104"/>
  <c r="E19" i="104"/>
  <c r="B19" i="104"/>
  <c r="A19" i="104"/>
  <c r="M18" i="104"/>
  <c r="L18" i="104"/>
  <c r="O17" i="104"/>
  <c r="N17" i="104"/>
  <c r="L17" i="104"/>
  <c r="K17" i="104"/>
  <c r="I17" i="104"/>
  <c r="G17" i="104"/>
  <c r="E17" i="104"/>
  <c r="P16" i="104"/>
  <c r="N16" i="104"/>
  <c r="E16" i="104"/>
  <c r="B16" i="104"/>
  <c r="A16" i="104"/>
  <c r="A15" i="104"/>
  <c r="N13" i="104"/>
  <c r="M13" i="104"/>
  <c r="I13" i="104"/>
  <c r="H13" i="104"/>
  <c r="E13" i="104"/>
  <c r="D13" i="104"/>
  <c r="B13" i="104"/>
  <c r="A13" i="104"/>
  <c r="A12" i="104"/>
  <c r="N11" i="104"/>
  <c r="M11" i="104"/>
  <c r="G11" i="104"/>
  <c r="F11" i="104"/>
  <c r="B11" i="104"/>
  <c r="A11" i="104"/>
  <c r="A10" i="104"/>
  <c r="P8" i="104"/>
  <c r="O8" i="104"/>
  <c r="M8" i="104"/>
  <c r="L8" i="104"/>
  <c r="I8" i="104"/>
  <c r="D8" i="104"/>
  <c r="A8" i="104"/>
  <c r="A7" i="104"/>
  <c r="Q6" i="104"/>
  <c r="P6" i="104"/>
  <c r="O6" i="104"/>
  <c r="N6" i="104"/>
  <c r="M6" i="104"/>
  <c r="L6" i="104"/>
  <c r="K6" i="104"/>
  <c r="J6" i="104"/>
  <c r="I6" i="104"/>
  <c r="H6" i="104"/>
  <c r="G6" i="104"/>
  <c r="F6" i="104"/>
  <c r="E6" i="104"/>
  <c r="D6" i="104"/>
  <c r="C6" i="104"/>
  <c r="B6" i="104"/>
  <c r="A6" i="104"/>
  <c r="B2" i="104"/>
  <c r="N1" i="104"/>
  <c r="C1" i="104"/>
  <c r="K39" i="103"/>
  <c r="I39" i="103"/>
  <c r="G39" i="103"/>
  <c r="E39" i="103"/>
  <c r="B39" i="103"/>
  <c r="A39" i="103"/>
  <c r="K38" i="103"/>
  <c r="I38" i="103"/>
  <c r="G38" i="103"/>
  <c r="E38" i="103"/>
  <c r="B38" i="103"/>
  <c r="A38" i="103"/>
  <c r="K37" i="103"/>
  <c r="I37" i="103"/>
  <c r="G37" i="103"/>
  <c r="E37" i="103"/>
  <c r="B37" i="103"/>
  <c r="A37" i="103"/>
  <c r="K36" i="103"/>
  <c r="I36" i="103"/>
  <c r="G36" i="103"/>
  <c r="E36" i="103"/>
  <c r="B36" i="103"/>
  <c r="A36" i="103"/>
  <c r="K35" i="103"/>
  <c r="I35" i="103"/>
  <c r="G35" i="103"/>
  <c r="E35" i="103"/>
  <c r="B35" i="103"/>
  <c r="A35" i="103"/>
  <c r="K34" i="103"/>
  <c r="I34" i="103"/>
  <c r="G34" i="103"/>
  <c r="E34" i="103"/>
  <c r="B34" i="103"/>
  <c r="A34" i="103"/>
  <c r="K33" i="103"/>
  <c r="I33" i="103"/>
  <c r="G33" i="103"/>
  <c r="E33" i="103"/>
  <c r="B33" i="103"/>
  <c r="A33" i="103"/>
  <c r="K32" i="103"/>
  <c r="I32" i="103"/>
  <c r="G32" i="103"/>
  <c r="E32" i="103"/>
  <c r="B32" i="103"/>
  <c r="A32" i="103"/>
  <c r="K31" i="103"/>
  <c r="I31" i="103"/>
  <c r="G31" i="103"/>
  <c r="E31" i="103"/>
  <c r="B31" i="103"/>
  <c r="A31" i="103"/>
  <c r="K30" i="103"/>
  <c r="I30" i="103"/>
  <c r="G30" i="103"/>
  <c r="E30" i="103"/>
  <c r="B30" i="103"/>
  <c r="A30" i="103"/>
  <c r="K29" i="103"/>
  <c r="I29" i="103"/>
  <c r="G29" i="103"/>
  <c r="E29" i="103"/>
  <c r="B29" i="103"/>
  <c r="A29" i="103"/>
  <c r="A28" i="103"/>
  <c r="K27" i="103"/>
  <c r="I27" i="103"/>
  <c r="G27" i="103"/>
  <c r="E27" i="103"/>
  <c r="B27" i="103"/>
  <c r="A27" i="103"/>
  <c r="K26" i="103"/>
  <c r="I26" i="103"/>
  <c r="G26" i="103"/>
  <c r="E26" i="103"/>
  <c r="B26" i="103"/>
  <c r="A26" i="103"/>
  <c r="K25" i="103"/>
  <c r="I25" i="103"/>
  <c r="G25" i="103"/>
  <c r="E25" i="103"/>
  <c r="B25" i="103"/>
  <c r="A25" i="103"/>
  <c r="K24" i="103"/>
  <c r="I24" i="103"/>
  <c r="G24" i="103"/>
  <c r="E24" i="103"/>
  <c r="B24" i="103"/>
  <c r="A24" i="103"/>
  <c r="K23" i="103"/>
  <c r="I23" i="103"/>
  <c r="G23" i="103"/>
  <c r="E23" i="103"/>
  <c r="B23" i="103"/>
  <c r="A23" i="103"/>
  <c r="K22" i="103"/>
  <c r="I22" i="103"/>
  <c r="G22" i="103"/>
  <c r="E22" i="103"/>
  <c r="B22" i="103"/>
  <c r="A22" i="103"/>
  <c r="K21" i="103"/>
  <c r="I21" i="103"/>
  <c r="G21" i="103"/>
  <c r="E21" i="103"/>
  <c r="B21" i="103"/>
  <c r="A21" i="103"/>
  <c r="K20" i="103"/>
  <c r="I20" i="103"/>
  <c r="G20" i="103"/>
  <c r="E20" i="103"/>
  <c r="B20" i="103"/>
  <c r="A20" i="103"/>
  <c r="K19" i="103"/>
  <c r="I19" i="103"/>
  <c r="G19" i="103"/>
  <c r="E19" i="103"/>
  <c r="B19" i="103"/>
  <c r="A19" i="103"/>
  <c r="M18" i="103"/>
  <c r="L18" i="103"/>
  <c r="O17" i="103"/>
  <c r="N17" i="103"/>
  <c r="L17" i="103"/>
  <c r="K17" i="103"/>
  <c r="I17" i="103"/>
  <c r="G17" i="103"/>
  <c r="E17" i="103"/>
  <c r="P16" i="103"/>
  <c r="N16" i="103"/>
  <c r="E16" i="103"/>
  <c r="B16" i="103"/>
  <c r="A16" i="103"/>
  <c r="A15" i="103"/>
  <c r="N13" i="103"/>
  <c r="M13" i="103"/>
  <c r="I13" i="103"/>
  <c r="H13" i="103"/>
  <c r="E13" i="103"/>
  <c r="D13" i="103"/>
  <c r="B13" i="103"/>
  <c r="A13" i="103"/>
  <c r="A12" i="103"/>
  <c r="N11" i="103"/>
  <c r="M11" i="103"/>
  <c r="G11" i="103"/>
  <c r="F11" i="103"/>
  <c r="B11" i="103"/>
  <c r="A11" i="103"/>
  <c r="A10" i="103"/>
  <c r="P8" i="103"/>
  <c r="O8" i="103"/>
  <c r="M8" i="103"/>
  <c r="L8" i="103"/>
  <c r="I8" i="103"/>
  <c r="D8" i="103"/>
  <c r="A8" i="103"/>
  <c r="A7" i="103"/>
  <c r="Q6" i="103"/>
  <c r="P6" i="103"/>
  <c r="O6" i="103"/>
  <c r="N6" i="103"/>
  <c r="M6" i="103"/>
  <c r="L6" i="103"/>
  <c r="K6" i="103"/>
  <c r="J6" i="103"/>
  <c r="I6" i="103"/>
  <c r="H6" i="103"/>
  <c r="G6" i="103"/>
  <c r="F6" i="103"/>
  <c r="E6" i="103"/>
  <c r="D6" i="103"/>
  <c r="C6" i="103"/>
  <c r="B6" i="103"/>
  <c r="A6" i="103"/>
  <c r="B2" i="103"/>
  <c r="N1" i="103"/>
  <c r="C1" i="103"/>
  <c r="E28" i="102"/>
  <c r="B28" i="102"/>
  <c r="I27" i="102"/>
  <c r="I28" i="102" s="1"/>
  <c r="G27" i="102"/>
  <c r="E27" i="102"/>
  <c r="B27" i="102"/>
  <c r="I26" i="102"/>
  <c r="I25" i="102"/>
  <c r="I24" i="102"/>
  <c r="I22" i="102"/>
  <c r="I21" i="102"/>
  <c r="B21" i="102"/>
  <c r="I20" i="102"/>
  <c r="I19" i="102"/>
  <c r="E19" i="102"/>
  <c r="B19" i="102"/>
  <c r="N13" i="102"/>
  <c r="I13" i="102"/>
  <c r="E13" i="102"/>
  <c r="B13" i="102"/>
  <c r="M8" i="102"/>
  <c r="P23" i="101"/>
  <c r="I23" i="101"/>
  <c r="P22" i="101"/>
  <c r="P20" i="101"/>
  <c r="P19" i="101"/>
  <c r="N11" i="101"/>
  <c r="G11" i="101"/>
  <c r="G11" i="100"/>
  <c r="N11" i="100" s="1"/>
  <c r="B11" i="100"/>
  <c r="P28" i="99"/>
  <c r="P27" i="99"/>
  <c r="P26" i="99"/>
  <c r="P25" i="99"/>
  <c r="P23" i="99"/>
  <c r="P22" i="99"/>
  <c r="P20" i="99"/>
  <c r="P19" i="99"/>
  <c r="N11" i="98"/>
  <c r="G11" i="98"/>
  <c r="I26" i="97"/>
  <c r="G26" i="97"/>
  <c r="E26" i="97"/>
  <c r="I25" i="97"/>
  <c r="G25" i="97"/>
  <c r="I24" i="97"/>
  <c r="G24" i="97"/>
  <c r="E24" i="97"/>
  <c r="I30" i="96"/>
  <c r="I29" i="96"/>
  <c r="I28" i="96"/>
  <c r="N11" i="96"/>
  <c r="G11" i="96"/>
  <c r="G11" i="95"/>
  <c r="B31" i="94"/>
  <c r="B30" i="94"/>
  <c r="I29" i="94"/>
  <c r="E29" i="94"/>
  <c r="B29" i="94"/>
  <c r="I24" i="94"/>
  <c r="E24" i="94"/>
  <c r="E22" i="94"/>
  <c r="B22" i="94"/>
  <c r="I20" i="94"/>
  <c r="E20" i="94"/>
  <c r="B20" i="94"/>
  <c r="I19" i="94"/>
  <c r="G11" i="94"/>
  <c r="G25" i="93"/>
  <c r="I22" i="93"/>
  <c r="A19" i="93"/>
  <c r="P33" i="104" l="1"/>
  <c r="P37" i="104"/>
  <c r="P32" i="104"/>
  <c r="P34" i="104"/>
  <c r="P38" i="104"/>
  <c r="P35" i="104"/>
  <c r="P39" i="104"/>
  <c r="P36" i="104"/>
  <c r="P26" i="108"/>
  <c r="P31" i="104"/>
  <c r="P30" i="104"/>
  <c r="P26" i="111"/>
  <c r="P27" i="111"/>
  <c r="P25" i="111"/>
  <c r="P28" i="101"/>
  <c r="P29" i="101"/>
  <c r="P25" i="101"/>
  <c r="P24" i="127"/>
  <c r="P27" i="101"/>
  <c r="P24" i="51"/>
  <c r="P27" i="127"/>
  <c r="P27" i="51"/>
  <c r="P26" i="127"/>
  <c r="P26" i="51"/>
  <c r="P27" i="125"/>
  <c r="P25" i="125"/>
  <c r="P26" i="125"/>
  <c r="P24" i="125"/>
  <c r="P19" i="125"/>
  <c r="P21" i="125"/>
  <c r="P20" i="125"/>
  <c r="P25" i="108"/>
  <c r="P26" i="101"/>
  <c r="P39" i="89" l="1"/>
  <c r="K39" i="89"/>
  <c r="I39" i="89"/>
  <c r="G39" i="89"/>
  <c r="E39" i="89"/>
  <c r="B39" i="89"/>
  <c r="A39" i="89"/>
  <c r="P38" i="89"/>
  <c r="K38" i="89"/>
  <c r="I38" i="89"/>
  <c r="G38" i="89"/>
  <c r="E38" i="89"/>
  <c r="B38" i="89"/>
  <c r="A38" i="89"/>
  <c r="P37" i="89"/>
  <c r="K37" i="89"/>
  <c r="I37" i="89"/>
  <c r="G37" i="89"/>
  <c r="E37" i="89"/>
  <c r="B37" i="89"/>
  <c r="A37" i="89"/>
  <c r="P36" i="89"/>
  <c r="K36" i="89"/>
  <c r="I36" i="89"/>
  <c r="G36" i="89"/>
  <c r="E36" i="89"/>
  <c r="B36" i="89"/>
  <c r="A36" i="89"/>
  <c r="P35" i="89"/>
  <c r="K35" i="89"/>
  <c r="I35" i="89"/>
  <c r="G35" i="89"/>
  <c r="E35" i="89"/>
  <c r="B35" i="89"/>
  <c r="A35" i="89"/>
  <c r="P34" i="89"/>
  <c r="K34" i="89"/>
  <c r="I34" i="89"/>
  <c r="G34" i="89"/>
  <c r="E34" i="89"/>
  <c r="B34" i="89"/>
  <c r="A34" i="89"/>
  <c r="P33" i="89"/>
  <c r="K33" i="89"/>
  <c r="I33" i="89"/>
  <c r="G33" i="89"/>
  <c r="E33" i="89"/>
  <c r="B33" i="89"/>
  <c r="A33" i="89"/>
  <c r="P32" i="89"/>
  <c r="K32" i="89"/>
  <c r="I32" i="89"/>
  <c r="G32" i="89"/>
  <c r="E32" i="89"/>
  <c r="B32" i="89"/>
  <c r="A32" i="89"/>
  <c r="P31" i="89"/>
  <c r="K31" i="89"/>
  <c r="I31" i="89"/>
  <c r="G31" i="89"/>
  <c r="E31" i="89"/>
  <c r="B31" i="89"/>
  <c r="A31" i="89"/>
  <c r="P30" i="89"/>
  <c r="K30" i="89"/>
  <c r="I30" i="89"/>
  <c r="G30" i="89"/>
  <c r="E30" i="89"/>
  <c r="B30" i="89"/>
  <c r="A30" i="89"/>
  <c r="P29" i="89"/>
  <c r="K29" i="89"/>
  <c r="I29" i="89"/>
  <c r="G29" i="89"/>
  <c r="E29" i="89"/>
  <c r="B29" i="89"/>
  <c r="A29" i="89"/>
  <c r="A28" i="89"/>
  <c r="P27" i="89"/>
  <c r="K27" i="89"/>
  <c r="I27" i="89"/>
  <c r="G27" i="89"/>
  <c r="E27" i="89"/>
  <c r="B27" i="89"/>
  <c r="A27" i="89"/>
  <c r="P26" i="89"/>
  <c r="K26" i="89"/>
  <c r="I26" i="89"/>
  <c r="G26" i="89"/>
  <c r="E26" i="89"/>
  <c r="B26" i="89"/>
  <c r="A26" i="89"/>
  <c r="P25" i="89"/>
  <c r="K25" i="89"/>
  <c r="I25" i="89"/>
  <c r="G25" i="89"/>
  <c r="E25" i="89"/>
  <c r="B25" i="89"/>
  <c r="A25" i="89"/>
  <c r="P24" i="89"/>
  <c r="K24" i="89"/>
  <c r="I24" i="89"/>
  <c r="G24" i="89"/>
  <c r="E24" i="89"/>
  <c r="B24" i="89"/>
  <c r="A24" i="89"/>
  <c r="P23" i="89"/>
  <c r="K23" i="89"/>
  <c r="I23" i="89"/>
  <c r="G23" i="89"/>
  <c r="E23" i="89"/>
  <c r="B23" i="89"/>
  <c r="A23" i="89"/>
  <c r="P22" i="89"/>
  <c r="K22" i="89"/>
  <c r="I22" i="89"/>
  <c r="G22" i="89"/>
  <c r="E22" i="89"/>
  <c r="B22" i="89"/>
  <c r="A22" i="89"/>
  <c r="P21" i="89"/>
  <c r="K21" i="89"/>
  <c r="I21" i="89"/>
  <c r="G21" i="89"/>
  <c r="E21" i="89"/>
  <c r="B21" i="89"/>
  <c r="A21" i="89"/>
  <c r="P20" i="89"/>
  <c r="K20" i="89"/>
  <c r="I20" i="89"/>
  <c r="G20" i="89"/>
  <c r="E20" i="89"/>
  <c r="B20" i="89"/>
  <c r="A20" i="89"/>
  <c r="P19" i="89"/>
  <c r="K19" i="89"/>
  <c r="I19" i="89"/>
  <c r="G19" i="89"/>
  <c r="E19" i="89"/>
  <c r="B19" i="89"/>
  <c r="A19" i="89"/>
  <c r="M18" i="89"/>
  <c r="L18" i="89"/>
  <c r="O17" i="89"/>
  <c r="N17" i="89"/>
  <c r="L17" i="89"/>
  <c r="K17" i="89"/>
  <c r="I17" i="89"/>
  <c r="G17" i="89"/>
  <c r="E17" i="89"/>
  <c r="P16" i="89"/>
  <c r="N16" i="89"/>
  <c r="E16" i="89"/>
  <c r="B16" i="89"/>
  <c r="A16" i="89"/>
  <c r="A15" i="89"/>
  <c r="M13" i="89"/>
  <c r="H13" i="89"/>
  <c r="D13" i="89"/>
  <c r="A13" i="89"/>
  <c r="A12" i="89"/>
  <c r="N11" i="89"/>
  <c r="M11" i="89"/>
  <c r="G11" i="89"/>
  <c r="F11" i="89"/>
  <c r="B11" i="89"/>
  <c r="A11" i="89"/>
  <c r="A10" i="89"/>
  <c r="P8" i="89"/>
  <c r="O8" i="89"/>
  <c r="L8" i="89"/>
  <c r="J8" i="89"/>
  <c r="I8" i="89"/>
  <c r="D8" i="89"/>
  <c r="A8" i="89"/>
  <c r="A7" i="89"/>
  <c r="Q6" i="89"/>
  <c r="P6" i="89"/>
  <c r="O6" i="89"/>
  <c r="N6" i="89"/>
  <c r="M6" i="89"/>
  <c r="L6" i="89"/>
  <c r="K6" i="89"/>
  <c r="J6" i="89"/>
  <c r="I6" i="89"/>
  <c r="H6" i="89"/>
  <c r="G6" i="89"/>
  <c r="F6" i="89"/>
  <c r="E6" i="89"/>
  <c r="D6" i="89"/>
  <c r="C6" i="89"/>
  <c r="B6" i="89"/>
  <c r="A6" i="89"/>
  <c r="B2" i="89"/>
  <c r="N1" i="89"/>
  <c r="C1" i="89"/>
  <c r="E27" i="88"/>
  <c r="B13" i="88"/>
  <c r="G11" i="88"/>
  <c r="I27" i="84"/>
  <c r="G27" i="84"/>
  <c r="E27" i="84"/>
  <c r="B27" i="84"/>
  <c r="I26" i="84"/>
  <c r="G26" i="84"/>
  <c r="E26" i="84"/>
  <c r="B26" i="84"/>
  <c r="I25" i="84"/>
  <c r="G25" i="84"/>
  <c r="E25" i="84"/>
  <c r="B25" i="84"/>
  <c r="I24" i="84"/>
  <c r="G24" i="84"/>
  <c r="E24" i="84"/>
  <c r="B24" i="84"/>
  <c r="I22" i="84"/>
  <c r="G22" i="84"/>
  <c r="E22" i="84"/>
  <c r="B22" i="84"/>
  <c r="I21" i="84"/>
  <c r="G21" i="84"/>
  <c r="E21" i="84"/>
  <c r="B21" i="84"/>
  <c r="I20" i="84"/>
  <c r="G20" i="84"/>
  <c r="E20" i="84"/>
  <c r="B20" i="84"/>
  <c r="I19" i="84"/>
  <c r="G19" i="84"/>
  <c r="E19" i="84"/>
  <c r="B19" i="84"/>
  <c r="N13" i="84"/>
  <c r="I13" i="84"/>
  <c r="E13" i="84"/>
  <c r="B13" i="84"/>
  <c r="B11" i="84"/>
  <c r="M8" i="84"/>
  <c r="D8" i="1" l="1"/>
  <c r="M8" i="41" l="1"/>
  <c r="B13" i="41"/>
  <c r="E13" i="41"/>
  <c r="I13" i="41"/>
  <c r="N13" i="41"/>
  <c r="B19" i="41"/>
  <c r="E19" i="41"/>
  <c r="G19" i="41"/>
  <c r="I19" i="41"/>
  <c r="B20" i="41"/>
  <c r="E20" i="41"/>
  <c r="G20" i="41"/>
  <c r="I20" i="41"/>
  <c r="B21" i="41"/>
  <c r="E21" i="41"/>
  <c r="G21" i="41"/>
  <c r="I21" i="41"/>
  <c r="B22" i="41"/>
  <c r="E22" i="41"/>
  <c r="G22" i="41"/>
  <c r="I22" i="41"/>
  <c r="B24" i="41"/>
  <c r="E24" i="41"/>
  <c r="G24" i="41"/>
  <c r="I24" i="41"/>
  <c r="B25" i="41"/>
  <c r="E25" i="41"/>
  <c r="G25" i="41"/>
  <c r="I25" i="41"/>
  <c r="B26" i="41"/>
  <c r="E26" i="41"/>
  <c r="G26" i="41"/>
  <c r="I26" i="41"/>
  <c r="B27" i="41"/>
  <c r="E27" i="41"/>
  <c r="G27" i="41"/>
  <c r="I27" i="41"/>
  <c r="M8" i="51" l="1"/>
  <c r="I27" i="40" l="1"/>
  <c r="G27" i="40"/>
  <c r="E27" i="40"/>
  <c r="B27" i="40"/>
  <c r="I26" i="40"/>
  <c r="G26" i="40"/>
  <c r="E26" i="40"/>
  <c r="B26" i="40"/>
  <c r="I25" i="40"/>
  <c r="G25" i="40"/>
  <c r="E25" i="40"/>
  <c r="B25" i="40"/>
  <c r="I24" i="40"/>
  <c r="G24" i="40"/>
  <c r="E24" i="40"/>
  <c r="B24" i="40"/>
  <c r="I22" i="40"/>
  <c r="G22" i="40"/>
  <c r="E22" i="40"/>
  <c r="B22" i="40"/>
  <c r="I21" i="40"/>
  <c r="G21" i="40"/>
  <c r="E21" i="40"/>
  <c r="B21" i="40"/>
  <c r="I20" i="40"/>
  <c r="G20" i="40"/>
  <c r="E20" i="40"/>
  <c r="B20" i="40"/>
  <c r="I19" i="40"/>
  <c r="G19" i="40"/>
  <c r="E19" i="40"/>
  <c r="B19" i="40"/>
  <c r="N13" i="40"/>
  <c r="I13" i="40"/>
  <c r="E13" i="40"/>
  <c r="M8" i="40"/>
  <c r="B13" i="40"/>
  <c r="B11" i="40"/>
  <c r="N11" i="40"/>
  <c r="G11" i="40"/>
  <c r="I26" i="50" l="1"/>
  <c r="I24" i="50"/>
  <c r="E24" i="50"/>
  <c r="B24" i="50"/>
  <c r="I25" i="50"/>
  <c r="E25" i="50"/>
  <c r="B25" i="50"/>
  <c r="E26" i="50"/>
  <c r="B26" i="50"/>
  <c r="E27" i="50"/>
  <c r="B27" i="50"/>
  <c r="N13" i="50"/>
  <c r="I13" i="50"/>
  <c r="E13" i="50"/>
  <c r="B13" i="50"/>
  <c r="I31" i="43" l="1"/>
  <c r="G31" i="43"/>
  <c r="E31" i="43"/>
  <c r="B31" i="43"/>
  <c r="I30" i="43"/>
  <c r="G30" i="43"/>
  <c r="E30" i="43"/>
  <c r="B30" i="43"/>
  <c r="G29" i="43"/>
  <c r="E29" i="43"/>
  <c r="B29" i="43"/>
  <c r="I28" i="43"/>
  <c r="I29" i="43" s="1"/>
  <c r="E28" i="43"/>
  <c r="B28" i="43"/>
  <c r="E27" i="43"/>
  <c r="B27" i="43"/>
  <c r="E26" i="43"/>
  <c r="B26" i="43"/>
  <c r="E25" i="43"/>
  <c r="B25" i="43"/>
  <c r="I24" i="43"/>
  <c r="E24" i="43"/>
  <c r="B24" i="43"/>
  <c r="I21" i="43"/>
  <c r="E22" i="43"/>
  <c r="E21" i="43"/>
  <c r="B22" i="43"/>
  <c r="B21" i="43"/>
  <c r="I20" i="43"/>
  <c r="G20" i="43"/>
  <c r="E20" i="43"/>
  <c r="B20" i="43"/>
  <c r="I19" i="43"/>
  <c r="G19" i="43"/>
  <c r="E19" i="43"/>
  <c r="B19" i="43"/>
  <c r="N13" i="43"/>
  <c r="I13" i="43"/>
  <c r="E13" i="43"/>
  <c r="B13" i="43"/>
  <c r="G27" i="39" l="1"/>
  <c r="B27" i="39"/>
  <c r="I26" i="39"/>
  <c r="G26" i="39"/>
  <c r="E26" i="39"/>
  <c r="B26" i="39"/>
  <c r="E25" i="39"/>
  <c r="B25" i="39"/>
  <c r="G24" i="39"/>
  <c r="E24" i="39"/>
  <c r="B24" i="39"/>
  <c r="K26" i="39"/>
  <c r="B22" i="39"/>
  <c r="B21" i="39"/>
  <c r="I20" i="39"/>
  <c r="G20" i="39"/>
  <c r="E20" i="39"/>
  <c r="B20" i="39"/>
  <c r="I19" i="39"/>
  <c r="G19" i="39"/>
  <c r="E19" i="39"/>
  <c r="B19" i="39"/>
  <c r="N13" i="39"/>
  <c r="I13" i="39"/>
  <c r="E13" i="39"/>
  <c r="B13" i="39"/>
  <c r="M8" i="39"/>
  <c r="I27" i="38" l="1"/>
  <c r="G27" i="38"/>
  <c r="E27" i="38"/>
  <c r="B27" i="38"/>
  <c r="I26" i="38"/>
  <c r="G26" i="38"/>
  <c r="E26" i="38"/>
  <c r="B26" i="38"/>
  <c r="I25" i="38"/>
  <c r="G25" i="38"/>
  <c r="E25" i="38"/>
  <c r="B25" i="38"/>
  <c r="I24" i="38"/>
  <c r="G24" i="38"/>
  <c r="E24" i="38"/>
  <c r="B24" i="38"/>
  <c r="I22" i="38"/>
  <c r="I21" i="38" s="1"/>
  <c r="G22" i="38"/>
  <c r="G21" i="38" s="1"/>
  <c r="E22" i="38"/>
  <c r="E21" i="38" s="1"/>
  <c r="B22" i="38"/>
  <c r="B21" i="38" s="1"/>
  <c r="A21" i="38"/>
  <c r="I20" i="38"/>
  <c r="G20" i="38"/>
  <c r="E20" i="38"/>
  <c r="B20" i="38"/>
  <c r="I19" i="38"/>
  <c r="G19" i="38"/>
  <c r="E19" i="38"/>
  <c r="B19" i="38"/>
  <c r="N13" i="38"/>
  <c r="I13" i="38"/>
  <c r="E13" i="38"/>
  <c r="B13" i="38"/>
  <c r="M8" i="38"/>
  <c r="I27" i="37" l="1"/>
  <c r="E27" i="37"/>
  <c r="B27" i="37" l="1"/>
  <c r="I26" i="37"/>
  <c r="G26" i="37"/>
  <c r="E26" i="37"/>
  <c r="B26" i="37"/>
  <c r="I25" i="37"/>
  <c r="E25" i="37"/>
  <c r="B25" i="37"/>
  <c r="I24" i="37"/>
  <c r="G24" i="37"/>
  <c r="E24" i="37"/>
  <c r="B24" i="37"/>
  <c r="I22" i="37"/>
  <c r="G22" i="37"/>
  <c r="E22" i="37"/>
  <c r="B22" i="37"/>
  <c r="I21" i="37"/>
  <c r="G21" i="37"/>
  <c r="E21" i="37"/>
  <c r="B21" i="37"/>
  <c r="E20" i="37"/>
  <c r="B20" i="37"/>
  <c r="G19" i="37"/>
  <c r="E19" i="37"/>
  <c r="B19" i="37"/>
  <c r="N13" i="37"/>
  <c r="I13" i="37"/>
  <c r="E13" i="37"/>
  <c r="B13" i="37"/>
  <c r="M8" i="37"/>
  <c r="P26" i="34" l="1"/>
  <c r="N11" i="34" l="1"/>
  <c r="G11" i="34"/>
  <c r="E27" i="32" l="1"/>
  <c r="B27" i="32"/>
  <c r="E26" i="32"/>
  <c r="B26" i="32"/>
  <c r="E25" i="32"/>
  <c r="B25" i="32"/>
  <c r="E24" i="32"/>
  <c r="B24" i="32"/>
  <c r="E22" i="32"/>
  <c r="B22" i="32"/>
  <c r="E21" i="32"/>
  <c r="B21" i="32"/>
  <c r="E20" i="32"/>
  <c r="B20" i="32"/>
  <c r="E19" i="32"/>
  <c r="B19" i="32"/>
  <c r="N13" i="32"/>
  <c r="I13" i="32"/>
  <c r="E13" i="32"/>
  <c r="B13" i="32"/>
  <c r="M8" i="32"/>
  <c r="E27" i="31" l="1"/>
  <c r="B27" i="31"/>
  <c r="E26" i="31"/>
  <c r="B26" i="31"/>
  <c r="E25" i="31"/>
  <c r="B25" i="31"/>
  <c r="E24" i="31"/>
  <c r="B24" i="31"/>
  <c r="E22" i="31"/>
  <c r="B22" i="31"/>
  <c r="E21" i="31"/>
  <c r="B21" i="31"/>
  <c r="G20" i="31"/>
  <c r="E20" i="31"/>
  <c r="B20" i="31"/>
  <c r="G19" i="31"/>
  <c r="E19" i="31"/>
  <c r="B19" i="31"/>
  <c r="N13" i="31"/>
  <c r="I13" i="31"/>
  <c r="E13" i="31"/>
  <c r="B13" i="31"/>
  <c r="M8" i="31"/>
  <c r="E27" i="30" l="1"/>
  <c r="B27" i="30"/>
  <c r="E26" i="30"/>
  <c r="B26" i="30"/>
  <c r="E25" i="30"/>
  <c r="B25" i="30"/>
  <c r="E24" i="30"/>
  <c r="B24" i="30"/>
  <c r="E20" i="30"/>
  <c r="E19" i="30"/>
  <c r="B22" i="30"/>
  <c r="B21" i="30"/>
  <c r="B20" i="30"/>
  <c r="B19" i="30"/>
  <c r="N13" i="30"/>
  <c r="I13" i="30"/>
  <c r="E13" i="30"/>
  <c r="B13" i="30"/>
  <c r="M8" i="30"/>
  <c r="E26" i="29" l="1"/>
  <c r="B26" i="29"/>
  <c r="E25" i="29"/>
  <c r="B25" i="29"/>
  <c r="E24" i="29"/>
  <c r="B24" i="29"/>
  <c r="E27" i="29"/>
  <c r="B27" i="29"/>
  <c r="E22" i="29"/>
  <c r="B22" i="29"/>
  <c r="E21" i="29"/>
  <c r="B21" i="29"/>
  <c r="E20" i="29"/>
  <c r="B20" i="29"/>
  <c r="G19" i="29"/>
  <c r="E19" i="29"/>
  <c r="B19" i="29"/>
  <c r="N13" i="29"/>
  <c r="I13" i="29"/>
  <c r="E13" i="29"/>
  <c r="B13" i="29"/>
  <c r="M8" i="29"/>
  <c r="B27" i="28" l="1"/>
  <c r="B26" i="28"/>
  <c r="B25" i="28"/>
  <c r="E24" i="28"/>
  <c r="B24" i="28"/>
  <c r="E22" i="28"/>
  <c r="B22" i="28"/>
  <c r="B21" i="28"/>
  <c r="E20" i="28"/>
  <c r="B20" i="28"/>
  <c r="E19" i="28"/>
  <c r="B19" i="28"/>
  <c r="N13" i="28"/>
  <c r="I13" i="28"/>
  <c r="M8" i="28"/>
  <c r="E13" i="28"/>
  <c r="B13" i="28"/>
  <c r="B24" i="27" l="1"/>
  <c r="B25" i="27"/>
  <c r="B26" i="27"/>
  <c r="B27" i="27"/>
  <c r="E20" i="27"/>
  <c r="B20" i="27"/>
  <c r="B19" i="27"/>
  <c r="N13" i="27"/>
  <c r="M8" i="27"/>
  <c r="I13" i="27"/>
  <c r="E13" i="27"/>
  <c r="B13" i="27"/>
  <c r="E26" i="26" l="1"/>
  <c r="B26" i="26"/>
  <c r="B25" i="26"/>
  <c r="B27" i="26"/>
  <c r="B24" i="26"/>
  <c r="G21" i="26"/>
  <c r="E21" i="26"/>
  <c r="E22" i="26"/>
  <c r="B22" i="26"/>
  <c r="B21" i="26"/>
  <c r="G20" i="26"/>
  <c r="E20" i="26"/>
  <c r="B20" i="26"/>
  <c r="G19" i="26"/>
  <c r="E19" i="26"/>
  <c r="B19" i="26"/>
  <c r="N13" i="26"/>
  <c r="I13" i="26"/>
  <c r="M8" i="26"/>
  <c r="E13" i="26"/>
  <c r="B13" i="26"/>
  <c r="B27" i="25" l="1"/>
  <c r="B26" i="25"/>
  <c r="E25" i="25"/>
  <c r="B25" i="25"/>
  <c r="B24" i="25"/>
  <c r="I22" i="25"/>
  <c r="I21" i="25"/>
  <c r="I20" i="25"/>
  <c r="I19" i="25"/>
  <c r="G19" i="25"/>
  <c r="G20" i="25"/>
  <c r="G21" i="25"/>
  <c r="G22" i="25"/>
  <c r="E22" i="25"/>
  <c r="E21" i="25"/>
  <c r="E20" i="25"/>
  <c r="E19" i="25"/>
  <c r="B22" i="25"/>
  <c r="B21" i="25"/>
  <c r="B20" i="25"/>
  <c r="B19" i="25"/>
  <c r="N13" i="25"/>
  <c r="I13" i="25"/>
  <c r="E13" i="25"/>
  <c r="B13" i="25"/>
  <c r="M8" i="25"/>
  <c r="G27" i="1" l="1"/>
  <c r="B27" i="1"/>
  <c r="I26" i="1"/>
  <c r="I27" i="1"/>
  <c r="G26" i="1"/>
  <c r="B26" i="1"/>
  <c r="I25" i="1"/>
  <c r="G25" i="1"/>
  <c r="E25" i="1"/>
  <c r="B25" i="1"/>
  <c r="I24" i="1"/>
  <c r="G24" i="1"/>
  <c r="E24" i="1"/>
  <c r="B24" i="1"/>
  <c r="I22" i="1"/>
  <c r="G22" i="1"/>
  <c r="E22" i="1"/>
  <c r="B22" i="1"/>
  <c r="I21" i="1"/>
  <c r="G21" i="1"/>
  <c r="E21" i="1"/>
  <c r="B21" i="1"/>
  <c r="B20" i="1"/>
  <c r="I19" i="1"/>
  <c r="G19" i="1"/>
  <c r="E19" i="1"/>
  <c r="B19" i="1"/>
  <c r="E27" i="1"/>
  <c r="M8" i="1"/>
  <c r="N13" i="1"/>
  <c r="I13" i="1"/>
  <c r="E13" i="1"/>
  <c r="I27" i="39" l="1"/>
  <c r="I25" i="39"/>
  <c r="G25" i="39"/>
  <c r="I24" i="39"/>
  <c r="I22" i="39"/>
  <c r="G22" i="39"/>
  <c r="I21" i="39"/>
  <c r="G21" i="39"/>
  <c r="E21" i="39"/>
  <c r="E22" i="39"/>
  <c r="E27" i="39"/>
  <c r="K27" i="39"/>
  <c r="K25" i="39"/>
  <c r="K24" i="39"/>
  <c r="P27" i="39"/>
  <c r="P26" i="39"/>
  <c r="P25" i="39"/>
  <c r="P24" i="39"/>
  <c r="P22" i="39"/>
  <c r="P21" i="39"/>
  <c r="P20" i="39"/>
  <c r="E26" i="1" l="1"/>
  <c r="K20" i="1" l="1"/>
  <c r="I20" i="1"/>
  <c r="G20" i="1"/>
  <c r="E20" i="1"/>
  <c r="K19" i="1"/>
  <c r="B11" i="1" l="1"/>
</calcChain>
</file>

<file path=xl/sharedStrings.xml><?xml version="1.0" encoding="utf-8"?>
<sst xmlns="http://schemas.openxmlformats.org/spreadsheetml/2006/main" count="5188" uniqueCount="470">
  <si>
    <t>Programa Presupuestario:</t>
  </si>
  <si>
    <t>Unidad Responsable:</t>
  </si>
  <si>
    <t>Programa:</t>
  </si>
  <si>
    <t>Subprograma:</t>
  </si>
  <si>
    <t>Finalidad:</t>
  </si>
  <si>
    <t>Función:</t>
  </si>
  <si>
    <t>Subfunción:</t>
  </si>
  <si>
    <t>Eje Rector:</t>
  </si>
  <si>
    <t>Objetivo:</t>
  </si>
  <si>
    <t>Estrategia:</t>
  </si>
  <si>
    <t>Líneas de Acción:</t>
  </si>
  <si>
    <t>Lógica Vertical</t>
  </si>
  <si>
    <t>Resumen Narrativo</t>
  </si>
  <si>
    <t>Denominación</t>
  </si>
  <si>
    <t>Método de Cálculo</t>
  </si>
  <si>
    <t>Unidad de Medida</t>
  </si>
  <si>
    <t>Tipo- Dimensión - Frecuencia</t>
  </si>
  <si>
    <t>Meta Programada</t>
  </si>
  <si>
    <t>Al Período</t>
  </si>
  <si>
    <t>Realizado al período</t>
  </si>
  <si>
    <t>Avance % al período</t>
  </si>
  <si>
    <t>Responsable del Registro del Avance</t>
  </si>
  <si>
    <t>INDICADORES ESTRATÉGICOS</t>
  </si>
  <si>
    <t>AVANCE</t>
  </si>
  <si>
    <t>RESULTADOS</t>
  </si>
  <si>
    <t>PLAN MUNICIPAL DE DESARROLLO</t>
  </si>
  <si>
    <t>CLASIFICACIÓN PROGRAMÁTICA</t>
  </si>
  <si>
    <t>CLASIFICACIÓN FUNCIONAL</t>
  </si>
  <si>
    <t>FIN</t>
  </si>
  <si>
    <t>Propósito</t>
  </si>
  <si>
    <t>INDICADORES DE GESTIÓN</t>
  </si>
  <si>
    <t>Actividad</t>
  </si>
  <si>
    <t>Presidencia</t>
  </si>
  <si>
    <t>Instrumentar y dar seguimiento a la estrategia para la integriadadde la gestion publica.</t>
  </si>
  <si>
    <t xml:space="preserve"> </t>
  </si>
  <si>
    <t>PRESIDENCIA</t>
  </si>
  <si>
    <t>REGIDURIA DE DESARROLLO URBANO, OBRAS PÚBLICAS Y  DEPORTES.</t>
  </si>
  <si>
    <t>REGIDURIA DE DESARROLLO RURAL Y ASISTENCIA SOCIAL.</t>
  </si>
  <si>
    <t>REGIDURIA DE EDUCACIÓN Y GRUPOS VULNERABLES.</t>
  </si>
  <si>
    <t>REGIDURIA DE ATENCIÓN Y PARTICIPACIÓN SOCIAL DE MIGRANTES Y FOMENTO AL EMPLEO.</t>
  </si>
  <si>
    <t>REGIDURIA DE DERECHO DE LAS NIÑAS, NIÑOS Y ADOLECENTES.</t>
  </si>
  <si>
    <t>REGIDURIA DE SALUD Y JUVENTUD.</t>
  </si>
  <si>
    <t>REGIDURIA DE MEDIO AMBIENTE Y RECURSOS NATURALES Y DE COMERCIO Y ABASTO POPULAR.</t>
  </si>
  <si>
    <t>REGIDURIA DE CULTURA, RECREACIÓN, ESPECTACULOS Y DE EQUIDAD DE GENERO.</t>
  </si>
  <si>
    <t>SINDICATURA.</t>
  </si>
  <si>
    <t>ORGANO DE CONTROL INTERNO.</t>
  </si>
  <si>
    <t>SECRETARIA GENERAL DE GOBIERNO.</t>
  </si>
  <si>
    <t>DIRECCIÓN DE RECURSOS HUMANOS.</t>
  </si>
  <si>
    <t>DIRECCIÓN DE CUENTA PÚBLICA.</t>
  </si>
  <si>
    <t>DIRECCIÓN DE CONTABILIDAD.</t>
  </si>
  <si>
    <t>DIRECCIÓN DE CATRASTO.</t>
  </si>
  <si>
    <t>DIRECCIÓN DE CONTROL PATRIMONIAL.</t>
  </si>
  <si>
    <t>DIRECCIÓN DE ECOLOGIA Y MEDIO AMBIENTE.</t>
  </si>
  <si>
    <t>DIRECCIÓN DE DESARROLLO ECONOMICO.</t>
  </si>
  <si>
    <t>JEFATURA DE SISTEMA DE AGUA POTABLE.</t>
  </si>
  <si>
    <t>DIRECCIÓN DE SERVICIOS GENERALES.</t>
  </si>
  <si>
    <t>DIRECCIÓN DE COMUNICACIÓN SOCIAL.</t>
  </si>
  <si>
    <t>DIRECCIÓN DE OFICIALIA DE REGISTRO CIVIL.</t>
  </si>
  <si>
    <t xml:space="preserve">DIRECCIÓN DE ATENCIÓN A COMUNIDADES Y ASUNTOS INDIGENAS. </t>
  </si>
  <si>
    <t>DIRECCIÓN DE DESARROLLO RURAL.</t>
  </si>
  <si>
    <t>DIRECCIÓN GENERAL DEL DIF.</t>
  </si>
  <si>
    <t>DIRECCIÓN DE LA DIVERCIDAD SEXUAL.</t>
  </si>
  <si>
    <t>DIRECCIÓN DE SEGURIDAD PÚBLICA.</t>
  </si>
  <si>
    <t>DIRECCIÓN DE PREVENCIÓN SOCIAL DEL DELITO.</t>
  </si>
  <si>
    <t>DIRECCIÓN DE ASUNTOS JURIDICOS.</t>
  </si>
  <si>
    <t>DIRECCIÓN DE PROTECCIÓN CIVIL.</t>
  </si>
  <si>
    <t>DIRECCIÓN DE REGLAMENTOS.</t>
  </si>
  <si>
    <t>Desarrollo para el campo</t>
  </si>
  <si>
    <t>Censo de Agricultores</t>
  </si>
  <si>
    <t>Porcenaje de calidad y rendimiento en la producción de Cocechas.</t>
  </si>
  <si>
    <t>Porcentaje de Producción.</t>
  </si>
  <si>
    <t>Componente 1</t>
  </si>
  <si>
    <t>Componente 2</t>
  </si>
  <si>
    <t xml:space="preserve">Actividad 1.1 </t>
  </si>
  <si>
    <t>Actividad 1.2</t>
  </si>
  <si>
    <t>Actividad 1.3</t>
  </si>
  <si>
    <t>Semestral</t>
  </si>
  <si>
    <t>Actividad 2.1</t>
  </si>
  <si>
    <t>Porcentaje de inclusión</t>
  </si>
  <si>
    <t>Porcentaje de participación</t>
  </si>
  <si>
    <t>Plan operativo anual y bitácora fotográfica</t>
  </si>
  <si>
    <t>Actividad 1.1</t>
  </si>
  <si>
    <t xml:space="preserve">Actividad 1.2 </t>
  </si>
  <si>
    <t xml:space="preserve">Actividad 2.1 </t>
  </si>
  <si>
    <t>Listas de asistencia, bitácora fotográfica plan operativo anual</t>
  </si>
  <si>
    <t>Listas de asistencia y bitácora fotográfica</t>
  </si>
  <si>
    <t>Participación de las areas administrativas en la elaboración de actividades tanto como de planeación y evaluación del desempeño.</t>
  </si>
  <si>
    <t>Cumplimiento en la integración de Evaluaciones Trimestrales de Desempeño de las Diferentes Areas Administrativas del H. Ayuntamiento.</t>
  </si>
  <si>
    <t>Existen condiciones de comunicación, laborales y administrativas para cumplir con lo programado con las diferentes areas administrativas.</t>
  </si>
  <si>
    <t>Existe un buen desempeño laboral en relacion a las actividadesy trabajos encomendados por los jefes inmediatos.</t>
  </si>
  <si>
    <t>Monitoreo y seguimiento porcentual del avance de actividades programadas en el ejercicio 2022, por cada unidad administrativa.</t>
  </si>
  <si>
    <t>Evaluación y solicitud de informes trimestrales,  en relación a la información recabada y proporcionada por cada unidad administrativa de acuerdo a los avances de sus actividades programadas del ejercicio 2022.</t>
  </si>
  <si>
    <t>Capacitación en relación al programa anual  de evaluación del desempeño.</t>
  </si>
  <si>
    <t>Solicitud de informe anual de programación, avances, evidencias y resultados de actividades programadas por cada unidad administrativa.</t>
  </si>
  <si>
    <t>Porcentaje de parcipación.</t>
  </si>
  <si>
    <t>Porcentaje de integración.</t>
  </si>
  <si>
    <t>Porcentaje de desempeño.</t>
  </si>
  <si>
    <t>Porcentaje de monitoreo</t>
  </si>
  <si>
    <t>Porcentaje de capacitaciones.</t>
  </si>
  <si>
    <t>Porcentaje de cumplimiento.</t>
  </si>
  <si>
    <t>No. De unidades administrativas programadas/No. De unidades administrativas que cumplieron*100(NUAP/NUAQC*100)</t>
  </si>
  <si>
    <t>No.de unidades administrativas con buen desempeño/No. De unidadesadministrativas con mal desempeño*100 (NUABD/NUACMD*100)</t>
  </si>
  <si>
    <t xml:space="preserve">No. De unidades administrativas programadas/No. De unidades administrativas monitoreadas*100(NUAP/NUAM*100) </t>
  </si>
  <si>
    <t>No. De unidades administrativas programadas para su evaluación /No. Unidades administrativas evaluadas*100(NUAPE/NUAE*100)</t>
  </si>
  <si>
    <t>No. De unidades programadas para capacitación/No. De unidades administrativas capacitadas*100 (NUPC/NUAC*100)</t>
  </si>
  <si>
    <t>No. De unidades administrativas programadas para entrega de informes/No. De unidades administrativas que cumplieron con sus informes*100 (NUAPPEI/NUACI*100)</t>
  </si>
  <si>
    <t>Bitácora fotográfica</t>
  </si>
  <si>
    <t>Dimension Admisnistrativa</t>
  </si>
  <si>
    <t>Fortalecer la gestión para resultados a traves de herramientas y acciones que optimicen la toma de desiciones para una distribucion efectiva y eficaz en la asigancion d elos recursos,</t>
  </si>
  <si>
    <t>Lograr en tiempo y forma la elaboración de los informes tirmestrales y cuenta publica. Fortalecer el sistema de control del desempeño atendiendo los principios y metodologias.</t>
  </si>
  <si>
    <t>Evaluación de informes trimestrales, semestrales y anuales en relación a la información recabada y proporcionada por cada unidad administrativa de acuerdo a los avances de sus actividades programadas. Capacitación en relación al programa de evaluación de desempeño.</t>
  </si>
  <si>
    <t>2.7.1 Otros Asuntos Sociales</t>
  </si>
  <si>
    <t>2.7 Otros Asuntos Sociales</t>
  </si>
  <si>
    <t>2. Desarrollo Social</t>
  </si>
  <si>
    <t>2. Desarrollo social</t>
  </si>
  <si>
    <t>3. Desarrollo Economico</t>
  </si>
  <si>
    <t>3.2 Agropecuario, Silvicultura, Pesca y Caza</t>
  </si>
  <si>
    <t>3.2.1 Agropucuaria</t>
  </si>
  <si>
    <t>Actividad  1.1</t>
  </si>
  <si>
    <t>Actividad 2.2</t>
  </si>
  <si>
    <t>Porcentaje de Avance Programático = (No. De proyectos Terminados/ No. De Proyectos Programados) * 100.   PAP=(NPT/NPP) * 100</t>
  </si>
  <si>
    <t>Porcentaje de Integración = No. De Documentos Integrados / No. De Total de Documentos * 100            PC= (NDE/NTD) *100</t>
  </si>
  <si>
    <t>Porcentaje de Áreas = No. De Áreas con Documentación Integrada / No. Total de Áreas * 100.                     PA= NADI / NTA * 100</t>
  </si>
  <si>
    <t>Porcentaje de Asesorías = (No. De Áreas que Recibieron Acompañamiento / No. Total de Áreas) * 100                                  PA= (NARA/NTA) * 100</t>
  </si>
  <si>
    <t>Expedientes.</t>
  </si>
  <si>
    <t>Lista de Asistencia, Notas Informativas y Evidencias Fotográficas</t>
  </si>
  <si>
    <t>No. De agricultores programadas para un mejor nivel de vida/no. De agricultores capacitados  *100</t>
  </si>
  <si>
    <t>No. De agricultores programadas para un mejor nivel de vida/no. De agricultores capacitados *100</t>
  </si>
  <si>
    <t>1. Gobierno</t>
  </si>
  <si>
    <t>1.7 Asuntos de orden publico y de seguridad 1.8 Otros servicios generales</t>
  </si>
  <si>
    <t>1.71 Policia 1.8.6 Otros</t>
  </si>
  <si>
    <t>II.- Dimensión Segura (Protección y Seguridad Ciudadana).</t>
  </si>
  <si>
    <t>Consolidar las bases para el diseño, ejecución y Evaluación de las acciones en materia de prevencion social</t>
  </si>
  <si>
    <t>10.1 Realizar patrullajes y operativos para la prevención del delito en todo el Municipio de Eduardo Neri. 10.3 Reuniones interinstitucionales con directores de seguridad de otros municipios, donde se generan en materia de seguridad y prevención.</t>
  </si>
  <si>
    <t>Contribuir al  manejo administrativo y la atencián ciudadana con transparencia y eficacia  coordinadamente con las direferentes áreas que integran el H. Ayuntamiento.</t>
  </si>
  <si>
    <t>Atender adecuadamente y en tiempo los requerimientos internos y externos.</t>
  </si>
  <si>
    <t>Porcentaje para contribuir al manejo administrativoy atención ciudadana con transparencia y eficacia.</t>
  </si>
  <si>
    <t>Porcentaje de Atención Ciudadana= (No. Atenciones Realizadas/No de Atenciones Recibidas) *100. PAC=(NAR/NAR)*100</t>
  </si>
  <si>
    <t>Oficios, Informes, Evidencias Fotográficas</t>
  </si>
  <si>
    <t>Sindicatura</t>
  </si>
  <si>
    <t>porcentaje de atención aducuado tanto internos y externos.</t>
  </si>
  <si>
    <t>Porcenaje de Personas Canalizas= (No. de Personas Atendidas/No de Personas Solicitantes)*100. NPC=(NPA/NPS)*100</t>
  </si>
  <si>
    <t>Oficios, Evidencia fotográfica</t>
  </si>
  <si>
    <t>Porcentaje de requerimientos y peticiones a la ciudadania-</t>
  </si>
  <si>
    <t>Porcentaje del Proceso de Gestión=(No. De Solicitudes Atendidas/No. Total de Solicitudes Recibidas)*100. PPG=(NSA/TSR)*100</t>
  </si>
  <si>
    <t>Oficios, Registros e Informes</t>
  </si>
  <si>
    <t xml:space="preserve">Porcentaje de atención con directivos </t>
  </si>
  <si>
    <t>Porcentajes de Reuniones = (Reuniones Realizadas/Reuniones Programadas)*100. PRE=(RER/REP)*100</t>
  </si>
  <si>
    <t>Registros, Minutas y Evidencias Fotográficas</t>
  </si>
  <si>
    <t>Representar Jurídicamente al H. Ayuntamiento</t>
  </si>
  <si>
    <t>porcentaje en representación juridica.</t>
  </si>
  <si>
    <t>Porcentaje de Reuniones de Coordinación = (Reuniones Realizadas/Reuniones Programadas)*100. PRCO=(RRE/REP)*100</t>
  </si>
  <si>
    <t>Registro de asistencia y bitácora fotográfica.</t>
  </si>
  <si>
    <t>Conciliaciones entre particulares que acuden a Sindicatura Municipal.</t>
  </si>
  <si>
    <t>Porcentaje de conciliaciones entre particulares</t>
  </si>
  <si>
    <t>Porcentaje de Integración=(No. De Personas Participantes/No. De Personas Convocadas)*100. PIN=(NPP/NPC)*100</t>
  </si>
  <si>
    <t>Registro de Asistencia, Minutas de Trabajo y Evidencias Fotográficas</t>
  </si>
  <si>
    <t>Atender a la ciudadanía en General.</t>
  </si>
  <si>
    <t>Porcentaje de atención</t>
  </si>
  <si>
    <t>Porcentaje de Reuniones de Evaluación=Personas Asistentes/Personas Convocadas*100. PRE=(PA/PC)*100</t>
  </si>
  <si>
    <t>Registro de asistencia, Informes y  Bitácora Fotográfica.</t>
  </si>
  <si>
    <t>IV. Gobierno Moderno y Transparente</t>
  </si>
  <si>
    <t>Ejercer una gestión pública  municipal enfocada en rendición de cuentas y participación, ciudadana, para garantizar un manejo transparente, eficiente de los recursos públicos.</t>
  </si>
  <si>
    <t>Ser el area regualatoria dentro del Municipio y atender a la ciudadania de forma eficiente y de calidad.</t>
  </si>
  <si>
    <t>17.1 Expedir constancias de radicación, pobreza,identidad,ingresos economicos, dependencia economica,minoria de edad, concubinato y de origen de las personas que sen encuentran radicando en los Estados Unidos de América. 1.72 Expedir y dar tramite a la precartilla del servicio militar nacional (SMN) a todos los jovenes en edad  de prestar su servicio militar, anticipos y remisos. 17.3 Vigilar que se respete el Marco Normativo del H. Ayuntamiento Municipal y los realizados con otros niveles de Gobierno, Organismos y Organizaciones Civiles.</t>
  </si>
  <si>
    <t>Sria. General</t>
  </si>
  <si>
    <t>Reuniones de Coordinación (porcentaje)</t>
  </si>
  <si>
    <t>Porcentaje de Reuniones de Coordinación = (No. Personas Participantes/No. de Personas Convocadas)*100</t>
  </si>
  <si>
    <t>Reuniones periódicas con las áreas de Planeacion, Evaluacion, Contraloria y Transparencia del ayuntamento para implementar registros de recepción de documentación del  personal  interno y externo para llevar una adecuada atención a sus peticiones.</t>
  </si>
  <si>
    <t>Componente 3</t>
  </si>
  <si>
    <t>Actividad 3.1</t>
  </si>
  <si>
    <t>Porcentaje de Reuniones  =(Actividades de Reuniones Realizadas/Actividades de Reuniones Programadas)*100. PR=(ARR/ARP)*100</t>
  </si>
  <si>
    <t>Listas de asistencia</t>
  </si>
  <si>
    <t>Ficha tecnica y listas de asistencia</t>
  </si>
  <si>
    <t>Direccion de Recursos Humanos</t>
  </si>
  <si>
    <t>Porcentaje de Actividades de Seleccionn=(Incorporacion de Personal/Total de Personas Incorporadass)*100. PAS=(IP/TPI)*100</t>
  </si>
  <si>
    <t>Porcentaje de Reuniones=(No. De Reuniones Programadas/No. De Reuniones Elaboradas)*100. PR=(NRP/NRE)*100</t>
  </si>
  <si>
    <t>1.8.4 Acceso a la Información Pública Gubernamental</t>
  </si>
  <si>
    <t>1.8 Otros Servicios Generales</t>
  </si>
  <si>
    <t>Prestación de Servicios Públicos</t>
  </si>
  <si>
    <t>Actividad 4.4</t>
  </si>
  <si>
    <t>Actividad 4.3</t>
  </si>
  <si>
    <t>Actividad 1.4</t>
  </si>
  <si>
    <t>2. Desarrollo  Social</t>
  </si>
  <si>
    <t>Informe</t>
  </si>
  <si>
    <t>Dirección de la Diversidad Sexual</t>
  </si>
  <si>
    <t>Actividad 2.3</t>
  </si>
  <si>
    <t>1.3 Coordinación de la Politica de Gobierno</t>
  </si>
  <si>
    <t>1.3.5 Asuntos Juridicos</t>
  </si>
  <si>
    <t>Porcentaje de resoluciones aprobadas.</t>
  </si>
  <si>
    <t>Registro de asistencia, minutas de trabajo y evidencias fotograficas.</t>
  </si>
  <si>
    <t>Regiduria de niñas niños y adolecentes</t>
  </si>
  <si>
    <t>1.1 Legislación</t>
  </si>
  <si>
    <t>1.1.1 Legislación</t>
  </si>
  <si>
    <t xml:space="preserve">Componente 2 </t>
  </si>
  <si>
    <t>Porcentaje de acciones implemetadas  para el control de los recursos financieros.</t>
  </si>
  <si>
    <t>Porcentaje de Resoluciones Aprobadas = (No. De proyectos Terminados/ No. De Proyectos Programados) * 100.   PAP=(NPT/NPP) * 100</t>
  </si>
  <si>
    <t>Porcentaje de Efectividad = No. De Acciones Realizadas / No. De Acciones Programadas * 100             PAI=NAR/NAP *100</t>
  </si>
  <si>
    <t>Porcentaje de Resoluciones = (No. De Áreas inspeccionadas / No. Total de Áreas Programadas) * 100                                  PA= (NAi/NTAP) * 100</t>
  </si>
  <si>
    <t>Regiduria de Desarrollo Urbano Obras Públicas y Deportes.</t>
  </si>
  <si>
    <t>Porcentaje de resoluciones para su aprobacion.</t>
  </si>
  <si>
    <t>Porcentaje de Acciones = (No. De Acciones progradas / No. Acciones Realizadas) * 100                               PC= (NAP/NAR) * 100</t>
  </si>
  <si>
    <t>Porcentaje  de Acciones =( No. De Acciones realizadas / No. Acciones Programados) * 100      PA=(NAR/NAP) * 100</t>
  </si>
  <si>
    <t>1.1.1  Legislación</t>
  </si>
  <si>
    <t>Formar parte de las comisiones, convicción, estima y autoestima de aprendizaje de interés en los sistemas educativos.</t>
  </si>
  <si>
    <t>Asistir con puntualidad a las sesiones ordinarias y extraordinarias del Ayuntamiento, con motivación y dedicacion  para trasmitir  un buen proceso de aprendizaje.</t>
  </si>
  <si>
    <t xml:space="preserve">Actividad 1.3 </t>
  </si>
  <si>
    <t>Component 1</t>
  </si>
  <si>
    <t>1.  Gobierno</t>
  </si>
  <si>
    <t>1.1 Legisalción</t>
  </si>
  <si>
    <t>1.3 Coordinación de la politica de gobierno</t>
  </si>
  <si>
    <t>1.3.3 Preservación y cuidado del Patrimonio Público</t>
  </si>
  <si>
    <t>Actividad 1.5</t>
  </si>
  <si>
    <t>Número de evaluacion = Número de evaluacion programados / Número de evaluaciones realizados +100   NE=NEP/NER*100</t>
  </si>
  <si>
    <t>Número de eventos = Número de eventos programadas / Número de eventos realizadas +100   NE=NEP/NER*100</t>
  </si>
  <si>
    <t>Número de campañas = Número de campañas programadas / Número de campañas realizadas +100   NC=NCP/NCR*100</t>
  </si>
  <si>
    <t>Número de Monitoreos = Número de monitoreos programados / Número de monitoreos realizados +100   NM=NMP/NMR*100</t>
  </si>
  <si>
    <t>Número de capacitacion = Número de capacitacion programados / Número de capacitacion realizados +100   NC=NCP/NCR*100</t>
  </si>
  <si>
    <t>Evidencia Fotográficas</t>
  </si>
  <si>
    <t>Documentacion</t>
  </si>
  <si>
    <t>2. Desarrollo  social</t>
  </si>
  <si>
    <t>2.1  Protección Ambiental</t>
  </si>
  <si>
    <t>2.2.1 Urbanización</t>
  </si>
  <si>
    <t xml:space="preserve">Suficiente mobiliario, equipo e insumos para abastecer   a todas las áreas administrativas el H. Ayuntamiento Municipal de Eduardo Neri. </t>
  </si>
  <si>
    <t>Equipo de transporte adecuado para la movilidad del equipo, mobiliario o herramientas.</t>
  </si>
  <si>
    <t>Dotación de insumos de papelería y equipo de oficina a las diferentes áreas de la Administración.</t>
  </si>
  <si>
    <t>Apoyo en los diferentes eventos cívicos y culturales, con el equipamiento de mobiliario.</t>
  </si>
  <si>
    <t>Abastecer de material de limpieza, agua de garrafón, para el buen funcionamiento de la Administración en general .</t>
  </si>
  <si>
    <t>Porcentaje de Mobiliario</t>
  </si>
  <si>
    <t>Porcentaje de Atención</t>
  </si>
  <si>
    <t>Porcentaje de Movilidad</t>
  </si>
  <si>
    <t>Porcentaje de Entrega</t>
  </si>
  <si>
    <t>Porcentaje de Instalación</t>
  </si>
  <si>
    <t>Porcentaje de Abasto</t>
  </si>
  <si>
    <t>Porcentaje de eventos = (No. De Eventos Atendidos / No. De Eventos Programados) * 100. PE=(NEA/NEP)*100</t>
  </si>
  <si>
    <t>Porcentaje de Mobiliario = (No. De Mobiliario en Óptimas Condiciones  / No. Total de Mobiliario) * 100. PM=(NMOC/NTM)*100</t>
  </si>
  <si>
    <t>Porcentaje de Atención = (No. De Áreas Atendidas / No. Total de Áreas) * 100. PA=(NAA/NTA)*100</t>
  </si>
  <si>
    <t>Porcentaje de Movilidad = (No. De vehiculos utilizados / No. Vehiculos solicitados) * 100 . PM=(NVU/NVS)*100</t>
  </si>
  <si>
    <t>Porcentaje de Entrega =(No. De Áreas con Insumos Entregados / No. Total de Áreas ) * 100. PE=(NAIE/NTA)*100</t>
  </si>
  <si>
    <t>Porcentaje de Instlación = (No. De Eventos Solventados / No. Total de Eventos Programados) * 100 .PINS=(NES/NEP)*100</t>
  </si>
  <si>
    <t>Porcentaje de Abasto = (No. De Materiales Distribuidos / No. Total de Materiales Requeridos) * 100. PAB=(NMD/NMR)*100</t>
  </si>
  <si>
    <t>Porcentaje de Revisiones= (No. De Revisiones Realizadas / No. Revisiones Programadas) * 100. PRE=(NRR/NRP)*100</t>
  </si>
  <si>
    <t>Actividad 2.4</t>
  </si>
  <si>
    <t>2.5 Eduación</t>
  </si>
  <si>
    <t>2.5.6 Otros Servicios Educativos y Actividades inherentes.</t>
  </si>
  <si>
    <t>Actividad 1.6</t>
  </si>
  <si>
    <t>Brindar una buena comunicación con las diferentes comunidades que integran el Municipio.</t>
  </si>
  <si>
    <t>Dotar de los principales servicios públicos a las Comunidades rurales e indígenas</t>
  </si>
  <si>
    <t xml:space="preserve">Porcentaje de atencion </t>
  </si>
  <si>
    <t>Porcentaje de comunicación</t>
  </si>
  <si>
    <t xml:space="preserve">Porcentaje de apoyo </t>
  </si>
  <si>
    <t xml:space="preserve">Porcentaje de servicios </t>
  </si>
  <si>
    <t>Porcentaje de apoyos</t>
  </si>
  <si>
    <t>Porcentaje de talleres = no. De talleres realizados / no. De talleres programados *100   NTP/NTR  *100</t>
  </si>
  <si>
    <t>Porcentaje de atencio =n° de atenciones realizadas/n° de atenciones programadas NAR/NAP*100</t>
  </si>
  <si>
    <t>Porcentaje de acciones = n° de acciones realizadas/n° de acciones programadas NAR/NAP*100</t>
  </si>
  <si>
    <t>Porcentaje de apoyo =n° de apoyos realizados/n° de apoyos programados NAR/NAP*100</t>
  </si>
  <si>
    <t>Porcentaje de gestion = n° de gestiones realizadas/n° de gestiones programadeas NGR/NGP*100</t>
  </si>
  <si>
    <t>Porcentaje de servicios = n° de servios realizados/n° de servicios programados NSR/NSP*100</t>
  </si>
  <si>
    <t>porcenttaje de apoyos =n° de apoyos realizados / n° de vapoyos programados NAR/NAP*100</t>
  </si>
  <si>
    <t>Porcentaje de atencion = n° de atencione realizadas/n° de atenciones programadas NAR/NAP*100</t>
  </si>
  <si>
    <t>encuesta e informacion</t>
  </si>
  <si>
    <t>solicitudes e informes</t>
  </si>
  <si>
    <t xml:space="preserve">informes </t>
  </si>
  <si>
    <t>lista de asistencia</t>
  </si>
  <si>
    <t xml:space="preserve">padron de beneficiarios </t>
  </si>
  <si>
    <t>Información del quehacer de la administración municipal de manera impresa difundida.</t>
  </si>
  <si>
    <t>Comunicación social en los medios de comunicación digitales y electronicos difundida.</t>
  </si>
  <si>
    <t>Gaceta informativa del H. Ayuntamiento Municipal 2021 - 2024.</t>
  </si>
  <si>
    <t>Registro fotografico y de video de las sesiones de cabildo, los programas gubernamentales y actividades de las diferentes direcciones de la administración municipal.</t>
  </si>
  <si>
    <t>Creación de boletines y videos informativos, para el manejo de medios de comunicación digitales y electronicos.</t>
  </si>
  <si>
    <t>Adquisición de equipos y aparatos audiovisuales.</t>
  </si>
  <si>
    <t>Porcentaje de programas gubernamentales difundidos en medios impresos.</t>
  </si>
  <si>
    <t>Porcentaje de programas gubernamentales difundidos en medios digitales y electronicos.</t>
  </si>
  <si>
    <t>Porcentaje de adquisición de software y equipo para diseño audiovisual efectuada</t>
  </si>
  <si>
    <t>Porcentaje de adquisición de equipos y aparatos audiovisuales efectuada.</t>
  </si>
  <si>
    <t>(NUMERO DE PROGRAMAS GUBERNAMENTALES 
DIFUNDIDOS/TOTAL DE PROGRAMAS GUBERNAMENTALES 
PROGRAMADOS PARA DIFUNDIRSE)*100</t>
  </si>
  <si>
    <t>(PROGRAMAS GUBERNAMENTALES DIFUNDIDOS EN MEDIOS IMPRESOS/META DE PROGRAMAS GUBERNAMENTALES DIFUNDIDOS EN MEDIOS IMPRESOS)*100</t>
  </si>
  <si>
    <t>(PROGRAMA GUBERNAMENTALES DIFUNDIDOS EN MEDIOS DIGITALES Y ELECTRONICOS/META DE PROGRAMAS GUBERNAMENTALES DIFUNDIDOS EN MEDIOS DIGITALES Y ELECTRONICOS)*100</t>
  </si>
  <si>
    <t>Archivos y reportes de Presidencía, la Secretaría General, la Dirección de Planeación, de Comunicación Social y la Coordinación de Eventos Cívicos y Culturales, así como de las demás Direcciones de la Administración Municipal.</t>
  </si>
  <si>
    <t>Oficio o solicitud.</t>
  </si>
  <si>
    <t>Numero de informes programadas  / Numero de informes realizadas *100   (NIP/NIR)*100 = 100%</t>
  </si>
  <si>
    <t>1.8.1 Servicios registrales, Administrativos y Patrimoniales.</t>
  </si>
  <si>
    <t>Numero de proyectos programados  / Numero de proyectos realizados *100   (NIP/NIR)*100 = 100%</t>
  </si>
  <si>
    <t>Numero de capacitaciones programadas  / Numero de capacitaciones realizadas *100   (NCP/NCR)*100 = 100%</t>
  </si>
  <si>
    <t>Numero de encuestas programadas  / Numero de encuestas realizadas *100   (NEP/NER)*100 = 100%</t>
  </si>
  <si>
    <t>Informes y reportes mensuales</t>
  </si>
  <si>
    <t>1.3.4 Función Pública</t>
  </si>
  <si>
    <t>1.3.1 Presidencia/Gubernatura</t>
  </si>
  <si>
    <t>I. Dimensión Social</t>
  </si>
  <si>
    <t>1.5 Asuntos Financieros y Hacendarios</t>
  </si>
  <si>
    <t>1.5.1 Asuntos Financieros</t>
  </si>
  <si>
    <t>2.3 Salud</t>
  </si>
  <si>
    <t>2.3.1 Prestación de servicios de salud a l a comunidad.</t>
  </si>
  <si>
    <t>1.7.1 Policia</t>
  </si>
  <si>
    <t xml:space="preserve">Visitas de inspección </t>
  </si>
  <si>
    <t>1.8 Otros  Servicios Generales</t>
  </si>
  <si>
    <t>1.8.5 Otros</t>
  </si>
  <si>
    <t>Somos Diversos</t>
  </si>
  <si>
    <t>Gobierno Humano</t>
  </si>
  <si>
    <t>Evaluación del Desempeño</t>
  </si>
  <si>
    <t>Comunidades Integradas</t>
  </si>
  <si>
    <t>2.7 Otros Asuntos  Sociales</t>
  </si>
  <si>
    <t>18.5 Otros</t>
  </si>
  <si>
    <t>2.2 Vivienda y Servicios a la Comunidad</t>
  </si>
  <si>
    <t>2.2.3. Abastecimiento de Agua</t>
  </si>
  <si>
    <t>1.5.2 Asuntos Hacendarios</t>
  </si>
  <si>
    <t xml:space="preserve">1. Gobierno </t>
  </si>
  <si>
    <t xml:space="preserve"> 1.8 Otros Servcios Generales</t>
  </si>
  <si>
    <t>1.3.2 Politica Interior</t>
  </si>
  <si>
    <t>Seguridad Pública</t>
  </si>
  <si>
    <t>Planear, organizar,coordinar y evluar las estrategias de seguridad para garantizar el orden y la paz social en el Municipio de Eduardo Neri, promoviendo la participación social en acciones que refuercen la prevención del delito y fomente la cultura vial.</t>
  </si>
  <si>
    <t>Desarrollo Economico</t>
  </si>
  <si>
    <t>Asunto Economico Comerciales y Laborales en General</t>
  </si>
  <si>
    <t>Asuntos Económicos Comerciales en General</t>
  </si>
  <si>
    <t>Estabilidad y Crecimiento Económico</t>
  </si>
  <si>
    <t>Porcentaje de capacitación</t>
  </si>
  <si>
    <t>Porcentaje de promoción</t>
  </si>
  <si>
    <t>No. De habitantes programados /No. De habitantes participantes*100</t>
  </si>
  <si>
    <t>No. De personal programado/No. De personal asistente*100</t>
  </si>
  <si>
    <t>No. De promociones y apoyos pregramados/No. De promociones y aporos realizados*100</t>
  </si>
  <si>
    <t>No. De empresas programadas/No. De empresas apoyadas*100</t>
  </si>
  <si>
    <t xml:space="preserve">No. De convenios    programadas/No. De convenios realizados Realizadas*100 </t>
  </si>
  <si>
    <t>No. De talleres Programados/No. Talleres realizados*100</t>
  </si>
  <si>
    <t xml:space="preserve">No. De expoferias programas/No.de expoferias realizadas*100 </t>
  </si>
  <si>
    <t>Registro de inscripciones</t>
  </si>
  <si>
    <t>Desarrollo Social</t>
  </si>
  <si>
    <t>2.6.8 Otros Grupos Vulnerables</t>
  </si>
  <si>
    <t>Actividad 2.5</t>
  </si>
  <si>
    <t>Polítcas Públicas (porcentaje)</t>
  </si>
  <si>
    <t>Eficiencia de Atención = No. De Población Atendida / No. Total Objetivo de Población * 100. EA=(NPA/POT)*100</t>
  </si>
  <si>
    <t>Porcentaje de Políticas Públicas = No. De Políticas Públicas Desarrolladas / No. De Políticas Públicas Programadas * 100. PPPU=(NPD/NPP)*100</t>
  </si>
  <si>
    <t>Porcentaje de Atención = No. De Población Atendida / No. Total Objetivo de la Población por Atender * 100</t>
  </si>
  <si>
    <t>Informes, Publicaciones y Evidencias fotográficas.</t>
  </si>
  <si>
    <t>Solicitudes, Informes y Evidencias fotográficas.</t>
  </si>
  <si>
    <t>Porcentaje de Brigadas</t>
  </si>
  <si>
    <t>Porcentaje de solicitudes.</t>
  </si>
  <si>
    <t>Eventos de Socialización = No. De Pláticas Realizadas / No. De Pláticas Programadas * 100. ES=(NPR/NPP)*100</t>
  </si>
  <si>
    <t>Porcentaje de Pláticas = No. De Pláticas Realizadas / No. De Pláticas Programadas * 100. PPL=(PLR/PLP)*100</t>
  </si>
  <si>
    <t>Porcentaje de Brigadas = No. De Brigadas Realizadas / No. De Brigadas Programadas * 100. PB=(NBR/NBP)*100</t>
  </si>
  <si>
    <t>Porcentaje de Solicitudes= No. De Solicitudes/No. De Solicitudes Atendidas * 100. PS=(NS/NSA)*100</t>
  </si>
  <si>
    <t>Registro de Solicitantes y Atenciones Otorgadas.</t>
  </si>
  <si>
    <t>Infomes, Reportes, Evidencias fotográficas.</t>
  </si>
  <si>
    <t>Componente  1</t>
  </si>
  <si>
    <t>Solucionar y promover las controversias en materia penal, federa mediante la aplicación de mecanismos alternativos.</t>
  </si>
  <si>
    <t>Aplicar un modelo administrativo, control y seguimiento gubernamenta, enfocado a resultdos.</t>
  </si>
  <si>
    <t>Conducción de la Poitica Interior</t>
  </si>
  <si>
    <t>Gobierno Eficiente y Normativo</t>
  </si>
  <si>
    <t>Administración de los Recursos y Valores  Federales</t>
  </si>
  <si>
    <t>Funciones de tesoreria eficientes y  Transparentes.</t>
  </si>
  <si>
    <t>Asuntos Financieros y Hacendarios</t>
  </si>
  <si>
    <t>Innovación Digital y Administración Eficiente</t>
  </si>
  <si>
    <t>Asuntos Financieros Hacendarios</t>
  </si>
  <si>
    <t>Gestión Pública y Rendición de Cuentas</t>
  </si>
  <si>
    <t>Protección Ambiental</t>
  </si>
  <si>
    <t>Municipio Limpio y Sustentable</t>
  </si>
  <si>
    <t>Acciones verdes</t>
  </si>
  <si>
    <t>Promoción del Desarrollo, Competitividad e Innovación de los Sectores Industrial, Comercial y de Servicios.</t>
  </si>
  <si>
    <t>Libre Comercio con exterior de inversión extranjera</t>
  </si>
  <si>
    <t>Prospera Programa de Inclusion Social</t>
  </si>
  <si>
    <t>Apoyo al ingreso, a la salud y a la educación de las familias en pobreza</t>
  </si>
  <si>
    <t>Programa de Fomento  Ganadero</t>
  </si>
  <si>
    <t>Productores y el empleo rural</t>
  </si>
  <si>
    <t>Educación Inicial y Básica</t>
  </si>
  <si>
    <t>Complemento a los Servicios Educativos</t>
  </si>
  <si>
    <t>Fortalecimiento a  la atención médica</t>
  </si>
  <si>
    <t>Fortalecimiento a la atención médica</t>
  </si>
  <si>
    <t>1.3.9 Otros</t>
  </si>
  <si>
    <t>Diseño y conducción de la poiltica del gasto público</t>
  </si>
  <si>
    <t>Orden y control de la gestión y  rendición de cuentas</t>
  </si>
  <si>
    <t>Orden y control de la gestión pública y rendición de cuentas</t>
  </si>
  <si>
    <t>Transparencia y acceso a la información</t>
  </si>
  <si>
    <t>Programas de desarrollo comunitario</t>
  </si>
  <si>
    <t>Asistencia social y comunitaria</t>
  </si>
  <si>
    <t>Servicios de protección, custodia, vigilancia y seguridad de personas bienes e instalaciones</t>
  </si>
  <si>
    <t>Prevencion del delito con perspectiva nacional</t>
  </si>
  <si>
    <t xml:space="preserve">Servicios de protección y vigilancia </t>
  </si>
  <si>
    <t>prestación de servicios públicos</t>
  </si>
  <si>
    <t>Finanzas eficaces</t>
  </si>
  <si>
    <t>Obras incluyentes</t>
  </si>
  <si>
    <t xml:space="preserve"> Manejo eficiente y sustentable del agua y previncion de inundaciones</t>
  </si>
  <si>
    <t>Prestación de servicios púbicos</t>
  </si>
  <si>
    <t xml:space="preserve">Administración  </t>
  </si>
  <si>
    <t>Prestación de servicios públicos</t>
  </si>
  <si>
    <t>Negocio en orden</t>
  </si>
  <si>
    <t>Protección para todos</t>
  </si>
  <si>
    <t>Suoervisar los sectores educativos, protección y seguridad ciudadana.</t>
  </si>
  <si>
    <t>Apoyo juridico</t>
  </si>
  <si>
    <t>Vigiar asuntos administrativos y juridicos</t>
  </si>
  <si>
    <t>Seguridad integral</t>
  </si>
  <si>
    <t>Planear organizar, coordinar y evaluar para fomentar la culltura.</t>
  </si>
  <si>
    <t>Prestación de Servicios públicos</t>
  </si>
  <si>
    <t>Actividades de apoyo a la función púbica y buen gobierno</t>
  </si>
  <si>
    <t>Función pública y buen gobierno</t>
  </si>
  <si>
    <t>Administración de los recursos y valores federales</t>
  </si>
  <si>
    <t>Funciones eficientes y transparentes</t>
  </si>
  <si>
    <t>Actividades derivadas del trabajo legislativo</t>
  </si>
  <si>
    <t>Instrumentar y dar seguimiento a la integridad a gestión púbilca</t>
  </si>
  <si>
    <t>Anual</t>
  </si>
  <si>
    <t>Trimestral</t>
  </si>
  <si>
    <t>Tirimestral</t>
  </si>
  <si>
    <t>Trimestal</t>
  </si>
  <si>
    <t>Mensual</t>
  </si>
  <si>
    <t>INDICADORES DE GESTION:</t>
  </si>
  <si>
    <t>Excelente organización enla recepcion de docuemntos de las diferentes peticiones de la ciudadania municipal apegada al plan municipal de desarrollo.</t>
  </si>
  <si>
    <t>Coordinacion  con las direcciones que integran la estructura con sindicatura una mejor atencion a la ciudadania.</t>
  </si>
  <si>
    <t>Dirección de Contabilidad</t>
  </si>
  <si>
    <t>DIRECCIÓN DE DEPORTES.</t>
  </si>
  <si>
    <t>Prestación de Servicios Públicos.</t>
  </si>
  <si>
    <t>2. Desarrollo Social.</t>
  </si>
  <si>
    <t>DIRECCIÓN DE  DEPORTES.</t>
  </si>
  <si>
    <t>Actividad  2.1</t>
  </si>
  <si>
    <t>Actividad 1</t>
  </si>
  <si>
    <t>Actividad 2</t>
  </si>
  <si>
    <t>Funciones de comunicación eficientes</t>
  </si>
  <si>
    <t>Actividad 4.5</t>
  </si>
  <si>
    <t>ENERO</t>
  </si>
  <si>
    <t>}</t>
  </si>
  <si>
    <t>TESORERIA MUNICIPAL</t>
  </si>
  <si>
    <t>DIRECCIÓN GENERAL   DE SALUD .</t>
  </si>
  <si>
    <t>DIRECCION GENERAL DE SALUD</t>
  </si>
  <si>
    <t>DIRECCIÓN GENERAL DE  SALUD.</t>
  </si>
  <si>
    <t>DIRECCIÓN DE PLANEACIÓN PARA EL DESARROLLO MUNICIPAL.</t>
  </si>
  <si>
    <t xml:space="preserve"> UNIDAD DE TRANSPARENCIA.</t>
  </si>
  <si>
    <t>DIRECCIÓN GENERAL DE SEGURIDAD PÚBLICA.</t>
  </si>
  <si>
    <t xml:space="preserve"> Instancia Técnica de Evaluacion del Desempeño</t>
  </si>
  <si>
    <t>DIRECCIÓN DE ALUMBRADO PUBLICO</t>
  </si>
  <si>
    <t>DIRECCIÓN DE  ALUMBRADO PUBLICO.</t>
  </si>
  <si>
    <t>DIRECCIÓN DE SERVICIO MEDICO</t>
  </si>
  <si>
    <t>DIRECCIÓN DE CASA DE LA CULTURA</t>
  </si>
  <si>
    <t>DIRECCIÓN DE JUVENTUD Y LA NIÑEZ.</t>
  </si>
  <si>
    <t>DIRECCIÓN DE PROGRAMAS SOCIALES.</t>
  </si>
  <si>
    <t>DIRECCIÓN DE PANTEONES.</t>
  </si>
  <si>
    <t>DIRECCIÓN DE MOVILIDAD.</t>
  </si>
  <si>
    <t>DIRECCIÓN DE MERCADO.</t>
  </si>
  <si>
    <t>DIRECCIÓN DE PARQUES Y JARDINES</t>
  </si>
  <si>
    <t>DIRECCIÓN DE LIMPIA.</t>
  </si>
  <si>
    <t>DIRECCIÓN DE  CASA DE LA CULTURA</t>
  </si>
  <si>
    <t>DIRECCIÓN DE  SERVICIO MEDICO.</t>
  </si>
  <si>
    <t>INDICADORES ESTRATÉGICOS Y DE GESTIÓN 2025</t>
  </si>
  <si>
    <t>MARZO</t>
  </si>
  <si>
    <t>ENE-MAR</t>
  </si>
  <si>
    <t>INDICADORES ESTRATÉGICOS Y DE GESTIÓN 2025.</t>
  </si>
  <si>
    <t>DIRECCION DE DESARROLLO URBANO</t>
  </si>
  <si>
    <t>DIRECCIÓN DE RASTRO</t>
  </si>
  <si>
    <t>DIRECCIÓN DE ASISTENCIA ALIMENTARIA Y DESARROLLO COMUNITARIO</t>
  </si>
  <si>
    <t>DIRECCIÓN DE  CLUB DE LA TERCERA EDAD</t>
  </si>
  <si>
    <t>ENE-MARZO</t>
  </si>
  <si>
    <t xml:space="preserve"> INDICADORES ESTRATEGICOS Y  DE GESTIÓN 2025</t>
  </si>
  <si>
    <t>INDICADORES ESTRATEGICOS Y DE GESTION 2025</t>
  </si>
  <si>
    <t>eñ{</t>
  </si>
  <si>
    <t xml:space="preserve">MARZO </t>
  </si>
  <si>
    <t>Actividad 3.2</t>
  </si>
  <si>
    <t>Actividad 3.3</t>
  </si>
  <si>
    <t>Actividad 3.4</t>
  </si>
  <si>
    <t>DIRECCIÓN DE GENERAL DE SERVICIOS PUBLICOS</t>
  </si>
  <si>
    <t>Actividad 2.6</t>
  </si>
  <si>
    <t>Desfiles</t>
  </si>
  <si>
    <t>Presentaciones</t>
  </si>
  <si>
    <t>Intercambios</t>
  </si>
  <si>
    <t>DIRECCIÓN DE POLICIA VIAL.</t>
  </si>
  <si>
    <t>Funciones</t>
  </si>
  <si>
    <t>ABRIL</t>
  </si>
  <si>
    <t>Tipo Dimensión - Frecuencia</t>
  </si>
  <si>
    <t>DIRECCIÓN DE DESARROLLO TURISTICO.</t>
  </si>
  <si>
    <t>DIRECCION DE OBRAS PUBLICAS</t>
  </si>
  <si>
    <t>DIRECCIÓN DE APOYO A INSTITUCIONES EDUCATIVAS.</t>
  </si>
  <si>
    <t>Campañas</t>
  </si>
  <si>
    <t>DIRECCIÓN GENERAL DE EDUCACIÓN Y CULTURA.</t>
  </si>
  <si>
    <t>DIRECCIÓN GNERAL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</si>
</sst>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sz val="11"/>
      <color rgb="FF000000"/>
      <name val="Calibri"/>
      <family val="2"/>
      <charset val="1"/>
    </font>
    <font>
      <b/>
      <sz val="11"/>
      <color theme="1"/>
      <name val="Calibri"/>
      <family val="2"/>
      <scheme val="minor"/>
    </font>
    <font>
      <b/>
      <sz val="12"/>
      <color theme="1"/>
      <name val="Arial"/>
      <family val="2"/>
    </font>
    <font>
      <sz val="10"/>
      <color theme="1"/>
      <name val="Arial"/>
      <family val="2"/>
    </font>
    <font>
      <sz val="11"/>
      <color theme="1"/>
      <name val="Arial"/>
      <family val="2"/>
    </font>
    <font>
      <b/>
      <sz val="14"/>
      <color theme="1"/>
      <name val="Calibri"/>
      <family val="2"/>
      <scheme val="minor"/>
    </font>
    <font>
      <sz val="11"/>
      <color rgb="FF000000"/>
      <name val="Calibri"/>
      <family val="2"/>
    </font>
    <font>
      <sz val="11"/>
      <name val="Arial"/>
      <family val="2"/>
      <charset val="1"/>
    </font>
    <font>
      <sz val="9"/>
      <color theme="1"/>
      <name val="Calibri"/>
      <family val="2"/>
      <scheme val="minor"/>
    </font>
    <font>
      <sz val="10"/>
      <color theme="1"/>
      <name val="Calibri"/>
      <family val="2"/>
      <scheme val="minor"/>
    </font>
    <font>
      <sz val="12"/>
      <color theme="1"/>
      <name val="Arial"/>
      <family val="2"/>
    </font>
    <font>
      <b/>
      <sz val="12"/>
      <color rgb="FF000000"/>
      <name val="Arial"/>
      <family val="2"/>
    </font>
    <font>
      <sz val="11"/>
      <color rgb="FF3F3F76"/>
      <name val="Calibri"/>
      <family val="2"/>
      <scheme val="minor"/>
    </font>
    <font>
      <b/>
      <sz val="11"/>
      <color rgb="FFFA7D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CC99"/>
      </patternFill>
    </fill>
    <fill>
      <patternFill patternType="solid">
        <fgColor rgb="FFF2F2F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72" fillId="0" borderId="0"/>
    <xf numFmtId="0" fontId="78" fillId="0" borderId="0"/>
    <xf numFmtId="0" fontId="35" fillId="0" borderId="0"/>
    <xf numFmtId="0" fontId="85" fillId="6" borderId="16" applyNumberFormat="0" applyAlignment="0" applyProtection="0"/>
    <xf numFmtId="0" fontId="84" fillId="5" borderId="16" applyNumberFormat="0" applyAlignment="0" applyProtection="0"/>
  </cellStyleXfs>
  <cellXfs count="361">
    <xf numFmtId="0" fontId="0" fillId="0" borderId="0" xfId="0"/>
    <xf numFmtId="0" fontId="0" fillId="2" borderId="0" xfId="0" applyFill="1"/>
    <xf numFmtId="0" fontId="0" fillId="0" borderId="1" xfId="0" applyBorder="1" applyAlignment="1">
      <alignment horizontal="center" vertical="center"/>
    </xf>
    <xf numFmtId="0" fontId="0" fillId="0" borderId="1" xfId="0" applyBorder="1" applyAlignment="1">
      <alignment vertical="center"/>
    </xf>
    <xf numFmtId="0" fontId="71" fillId="0" borderId="1" xfId="0" applyFont="1" applyBorder="1" applyAlignment="1">
      <alignment horizontal="center" vertical="center"/>
    </xf>
    <xf numFmtId="9" fontId="71" fillId="0" borderId="1" xfId="0" applyNumberFormat="1" applyFont="1" applyBorder="1" applyAlignment="1">
      <alignment horizontal="center" vertical="center"/>
    </xf>
    <xf numFmtId="0" fontId="70" fillId="3" borderId="1" xfId="0" applyFont="1" applyFill="1" applyBorder="1" applyAlignment="1">
      <alignment horizontal="center" vertical="center"/>
    </xf>
    <xf numFmtId="0" fontId="70" fillId="3" borderId="1" xfId="0" applyFont="1" applyFill="1" applyBorder="1" applyAlignment="1">
      <alignment vertical="center"/>
    </xf>
    <xf numFmtId="0" fontId="71" fillId="0" borderId="1" xfId="0" applyFont="1" applyBorder="1" applyAlignment="1">
      <alignment horizontal="center" vertical="center"/>
    </xf>
    <xf numFmtId="0" fontId="70" fillId="3" borderId="1" xfId="0" applyFont="1" applyFill="1" applyBorder="1" applyAlignment="1">
      <alignment horizontal="center" vertical="center"/>
    </xf>
    <xf numFmtId="0" fontId="70" fillId="3" borderId="1" xfId="0" applyFont="1" applyFill="1" applyBorder="1" applyAlignment="1">
      <alignment horizontal="center" vertical="center"/>
    </xf>
    <xf numFmtId="0" fontId="71" fillId="0" borderId="1" xfId="0"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xf>
    <xf numFmtId="0" fontId="0" fillId="0" borderId="0" xfId="0" applyBorder="1" applyAlignment="1">
      <alignment vertical="center"/>
    </xf>
    <xf numFmtId="0" fontId="67" fillId="0" borderId="0" xfId="0" applyFont="1" applyBorder="1" applyAlignment="1">
      <alignment horizontal="center" vertical="top" wrapText="1"/>
    </xf>
    <xf numFmtId="0" fontId="71" fillId="0" borderId="0" xfId="0" applyFont="1" applyBorder="1" applyAlignment="1">
      <alignment horizontal="center" vertical="top" wrapText="1"/>
    </xf>
    <xf numFmtId="0" fontId="67" fillId="0" borderId="0" xfId="0" applyFont="1" applyBorder="1" applyAlignment="1">
      <alignment horizontal="center" vertical="center" wrapText="1"/>
    </xf>
    <xf numFmtId="0" fontId="71" fillId="0" borderId="0" xfId="0" applyFont="1" applyBorder="1" applyAlignment="1">
      <alignment horizontal="center" vertical="center" wrapText="1"/>
    </xf>
    <xf numFmtId="0" fontId="67" fillId="0" borderId="0" xfId="0" applyFont="1" applyBorder="1" applyAlignment="1">
      <alignment horizontal="center" vertical="center"/>
    </xf>
    <xf numFmtId="0" fontId="71" fillId="0" borderId="0" xfId="0" applyFont="1" applyBorder="1" applyAlignment="1">
      <alignment horizontal="center" vertical="center"/>
    </xf>
    <xf numFmtId="9" fontId="71" fillId="0" borderId="0" xfId="0" applyNumberFormat="1" applyFont="1" applyBorder="1" applyAlignment="1">
      <alignment horizontal="center" vertical="center"/>
    </xf>
    <xf numFmtId="0" fontId="70" fillId="3" borderId="1" xfId="0" applyFont="1" applyFill="1" applyBorder="1" applyAlignment="1">
      <alignment horizontal="center" vertical="center" wrapText="1"/>
    </xf>
    <xf numFmtId="0" fontId="59" fillId="0" borderId="1" xfId="0" applyFont="1" applyBorder="1" applyAlignment="1">
      <alignment horizontal="center" vertical="center"/>
    </xf>
    <xf numFmtId="0" fontId="70" fillId="3" borderId="1" xfId="0" applyFont="1" applyFill="1" applyBorder="1" applyAlignment="1">
      <alignment horizontal="center" vertical="center" wrapText="1"/>
    </xf>
    <xf numFmtId="0" fontId="57" fillId="0" borderId="1" xfId="0" applyFont="1" applyBorder="1" applyAlignment="1">
      <alignment horizontal="center" vertical="center"/>
    </xf>
    <xf numFmtId="0" fontId="70" fillId="3" borderId="1" xfId="0" applyFont="1" applyFill="1" applyBorder="1" applyAlignment="1">
      <alignment vertical="center" wrapText="1"/>
    </xf>
    <xf numFmtId="0" fontId="55" fillId="0" borderId="1" xfId="0" applyFont="1" applyBorder="1" applyAlignment="1">
      <alignment horizontal="center" vertical="center"/>
    </xf>
    <xf numFmtId="0" fontId="70" fillId="3" borderId="1" xfId="0" applyFont="1" applyFill="1" applyBorder="1" applyAlignment="1">
      <alignment horizontal="center" vertical="center" wrapText="1"/>
    </xf>
    <xf numFmtId="0" fontId="70" fillId="3" borderId="1" xfId="0" applyFont="1" applyFill="1" applyBorder="1" applyAlignment="1">
      <alignment horizontal="center" vertical="center" wrapText="1"/>
    </xf>
    <xf numFmtId="0" fontId="54" fillId="2" borderId="1" xfId="0" applyFont="1" applyFill="1" applyBorder="1" applyAlignment="1">
      <alignment horizontal="center" vertical="center"/>
    </xf>
    <xf numFmtId="0" fontId="54" fillId="0" borderId="1" xfId="0" applyFont="1" applyBorder="1" applyAlignment="1">
      <alignment horizontal="center" vertical="center"/>
    </xf>
    <xf numFmtId="0" fontId="70" fillId="3" borderId="1" xfId="0" applyFont="1" applyFill="1" applyBorder="1" applyAlignment="1">
      <alignment horizontal="center" vertical="center" wrapText="1"/>
    </xf>
    <xf numFmtId="0" fontId="53" fillId="0" borderId="1" xfId="0" applyFont="1" applyBorder="1" applyAlignment="1">
      <alignment horizontal="center" vertical="center"/>
    </xf>
    <xf numFmtId="0" fontId="52" fillId="0" borderId="1" xfId="0" applyFont="1" applyBorder="1" applyAlignment="1">
      <alignment horizontal="center" vertical="center"/>
    </xf>
    <xf numFmtId="0" fontId="50" fillId="0" borderId="1" xfId="0" applyFont="1" applyBorder="1" applyAlignment="1">
      <alignment horizontal="center" vertical="center"/>
    </xf>
    <xf numFmtId="0" fontId="83" fillId="0" borderId="0" xfId="0" applyFont="1" applyAlignment="1">
      <alignment horizontal="center" vertical="center"/>
    </xf>
    <xf numFmtId="0" fontId="70" fillId="3" borderId="1" xfId="0" applyFont="1" applyFill="1" applyBorder="1" applyAlignment="1">
      <alignment horizontal="center" vertical="center" wrapText="1"/>
    </xf>
    <xf numFmtId="0" fontId="70" fillId="3" borderId="1" xfId="0" applyFont="1" applyFill="1" applyBorder="1" applyAlignment="1">
      <alignment horizontal="center" vertical="center" wrapText="1"/>
    </xf>
    <xf numFmtId="0" fontId="37" fillId="0" borderId="1" xfId="0" applyFont="1" applyBorder="1" applyAlignment="1">
      <alignment horizontal="center" vertical="center"/>
    </xf>
    <xf numFmtId="0" fontId="36" fillId="0" borderId="1" xfId="0" applyFont="1" applyBorder="1" applyAlignment="1">
      <alignment horizontal="center"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3" fillId="0" borderId="1" xfId="0" applyFont="1" applyBorder="1" applyAlignment="1">
      <alignment horizontal="center" vertical="center"/>
    </xf>
    <xf numFmtId="0" fontId="0" fillId="0" borderId="1" xfId="0" applyBorder="1" applyAlignment="1">
      <alignment horizontal="center" vertical="center" wrapText="1"/>
    </xf>
    <xf numFmtId="0" fontId="70" fillId="3" borderId="1" xfId="0" applyFont="1" applyFill="1" applyBorder="1" applyAlignment="1">
      <alignment horizontal="center" vertical="center" wrapText="1"/>
    </xf>
    <xf numFmtId="0" fontId="70" fillId="3" borderId="1" xfId="0" applyFont="1" applyFill="1" applyBorder="1" applyAlignment="1">
      <alignment horizontal="center" vertical="center" wrapText="1"/>
    </xf>
    <xf numFmtId="0" fontId="70" fillId="3" borderId="1" xfId="0" applyFont="1" applyFill="1" applyBorder="1" applyAlignment="1">
      <alignment horizontal="center" vertical="center" wrapText="1"/>
    </xf>
    <xf numFmtId="0" fontId="30" fillId="0" borderId="1" xfId="0" applyFont="1" applyBorder="1" applyAlignment="1">
      <alignment horizontal="center" vertical="center"/>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26" fillId="0" borderId="1"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center"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19" fillId="0" borderId="1" xfId="0" applyFont="1" applyBorder="1" applyAlignment="1">
      <alignment horizontal="center" vertical="center"/>
    </xf>
    <xf numFmtId="0" fontId="71" fillId="0" borderId="1" xfId="0" applyFont="1" applyBorder="1" applyAlignment="1">
      <alignment horizontal="center" vertical="center"/>
    </xf>
    <xf numFmtId="0" fontId="18" fillId="0" borderId="1" xfId="0"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17" fillId="0" borderId="1" xfId="0" applyFont="1" applyBorder="1" applyAlignment="1">
      <alignment horizontal="center" vertical="center"/>
    </xf>
    <xf numFmtId="0" fontId="7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70" fillId="3" borderId="1" xfId="0" applyFont="1" applyFill="1" applyBorder="1" applyAlignment="1">
      <alignment horizontal="center" vertical="center"/>
    </xf>
    <xf numFmtId="0" fontId="70" fillId="3" borderId="1" xfId="0" applyFont="1" applyFill="1" applyBorder="1" applyAlignment="1">
      <alignment horizontal="center" vertical="center" wrapText="1"/>
    </xf>
    <xf numFmtId="0" fontId="7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1" fillId="0" borderId="1" xfId="0" applyFont="1" applyBorder="1" applyAlignment="1">
      <alignment horizontal="center" vertical="center"/>
    </xf>
    <xf numFmtId="0" fontId="71" fillId="0" borderId="1" xfId="0" applyFont="1" applyBorder="1" applyAlignment="1">
      <alignment horizontal="center" vertical="center"/>
    </xf>
    <xf numFmtId="0" fontId="5" fillId="0" borderId="1" xfId="0" applyFont="1" applyBorder="1" applyAlignment="1">
      <alignment horizontal="center" vertical="center"/>
    </xf>
    <xf numFmtId="0" fontId="70" fillId="3" borderId="1" xfId="0" applyFont="1" applyFill="1" applyBorder="1" applyAlignment="1">
      <alignment horizontal="center" vertical="center"/>
    </xf>
    <xf numFmtId="0" fontId="70"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71" fillId="0" borderId="1" xfId="0" applyFont="1" applyBorder="1" applyAlignment="1">
      <alignment horizontal="center" vertical="center"/>
    </xf>
    <xf numFmtId="0" fontId="3" fillId="0" borderId="1" xfId="0" applyFont="1" applyBorder="1" applyAlignment="1">
      <alignment horizontal="center" vertical="center"/>
    </xf>
    <xf numFmtId="0" fontId="7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0" fillId="3" borderId="1" xfId="0" applyFont="1" applyFill="1" applyBorder="1" applyAlignment="1">
      <alignment horizontal="center" vertical="center"/>
    </xf>
    <xf numFmtId="0" fontId="70" fillId="2" borderId="0" xfId="0" applyFont="1" applyFill="1" applyAlignment="1">
      <alignment horizontal="center" vertical="center"/>
    </xf>
    <xf numFmtId="0" fontId="74" fillId="2" borderId="0" xfId="0" applyFont="1" applyFill="1" applyAlignment="1">
      <alignment horizontal="center" vertical="center"/>
    </xf>
    <xf numFmtId="0" fontId="39"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70" fillId="3" borderId="1" xfId="0" applyFont="1" applyFill="1" applyBorder="1" applyAlignment="1">
      <alignment horizontal="center" vertical="center" wrapText="1"/>
    </xf>
    <xf numFmtId="0" fontId="7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0" fillId="0" borderId="2" xfId="0" applyFont="1" applyBorder="1" applyAlignment="1">
      <alignment horizontal="center" vertical="center"/>
    </xf>
    <xf numFmtId="0" fontId="71" fillId="0" borderId="3" xfId="0" applyFont="1" applyBorder="1" applyAlignment="1">
      <alignment horizontal="center" vertical="center"/>
    </xf>
    <xf numFmtId="0" fontId="71" fillId="0" borderId="4" xfId="0" applyFont="1" applyBorder="1" applyAlignment="1">
      <alignment horizontal="center" vertical="center"/>
    </xf>
    <xf numFmtId="0" fontId="45" fillId="0" borderId="2" xfId="0" applyFont="1" applyBorder="1" applyAlignment="1">
      <alignment horizontal="center" vertical="center"/>
    </xf>
    <xf numFmtId="0" fontId="70" fillId="3" borderId="1" xfId="0" applyFont="1" applyFill="1" applyBorder="1" applyAlignment="1">
      <alignment horizontal="center"/>
    </xf>
    <xf numFmtId="0" fontId="50"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71" fillId="0" borderId="1" xfId="0" applyFont="1" applyBorder="1" applyAlignment="1">
      <alignment horizontal="center" vertical="center"/>
    </xf>
    <xf numFmtId="0" fontId="7" fillId="0" borderId="1"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4"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4" xfId="0" applyFont="1" applyBorder="1" applyAlignment="1">
      <alignment horizontal="center" vertical="center" wrapText="1"/>
    </xf>
    <xf numFmtId="0" fontId="71" fillId="0" borderId="3" xfId="0" applyFont="1" applyBorder="1" applyAlignment="1">
      <alignment horizontal="center" vertical="center" wrapText="1"/>
    </xf>
    <xf numFmtId="0" fontId="0" fillId="2" borderId="0" xfId="0" applyFill="1" applyAlignment="1">
      <alignment horizontal="center"/>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31" fillId="0" borderId="2" xfId="0" applyFont="1" applyBorder="1" applyAlignment="1">
      <alignment horizontal="center" vertical="center"/>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2" xfId="0" applyFont="1" applyBorder="1" applyAlignment="1">
      <alignment horizontal="center" vertical="center"/>
    </xf>
    <xf numFmtId="0" fontId="65" fillId="0" borderId="1" xfId="0" applyFont="1" applyBorder="1" applyAlignment="1">
      <alignment horizontal="center" vertical="center" wrapText="1"/>
    </xf>
    <xf numFmtId="0" fontId="79" fillId="0" borderId="2" xfId="1" applyFont="1" applyFill="1" applyBorder="1" applyAlignment="1">
      <alignment horizontal="center" vertical="center" wrapText="1"/>
    </xf>
    <xf numFmtId="0" fontId="79" fillId="0" borderId="4" xfId="1" applyFont="1" applyFill="1" applyBorder="1" applyAlignment="1">
      <alignment horizontal="center" vertical="center" wrapText="1"/>
    </xf>
    <xf numFmtId="0" fontId="64" fillId="0" borderId="1" xfId="0" applyFont="1" applyBorder="1" applyAlignment="1">
      <alignment horizontal="center" vertical="center" wrapText="1"/>
    </xf>
    <xf numFmtId="0" fontId="64" fillId="0" borderId="2" xfId="0" applyFont="1" applyBorder="1" applyAlignment="1">
      <alignment horizontal="center" vertical="center"/>
    </xf>
    <xf numFmtId="0" fontId="67" fillId="0" borderId="2"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1" xfId="0" applyFont="1" applyBorder="1" applyAlignment="1">
      <alignment horizontal="center" vertical="center" wrapText="1"/>
    </xf>
    <xf numFmtId="0" fontId="61" fillId="0" borderId="1" xfId="0" applyFont="1" applyBorder="1" applyAlignment="1">
      <alignment horizontal="center" vertical="top" wrapText="1"/>
    </xf>
    <xf numFmtId="0" fontId="71" fillId="0" borderId="1" xfId="0" applyFont="1" applyBorder="1" applyAlignment="1">
      <alignment horizontal="center" vertical="top" wrapText="1"/>
    </xf>
    <xf numFmtId="0" fontId="66" fillId="0" borderId="1" xfId="0" applyFont="1" applyBorder="1" applyAlignment="1">
      <alignment horizontal="center" vertical="center" wrapText="1"/>
    </xf>
    <xf numFmtId="0" fontId="77" fillId="3" borderId="1" xfId="0" applyFont="1" applyFill="1" applyBorder="1" applyAlignment="1">
      <alignment horizontal="center" vertical="center"/>
    </xf>
    <xf numFmtId="0" fontId="67" fillId="0" borderId="3" xfId="0" applyFont="1" applyBorder="1" applyAlignment="1">
      <alignment horizontal="center" vertical="center" wrapText="1"/>
    </xf>
    <xf numFmtId="0" fontId="68"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75"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63" fillId="0" borderId="2" xfId="0" applyFont="1" applyBorder="1" applyAlignment="1">
      <alignment horizontal="center" vertical="center"/>
    </xf>
    <xf numFmtId="0" fontId="53" fillId="0" borderId="2" xfId="0" applyFont="1" applyBorder="1" applyAlignment="1">
      <alignment horizontal="center" vertical="center"/>
    </xf>
    <xf numFmtId="0" fontId="4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4" xfId="0" applyFont="1" applyBorder="1" applyAlignment="1">
      <alignment horizontal="center" vertical="center" wrapText="1"/>
    </xf>
    <xf numFmtId="0" fontId="81"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52" fillId="0" borderId="2"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xf>
    <xf numFmtId="0" fontId="42" fillId="0" borderId="2" xfId="0" applyFont="1" applyBorder="1" applyAlignment="1">
      <alignment horizontal="center" vertical="center" wrapText="1"/>
    </xf>
    <xf numFmtId="0" fontId="62"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71" fillId="0" borderId="1" xfId="0" applyFont="1" applyBorder="1" applyAlignment="1">
      <alignment horizontal="center" wrapText="1"/>
    </xf>
    <xf numFmtId="0" fontId="63"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1" fillId="0" borderId="2" xfId="0" applyFont="1" applyBorder="1" applyAlignment="1">
      <alignment horizontal="center" vertical="center"/>
    </xf>
    <xf numFmtId="0" fontId="13" fillId="0" borderId="1" xfId="0" applyFont="1" applyBorder="1" applyAlignment="1">
      <alignment horizontal="center" vertical="center" wrapText="1"/>
    </xf>
    <xf numFmtId="10" fontId="71" fillId="0" borderId="1"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9"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horizontal="center"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44" fillId="0" borderId="2" xfId="0" applyFont="1" applyBorder="1" applyAlignment="1">
      <alignment horizontal="center" vertical="center"/>
    </xf>
    <xf numFmtId="0" fontId="71" fillId="0" borderId="2" xfId="0" applyFont="1" applyBorder="1" applyAlignment="1">
      <alignment horizontal="center" wrapText="1"/>
    </xf>
    <xf numFmtId="0" fontId="71" fillId="0" borderId="4" xfId="0" applyFont="1" applyBorder="1" applyAlignment="1">
      <alignment horizont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71" fillId="0" borderId="3" xfId="0" applyFont="1" applyBorder="1" applyAlignment="1">
      <alignment horizontal="center" wrapText="1"/>
    </xf>
    <xf numFmtId="0" fontId="70" fillId="3" borderId="2" xfId="0" applyFont="1" applyFill="1" applyBorder="1" applyAlignment="1">
      <alignment horizontal="center"/>
    </xf>
    <xf numFmtId="0" fontId="70" fillId="3" borderId="3" xfId="0" applyFont="1" applyFill="1" applyBorder="1" applyAlignment="1">
      <alignment horizontal="center"/>
    </xf>
    <xf numFmtId="0" fontId="70" fillId="3" borderId="4" xfId="0" applyFont="1" applyFill="1" applyBorder="1" applyAlignment="1">
      <alignment horizontal="center"/>
    </xf>
    <xf numFmtId="0" fontId="70" fillId="3" borderId="5" xfId="0" applyFont="1" applyFill="1" applyBorder="1" applyAlignment="1">
      <alignment horizontal="center" vertical="center"/>
    </xf>
    <xf numFmtId="0" fontId="70" fillId="3" borderId="6" xfId="0" applyFont="1" applyFill="1" applyBorder="1" applyAlignment="1">
      <alignment horizontal="center" vertical="center"/>
    </xf>
    <xf numFmtId="0" fontId="70" fillId="3" borderId="7" xfId="0" applyFont="1" applyFill="1" applyBorder="1" applyAlignment="1">
      <alignment horizontal="center" vertical="center"/>
    </xf>
    <xf numFmtId="0" fontId="70" fillId="3" borderId="8" xfId="0" applyFont="1" applyFill="1" applyBorder="1" applyAlignment="1">
      <alignment horizontal="center" vertical="center"/>
    </xf>
    <xf numFmtId="0" fontId="70" fillId="3" borderId="11" xfId="0" applyFont="1" applyFill="1" applyBorder="1" applyAlignment="1">
      <alignment horizontal="center" vertical="center" wrapText="1"/>
    </xf>
    <xf numFmtId="0" fontId="70" fillId="3" borderId="12" xfId="0" applyFont="1" applyFill="1" applyBorder="1" applyAlignment="1">
      <alignment horizontal="center" vertical="center" wrapText="1"/>
    </xf>
    <xf numFmtId="0" fontId="70" fillId="3" borderId="2" xfId="0" applyFont="1" applyFill="1" applyBorder="1" applyAlignment="1">
      <alignment horizontal="center" vertical="center"/>
    </xf>
    <xf numFmtId="0" fontId="70" fillId="3" borderId="4" xfId="0" applyFont="1" applyFill="1" applyBorder="1" applyAlignment="1">
      <alignment horizontal="center" vertical="center"/>
    </xf>
    <xf numFmtId="0" fontId="51" fillId="0" borderId="2" xfId="0" applyFont="1" applyBorder="1" applyAlignment="1">
      <alignment horizontal="center" vertical="center" wrapText="1"/>
    </xf>
    <xf numFmtId="0" fontId="51" fillId="0" borderId="4" xfId="0" applyFont="1" applyBorder="1" applyAlignment="1">
      <alignment horizontal="center" vertical="center" wrapText="1"/>
    </xf>
    <xf numFmtId="0" fontId="69" fillId="0" borderId="2" xfId="0" applyFont="1" applyBorder="1" applyAlignment="1">
      <alignment horizontal="center" wrapText="1"/>
    </xf>
    <xf numFmtId="0" fontId="69" fillId="0" borderId="4" xfId="0" applyFont="1" applyBorder="1" applyAlignment="1">
      <alignment horizontal="center" wrapText="1"/>
    </xf>
    <xf numFmtId="0" fontId="50" fillId="0" borderId="5"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8" xfId="0" applyFont="1" applyBorder="1" applyAlignment="1">
      <alignment horizontal="center" vertical="center" wrapText="1"/>
    </xf>
    <xf numFmtId="0" fontId="70" fillId="3" borderId="15" xfId="0" applyFont="1" applyFill="1" applyBorder="1" applyAlignment="1">
      <alignment horizontal="center" vertical="center" wrapText="1"/>
    </xf>
    <xf numFmtId="0" fontId="70" fillId="3" borderId="9" xfId="0" applyFont="1" applyFill="1" applyBorder="1" applyAlignment="1">
      <alignment horizontal="center" vertical="center"/>
    </xf>
    <xf numFmtId="0" fontId="70" fillId="3" borderId="13" xfId="0" applyFont="1" applyFill="1" applyBorder="1" applyAlignment="1">
      <alignment horizontal="center" vertical="center"/>
    </xf>
    <xf numFmtId="0" fontId="70" fillId="3" borderId="0" xfId="0" applyFont="1" applyFill="1" applyBorder="1" applyAlignment="1">
      <alignment horizontal="center" vertical="center"/>
    </xf>
    <xf numFmtId="0" fontId="70" fillId="3" borderId="14" xfId="0" applyFont="1" applyFill="1" applyBorder="1" applyAlignment="1">
      <alignment horizontal="center" vertical="center"/>
    </xf>
    <xf numFmtId="0" fontId="70" fillId="3" borderId="10" xfId="0" applyFont="1" applyFill="1" applyBorder="1" applyAlignment="1">
      <alignment horizontal="center" vertical="center"/>
    </xf>
    <xf numFmtId="0" fontId="70" fillId="3" borderId="2" xfId="0" applyFont="1" applyFill="1" applyBorder="1" applyAlignment="1">
      <alignment horizontal="center" vertical="center" wrapText="1"/>
    </xf>
    <xf numFmtId="0" fontId="70" fillId="3" borderId="4" xfId="0" applyFont="1" applyFill="1" applyBorder="1" applyAlignment="1">
      <alignment horizontal="center" vertical="center" wrapText="1"/>
    </xf>
    <xf numFmtId="0" fontId="70" fillId="3" borderId="5" xfId="0" applyFont="1" applyFill="1" applyBorder="1" applyAlignment="1">
      <alignment horizontal="center" vertical="center" wrapText="1"/>
    </xf>
    <xf numFmtId="0" fontId="70" fillId="3" borderId="6" xfId="0" applyFont="1" applyFill="1" applyBorder="1" applyAlignment="1">
      <alignment horizontal="center" vertical="center" wrapText="1"/>
    </xf>
    <xf numFmtId="0" fontId="70" fillId="3" borderId="13" xfId="0" applyFont="1" applyFill="1" applyBorder="1" applyAlignment="1">
      <alignment horizontal="center" vertical="center" wrapText="1"/>
    </xf>
    <xf numFmtId="0" fontId="70" fillId="3" borderId="14" xfId="0" applyFont="1" applyFill="1" applyBorder="1" applyAlignment="1">
      <alignment horizontal="center" vertical="center" wrapText="1"/>
    </xf>
    <xf numFmtId="0" fontId="70" fillId="3" borderId="7" xfId="0" applyFont="1" applyFill="1" applyBorder="1" applyAlignment="1">
      <alignment horizontal="center" vertical="center" wrapText="1"/>
    </xf>
    <xf numFmtId="0" fontId="70" fillId="3" borderId="8" xfId="0" applyFont="1" applyFill="1" applyBorder="1" applyAlignment="1">
      <alignment horizontal="center" vertical="center" wrapText="1"/>
    </xf>
    <xf numFmtId="0" fontId="70" fillId="3" borderId="11" xfId="0" applyFont="1" applyFill="1" applyBorder="1" applyAlignment="1">
      <alignment horizontal="center" vertical="center"/>
    </xf>
    <xf numFmtId="0" fontId="70" fillId="3" borderId="12" xfId="0" applyFont="1" applyFill="1" applyBorder="1" applyAlignment="1">
      <alignment horizontal="center" vertical="center"/>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70" fillId="3" borderId="3" xfId="0" applyFont="1" applyFill="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8" xfId="0" applyFont="1" applyBorder="1" applyAlignment="1">
      <alignment horizontal="center" vertical="center" wrapText="1"/>
    </xf>
    <xf numFmtId="0" fontId="44" fillId="0" borderId="2"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 xfId="0" applyFont="1" applyBorder="1" applyAlignment="1">
      <alignment horizontal="center" vertical="center" wrapText="1"/>
    </xf>
    <xf numFmtId="0" fontId="71" fillId="0" borderId="2" xfId="0" applyFont="1" applyBorder="1" applyAlignment="1">
      <alignment horizontal="center" vertical="top" wrapText="1"/>
    </xf>
    <xf numFmtId="0" fontId="71" fillId="0" borderId="4" xfId="0" applyFont="1" applyBorder="1" applyAlignment="1">
      <alignment horizontal="center" vertical="top" wrapText="1"/>
    </xf>
    <xf numFmtId="0" fontId="3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9" fillId="0" borderId="2" xfId="0" applyFont="1" applyBorder="1" applyAlignment="1">
      <alignment horizontal="center" vertical="center"/>
    </xf>
    <xf numFmtId="0" fontId="43" fillId="0" borderId="2" xfId="0" applyFont="1" applyBorder="1" applyAlignment="1">
      <alignment horizontal="center" vertical="center"/>
    </xf>
    <xf numFmtId="0" fontId="43" fillId="0" borderId="2"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horizontal="center" vertical="top" wrapText="1"/>
    </xf>
    <xf numFmtId="0" fontId="60" fillId="0" borderId="5"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8" xfId="0" applyFont="1" applyBorder="1" applyAlignment="1">
      <alignment horizontal="center" vertical="center" wrapText="1"/>
    </xf>
    <xf numFmtId="0" fontId="59"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5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8" fillId="0" borderId="2" xfId="0" applyFont="1" applyBorder="1" applyAlignment="1">
      <alignment horizontal="center" vertical="center"/>
    </xf>
    <xf numFmtId="0" fontId="35" fillId="0" borderId="1" xfId="0" applyFont="1" applyBorder="1" applyAlignment="1">
      <alignment horizontal="center" vertical="top" wrapText="1"/>
    </xf>
    <xf numFmtId="0" fontId="49" fillId="0" borderId="1"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2" xfId="0" applyFont="1" applyBorder="1" applyAlignment="1">
      <alignment horizontal="center" vertical="center"/>
    </xf>
    <xf numFmtId="0" fontId="40" fillId="0" borderId="1"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8"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82"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2" xfId="0" applyFont="1" applyBorder="1" applyAlignment="1">
      <alignment horizontal="center" vertical="center"/>
    </xf>
    <xf numFmtId="0" fontId="2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79" fillId="0" borderId="3" xfId="1" applyFont="1" applyFill="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79" fillId="0" borderId="2" xfId="1" applyFont="1" applyBorder="1" applyAlignment="1">
      <alignment horizontal="center" vertical="center" wrapText="1"/>
    </xf>
    <xf numFmtId="0" fontId="79" fillId="0" borderId="4" xfId="1" applyFont="1" applyBorder="1" applyAlignment="1">
      <alignment horizontal="center" vertical="center" wrapText="1"/>
    </xf>
    <xf numFmtId="0" fontId="79" fillId="0" borderId="3" xfId="1" applyFont="1" applyBorder="1" applyAlignment="1">
      <alignment horizontal="center" vertical="center" wrapText="1"/>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15" fillId="0" borderId="1" xfId="0" applyFont="1" applyBorder="1" applyAlignment="1">
      <alignment horizontal="center" vertical="center" wrapText="1"/>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9" fillId="0" borderId="4" xfId="0" applyFont="1" applyBorder="1" applyAlignment="1">
      <alignment horizontal="center" vertical="center"/>
    </xf>
    <xf numFmtId="0" fontId="60" fillId="0" borderId="4" xfId="0" applyFont="1" applyBorder="1" applyAlignment="1">
      <alignment horizontal="center" vertical="center"/>
    </xf>
    <xf numFmtId="0" fontId="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48" fillId="0" borderId="2" xfId="0" applyFont="1" applyBorder="1" applyAlignment="1">
      <alignment horizontal="center" vertical="center"/>
    </xf>
    <xf numFmtId="0" fontId="43" fillId="0" borderId="1" xfId="0" applyFont="1" applyBorder="1" applyAlignment="1">
      <alignment horizontal="center" vertical="center"/>
    </xf>
    <xf numFmtId="0" fontId="33" fillId="0" borderId="1" xfId="0" applyFont="1" applyBorder="1" applyAlignment="1">
      <alignment horizontal="center" vertical="center" wrapText="1"/>
    </xf>
    <xf numFmtId="0" fontId="54" fillId="0" borderId="2" xfId="0" applyFont="1" applyBorder="1" applyAlignment="1">
      <alignment horizontal="center" vertical="center"/>
    </xf>
    <xf numFmtId="0" fontId="54" fillId="0" borderId="1" xfId="0" applyFont="1" applyBorder="1" applyAlignment="1">
      <alignment horizontal="center" vertical="center" wrapText="1"/>
    </xf>
    <xf numFmtId="0" fontId="57" fillId="0" borderId="2" xfId="0" applyFont="1" applyBorder="1" applyAlignment="1">
      <alignment horizontal="center" vertical="center"/>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70" fillId="4" borderId="1" xfId="0" applyFont="1" applyFill="1" applyBorder="1" applyAlignment="1">
      <alignment horizontal="center"/>
    </xf>
    <xf numFmtId="0" fontId="36" fillId="0" borderId="1" xfId="0" applyFont="1" applyBorder="1" applyAlignment="1">
      <alignment horizontal="center" vertical="center" wrapText="1"/>
    </xf>
    <xf numFmtId="0" fontId="69" fillId="0" borderId="1" xfId="0" applyFont="1" applyBorder="1" applyAlignment="1">
      <alignment horizontal="center" vertical="center"/>
    </xf>
    <xf numFmtId="0" fontId="12" fillId="0" borderId="1" xfId="0" applyFont="1" applyBorder="1" applyAlignment="1">
      <alignment horizontal="center" vertical="center"/>
    </xf>
    <xf numFmtId="0" fontId="73" fillId="0" borderId="1" xfId="0" applyFont="1" applyBorder="1" applyAlignment="1">
      <alignment horizontal="center" vertical="center"/>
    </xf>
    <xf numFmtId="0" fontId="71" fillId="0" borderId="2" xfId="0" applyFont="1" applyBorder="1" applyAlignment="1">
      <alignment horizontal="center" vertical="center"/>
    </xf>
  </cellXfs>
  <cellStyles count="6">
    <cellStyle name="Cálculo 2" xfId="4"/>
    <cellStyle name="Entrada 2" xfId="5"/>
    <cellStyle name="Normal" xfId="0" builtinId="0"/>
    <cellStyle name="Normal 2" xfId="2"/>
    <cellStyle name="Normal 2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55.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externalLink" Target="externalLinks/externalLink1.xml"/><Relationship Id="rId84" Type="http://schemas.openxmlformats.org/officeDocument/2006/relationships/externalLink" Target="externalLinks/externalLink22.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externalLink" Target="externalLinks/externalLink4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102" Type="http://schemas.openxmlformats.org/officeDocument/2006/relationships/externalLink" Target="externalLinks/externalLink40.xml"/><Relationship Id="rId123" Type="http://schemas.openxmlformats.org/officeDocument/2006/relationships/externalLink" Target="externalLinks/externalLink61.xml"/><Relationship Id="rId128" Type="http://schemas.openxmlformats.org/officeDocument/2006/relationships/externalLink" Target="externalLinks/externalLink66.xml"/><Relationship Id="rId5" Type="http://schemas.openxmlformats.org/officeDocument/2006/relationships/worksheet" Target="worksheets/sheet5.xml"/><Relationship Id="rId90" Type="http://schemas.openxmlformats.org/officeDocument/2006/relationships/externalLink" Target="externalLinks/externalLink28.xml"/><Relationship Id="rId95" Type="http://schemas.openxmlformats.org/officeDocument/2006/relationships/externalLink" Target="externalLinks/externalLink3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113" Type="http://schemas.openxmlformats.org/officeDocument/2006/relationships/externalLink" Target="externalLinks/externalLink51.xml"/><Relationship Id="rId118" Type="http://schemas.openxmlformats.org/officeDocument/2006/relationships/externalLink" Target="externalLinks/externalLink56.xml"/><Relationship Id="rId134" Type="http://schemas.openxmlformats.org/officeDocument/2006/relationships/externalLink" Target="externalLinks/externalLink72.xml"/><Relationship Id="rId139" Type="http://schemas.openxmlformats.org/officeDocument/2006/relationships/calcChain" Target="calcChain.xml"/><Relationship Id="rId80" Type="http://schemas.openxmlformats.org/officeDocument/2006/relationships/externalLink" Target="externalLinks/externalLink18.xml"/><Relationship Id="rId85" Type="http://schemas.openxmlformats.org/officeDocument/2006/relationships/externalLink" Target="externalLinks/externalLink2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41.xml"/><Relationship Id="rId108" Type="http://schemas.openxmlformats.org/officeDocument/2006/relationships/externalLink" Target="externalLinks/externalLink46.xml"/><Relationship Id="rId124" Type="http://schemas.openxmlformats.org/officeDocument/2006/relationships/externalLink" Target="externalLinks/externalLink62.xml"/><Relationship Id="rId129" Type="http://schemas.openxmlformats.org/officeDocument/2006/relationships/externalLink" Target="externalLinks/externalLink67.xml"/><Relationship Id="rId54" Type="http://schemas.openxmlformats.org/officeDocument/2006/relationships/worksheet" Target="worksheets/sheet54.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91" Type="http://schemas.openxmlformats.org/officeDocument/2006/relationships/externalLink" Target="externalLinks/externalLink29.xml"/><Relationship Id="rId96"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52.xml"/><Relationship Id="rId119" Type="http://schemas.openxmlformats.org/officeDocument/2006/relationships/externalLink" Target="externalLinks/externalLink57.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externalLink" Target="externalLinks/externalLink3.xml"/><Relationship Id="rId81" Type="http://schemas.openxmlformats.org/officeDocument/2006/relationships/externalLink" Target="externalLinks/externalLink19.xml"/><Relationship Id="rId86" Type="http://schemas.openxmlformats.org/officeDocument/2006/relationships/externalLink" Target="externalLinks/externalLink24.xml"/><Relationship Id="rId130" Type="http://schemas.openxmlformats.org/officeDocument/2006/relationships/externalLink" Target="externalLinks/externalLink68.xml"/><Relationship Id="rId135" Type="http://schemas.openxmlformats.org/officeDocument/2006/relationships/externalLink" Target="externalLinks/externalLink7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7.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97" Type="http://schemas.openxmlformats.org/officeDocument/2006/relationships/externalLink" Target="externalLinks/externalLink35.xml"/><Relationship Id="rId104" Type="http://schemas.openxmlformats.org/officeDocument/2006/relationships/externalLink" Target="externalLinks/externalLink42.xml"/><Relationship Id="rId120" Type="http://schemas.openxmlformats.org/officeDocument/2006/relationships/externalLink" Target="externalLinks/externalLink58.xml"/><Relationship Id="rId125" Type="http://schemas.openxmlformats.org/officeDocument/2006/relationships/externalLink" Target="externalLinks/externalLink63.xml"/><Relationship Id="rId7" Type="http://schemas.openxmlformats.org/officeDocument/2006/relationships/worksheet" Target="worksheets/sheet7.xml"/><Relationship Id="rId71" Type="http://schemas.openxmlformats.org/officeDocument/2006/relationships/externalLink" Target="externalLinks/externalLink9.xml"/><Relationship Id="rId92" Type="http://schemas.openxmlformats.org/officeDocument/2006/relationships/externalLink" Target="externalLinks/externalLink30.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87" Type="http://schemas.openxmlformats.org/officeDocument/2006/relationships/externalLink" Target="externalLinks/externalLink25.xml"/><Relationship Id="rId110" Type="http://schemas.openxmlformats.org/officeDocument/2006/relationships/externalLink" Target="externalLinks/externalLink48.xml"/><Relationship Id="rId115" Type="http://schemas.openxmlformats.org/officeDocument/2006/relationships/externalLink" Target="externalLinks/externalLink53.xml"/><Relationship Id="rId131" Type="http://schemas.openxmlformats.org/officeDocument/2006/relationships/externalLink" Target="externalLinks/externalLink69.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externalLink" Target="externalLinks/externalLink2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5.xml"/><Relationship Id="rId100" Type="http://schemas.openxmlformats.org/officeDocument/2006/relationships/externalLink" Target="externalLinks/externalLink38.xml"/><Relationship Id="rId105" Type="http://schemas.openxmlformats.org/officeDocument/2006/relationships/externalLink" Target="externalLinks/externalLink43.xml"/><Relationship Id="rId126" Type="http://schemas.openxmlformats.org/officeDocument/2006/relationships/externalLink" Target="externalLinks/externalLink6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93" Type="http://schemas.openxmlformats.org/officeDocument/2006/relationships/externalLink" Target="externalLinks/externalLink31.xml"/><Relationship Id="rId98" Type="http://schemas.openxmlformats.org/officeDocument/2006/relationships/externalLink" Target="externalLinks/externalLink36.xml"/><Relationship Id="rId121" Type="http://schemas.openxmlformats.org/officeDocument/2006/relationships/externalLink" Target="externalLinks/externalLink5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5.xml"/><Relationship Id="rId116" Type="http://schemas.openxmlformats.org/officeDocument/2006/relationships/externalLink" Target="externalLinks/externalLink54.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21.xml"/><Relationship Id="rId88" Type="http://schemas.openxmlformats.org/officeDocument/2006/relationships/externalLink" Target="externalLinks/externalLink26.xml"/><Relationship Id="rId111" Type="http://schemas.openxmlformats.org/officeDocument/2006/relationships/externalLink" Target="externalLinks/externalLink49.xml"/><Relationship Id="rId132" Type="http://schemas.openxmlformats.org/officeDocument/2006/relationships/externalLink" Target="externalLinks/externalLink7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44.xml"/><Relationship Id="rId127" Type="http://schemas.openxmlformats.org/officeDocument/2006/relationships/externalLink" Target="externalLinks/externalLink6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94" Type="http://schemas.openxmlformats.org/officeDocument/2006/relationships/externalLink" Target="externalLinks/externalLink32.xml"/><Relationship Id="rId99" Type="http://schemas.openxmlformats.org/officeDocument/2006/relationships/externalLink" Target="externalLinks/externalLink37.xml"/><Relationship Id="rId101" Type="http://schemas.openxmlformats.org/officeDocument/2006/relationships/externalLink" Target="externalLinks/externalLink39.xml"/><Relationship Id="rId122" Type="http://schemas.openxmlformats.org/officeDocument/2006/relationships/externalLink" Target="externalLinks/externalLink60.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externalLink" Target="externalLinks/externalLink6.xml"/><Relationship Id="rId89" Type="http://schemas.openxmlformats.org/officeDocument/2006/relationships/externalLink" Target="externalLinks/externalLink27.xml"/><Relationship Id="rId112" Type="http://schemas.openxmlformats.org/officeDocument/2006/relationships/externalLink" Target="externalLinks/externalLink50.xml"/><Relationship Id="rId133" Type="http://schemas.openxmlformats.org/officeDocument/2006/relationships/externalLink" Target="externalLinks/externalLink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36659</xdr:colOff>
      <xdr:row>27</xdr:row>
      <xdr:rowOff>123645</xdr:rowOff>
    </xdr:from>
    <xdr:to>
      <xdr:col>17</xdr:col>
      <xdr:colOff>36179</xdr:colOff>
      <xdr:row>38</xdr:row>
      <xdr:rowOff>31629</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36659" y="17814745"/>
          <a:ext cx="15988820" cy="2143184"/>
          <a:chOff x="2614556" y="17854097"/>
          <a:chExt cx="5692489" cy="3091533"/>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83544" y="17854097"/>
            <a:ext cx="1161344" cy="249349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103227" y="18473994"/>
            <a:ext cx="984585" cy="172680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baseline="0">
                <a:latin typeface="Arial" panose="020B0604020202020204" pitchFamily="34" charset="0"/>
                <a:cs typeface="Arial" panose="020B0604020202020204" pitchFamily="34" charset="0"/>
              </a:rPr>
              <a:t>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159050" y="18413179"/>
            <a:ext cx="1147995"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a:latin typeface="Arial" panose="020B0604020202020204" pitchFamily="34" charset="0"/>
                <a:cs typeface="Arial" panose="020B0604020202020204" pitchFamily="34" charset="0"/>
              </a:rPr>
              <a:t>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614556" y="18527851"/>
            <a:ext cx="1222083" cy="24177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a:t>
            </a:r>
          </a:p>
          <a:p>
            <a:pPr algn="ctr"/>
            <a:r>
              <a:rPr lang="es-MX" sz="1200" b="1">
                <a:latin typeface="Arial" panose="020B0604020202020204" pitchFamily="34" charset="0"/>
                <a:cs typeface="Arial" panose="020B0604020202020204" pitchFamily="34" charset="0"/>
              </a:rPr>
              <a:t>Tiurlar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427882</xdr:colOff>
      <xdr:row>27</xdr:row>
      <xdr:rowOff>82431</xdr:rowOff>
    </xdr:from>
    <xdr:to>
      <xdr:col>6</xdr:col>
      <xdr:colOff>582988</xdr:colOff>
      <xdr:row>36</xdr:row>
      <xdr:rowOff>142250</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2828182" y="16821031"/>
          <a:ext cx="3571406" cy="188861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12700</xdr:rowOff>
    </xdr:from>
    <xdr:to>
      <xdr:col>16</xdr:col>
      <xdr:colOff>673100</xdr:colOff>
      <xdr:row>4</xdr:row>
      <xdr:rowOff>63500</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700"/>
          <a:ext cx="15938500" cy="1562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46089</xdr:colOff>
      <xdr:row>27</xdr:row>
      <xdr:rowOff>107541</xdr:rowOff>
    </xdr:from>
    <xdr:to>
      <xdr:col>17</xdr:col>
      <xdr:colOff>749299</xdr:colOff>
      <xdr:row>36</xdr:row>
      <xdr:rowOff>57915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46089" y="16223226"/>
          <a:ext cx="16127565" cy="1747834"/>
          <a:chOff x="2568565" y="19171293"/>
          <a:chExt cx="5939494" cy="2039744"/>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927167" y="19171293"/>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76062" y="19487544"/>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24680" y="19431419"/>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68565" y="1957857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688697</xdr:colOff>
      <xdr:row>27</xdr:row>
      <xdr:rowOff>30726</xdr:rowOff>
    </xdr:from>
    <xdr:to>
      <xdr:col>7</xdr:col>
      <xdr:colOff>13242</xdr:colOff>
      <xdr:row>35</xdr:row>
      <xdr:rowOff>180405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84247" y="15289776"/>
          <a:ext cx="3105970" cy="174987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15364</xdr:colOff>
      <xdr:row>0</xdr:row>
      <xdr:rowOff>15363</xdr:rowOff>
    </xdr:from>
    <xdr:to>
      <xdr:col>16</xdr:col>
      <xdr:colOff>445524</xdr:colOff>
      <xdr:row>4</xdr:row>
      <xdr:rowOff>92178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4" y="15363"/>
          <a:ext cx="15355835" cy="16293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46089</xdr:colOff>
      <xdr:row>27</xdr:row>
      <xdr:rowOff>107541</xdr:rowOff>
    </xdr:from>
    <xdr:to>
      <xdr:col>17</xdr:col>
      <xdr:colOff>749299</xdr:colOff>
      <xdr:row>36</xdr:row>
      <xdr:rowOff>57915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46089" y="15393630"/>
          <a:ext cx="16127565" cy="1747833"/>
          <a:chOff x="2568565" y="19171293"/>
          <a:chExt cx="5939494" cy="2039744"/>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927167" y="19171293"/>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76062" y="19487544"/>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24680" y="19431419"/>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68565" y="1957857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688697</xdr:colOff>
      <xdr:row>27</xdr:row>
      <xdr:rowOff>30726</xdr:rowOff>
    </xdr:from>
    <xdr:to>
      <xdr:col>7</xdr:col>
      <xdr:colOff>13242</xdr:colOff>
      <xdr:row>35</xdr:row>
      <xdr:rowOff>180405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84247" y="15289776"/>
          <a:ext cx="3105970" cy="174987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15364</xdr:colOff>
      <xdr:row>0</xdr:row>
      <xdr:rowOff>15363</xdr:rowOff>
    </xdr:from>
    <xdr:to>
      <xdr:col>16</xdr:col>
      <xdr:colOff>445524</xdr:colOff>
      <xdr:row>4</xdr:row>
      <xdr:rowOff>92178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4" y="15363"/>
          <a:ext cx="15355835" cy="16293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26</xdr:row>
      <xdr:rowOff>1420989</xdr:rowOff>
    </xdr:from>
    <xdr:to>
      <xdr:col>17</xdr:col>
      <xdr:colOff>682223</xdr:colOff>
      <xdr:row>36</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9008700"/>
          <a:ext cx="16190533"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26</xdr:row>
      <xdr:rowOff>1408100</xdr:rowOff>
    </xdr:from>
    <xdr:to>
      <xdr:col>6</xdr:col>
      <xdr:colOff>664608</xdr:colOff>
      <xdr:row>35</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900077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13415</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245341</xdr:colOff>
      <xdr:row>28</xdr:row>
      <xdr:rowOff>1325451</xdr:rowOff>
    </xdr:from>
    <xdr:to>
      <xdr:col>17</xdr:col>
      <xdr:colOff>245673</xdr:colOff>
      <xdr:row>36</xdr:row>
      <xdr:rowOff>145966</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245341" y="21356815"/>
          <a:ext cx="15918627" cy="1779037"/>
          <a:chOff x="2552274" y="19053899"/>
          <a:chExt cx="5657547" cy="210350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64712" y="19053899"/>
            <a:ext cx="1238528" cy="187973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32749" y="19321876"/>
            <a:ext cx="1085186"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983088" y="19283985"/>
            <a:ext cx="1226733"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490536"/>
            <a:ext cx="1222083" cy="1666865"/>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588949</xdr:colOff>
      <xdr:row>28</xdr:row>
      <xdr:rowOff>1140402</xdr:rowOff>
    </xdr:from>
    <xdr:to>
      <xdr:col>6</xdr:col>
      <xdr:colOff>749020</xdr:colOff>
      <xdr:row>37</xdr:row>
      <xdr:rowOff>28862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388722" y="21171766"/>
          <a:ext cx="3234048" cy="2049028"/>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505114</xdr:colOff>
      <xdr:row>4</xdr:row>
      <xdr:rowOff>14431</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831705" cy="15479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26</xdr:row>
      <xdr:rowOff>1420989</xdr:rowOff>
    </xdr:from>
    <xdr:to>
      <xdr:col>17</xdr:col>
      <xdr:colOff>682223</xdr:colOff>
      <xdr:row>36</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9612397"/>
          <a:ext cx="15506343"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26</xdr:row>
      <xdr:rowOff>1408100</xdr:rowOff>
    </xdr:from>
    <xdr:to>
      <xdr:col>6</xdr:col>
      <xdr:colOff>664608</xdr:colOff>
      <xdr:row>35</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900077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0</xdr:rowOff>
    </xdr:from>
    <xdr:to>
      <xdr:col>17</xdr:col>
      <xdr:colOff>268311</xdr:colOff>
      <xdr:row>3</xdr:row>
      <xdr:rowOff>791514</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5092430" cy="13952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25</xdr:row>
      <xdr:rowOff>1420989</xdr:rowOff>
    </xdr:from>
    <xdr:to>
      <xdr:col>17</xdr:col>
      <xdr:colOff>682223</xdr:colOff>
      <xdr:row>35</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8109862"/>
          <a:ext cx="16190533"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25</xdr:row>
      <xdr:rowOff>1408100</xdr:rowOff>
    </xdr:from>
    <xdr:to>
      <xdr:col>6</xdr:col>
      <xdr:colOff>664608</xdr:colOff>
      <xdr:row>34</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711482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13415</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27</xdr:row>
      <xdr:rowOff>2038096</xdr:rowOff>
    </xdr:from>
    <xdr:to>
      <xdr:col>17</xdr:col>
      <xdr:colOff>389049</xdr:colOff>
      <xdr:row>40</xdr:row>
      <xdr:rowOff>21399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6212814"/>
          <a:ext cx="13978943" cy="3228761"/>
          <a:chOff x="2466743" y="19232180"/>
          <a:chExt cx="6194888" cy="1994051"/>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33315" y="19232180"/>
            <a:ext cx="1350168"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84973" y="19403947"/>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978252" y="193336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466743" y="19672152"/>
            <a:ext cx="1307614"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397559</xdr:colOff>
      <xdr:row>27</xdr:row>
      <xdr:rowOff>1944719</xdr:rowOff>
    </xdr:from>
    <xdr:to>
      <xdr:col>7</xdr:col>
      <xdr:colOff>120740</xdr:colOff>
      <xdr:row>38</xdr:row>
      <xdr:rowOff>187817</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611115" y="26119437"/>
          <a:ext cx="2634343" cy="308609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1006161</xdr:colOff>
      <xdr:row>3</xdr:row>
      <xdr:rowOff>751268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589893" cy="13549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26</xdr:row>
      <xdr:rowOff>1420989</xdr:rowOff>
    </xdr:from>
    <xdr:to>
      <xdr:col>17</xdr:col>
      <xdr:colOff>682223</xdr:colOff>
      <xdr:row>36</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9303841"/>
          <a:ext cx="14419688"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26</xdr:row>
      <xdr:rowOff>1408100</xdr:rowOff>
    </xdr:from>
    <xdr:to>
      <xdr:col>6</xdr:col>
      <xdr:colOff>664608</xdr:colOff>
      <xdr:row>35</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900077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xdr:rowOff>
    </xdr:from>
    <xdr:to>
      <xdr:col>16</xdr:col>
      <xdr:colOff>402464</xdr:colOff>
      <xdr:row>3</xdr:row>
      <xdr:rowOff>751268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3724049" cy="13549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120739</xdr:colOff>
      <xdr:row>28</xdr:row>
      <xdr:rowOff>186765</xdr:rowOff>
    </xdr:from>
    <xdr:to>
      <xdr:col>17</xdr:col>
      <xdr:colOff>684190</xdr:colOff>
      <xdr:row>39</xdr:row>
      <xdr:rowOff>21405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20739" y="20712469"/>
          <a:ext cx="14408240" cy="3027528"/>
          <a:chOff x="2536852" y="19232180"/>
          <a:chExt cx="6158370" cy="2004377"/>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33504"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53948" y="1941274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011843" y="19350688"/>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36852" y="19682478"/>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598791</xdr:colOff>
      <xdr:row>28</xdr:row>
      <xdr:rowOff>79966</xdr:rowOff>
    </xdr:from>
    <xdr:to>
      <xdr:col>6</xdr:col>
      <xdr:colOff>745101</xdr:colOff>
      <xdr:row>37</xdr:row>
      <xdr:rowOff>134155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00164" y="20605670"/>
          <a:ext cx="2775747" cy="284461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0</xdr:rowOff>
    </xdr:from>
    <xdr:to>
      <xdr:col>17</xdr:col>
      <xdr:colOff>13416</xdr:colOff>
      <xdr:row>3</xdr:row>
      <xdr:rowOff>845176</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3858204" cy="144887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80494</xdr:colOff>
      <xdr:row>26</xdr:row>
      <xdr:rowOff>857538</xdr:rowOff>
    </xdr:from>
    <xdr:to>
      <xdr:col>17</xdr:col>
      <xdr:colOff>829794</xdr:colOff>
      <xdr:row>37</xdr:row>
      <xdr:rowOff>101898</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80494" y="18767221"/>
          <a:ext cx="14513596" cy="3349501"/>
          <a:chOff x="2552274" y="19055630"/>
          <a:chExt cx="5959730" cy="2003637"/>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40118" y="1905563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69870" y="19218698"/>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28625" y="19152947"/>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505188"/>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504883</xdr:colOff>
      <xdr:row>26</xdr:row>
      <xdr:rowOff>750741</xdr:rowOff>
    </xdr:from>
    <xdr:to>
      <xdr:col>6</xdr:col>
      <xdr:colOff>651193</xdr:colOff>
      <xdr:row>36</xdr:row>
      <xdr:rowOff>40247</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06256" y="18660424"/>
          <a:ext cx="2735500" cy="3193415"/>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19</xdr:col>
      <xdr:colOff>93908</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958225</xdr:rowOff>
    </xdr:from>
    <xdr:to>
      <xdr:col>17</xdr:col>
      <xdr:colOff>18675</xdr:colOff>
      <xdr:row>36</xdr:row>
      <xdr:rowOff>49853</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6186319"/>
          <a:ext cx="16032581" cy="1996753"/>
          <a:chOff x="2552274" y="18881843"/>
          <a:chExt cx="5971298" cy="2291838"/>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73969" y="18881843"/>
            <a:ext cx="1162707" cy="21648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197353" y="19329692"/>
            <a:ext cx="1076123"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baseline="0">
                <a:latin typeface="Arial" panose="020B0604020202020204" pitchFamily="34" charset="0"/>
                <a:cs typeface="Arial" panose="020B0604020202020204" pitchFamily="34" charset="0"/>
              </a:rPr>
              <a:t>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379418" y="19214177"/>
            <a:ext cx="1144154"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a:latin typeface="Arial" panose="020B0604020202020204" pitchFamily="34" charset="0"/>
                <a:cs typeface="Arial" panose="020B0604020202020204" pitchFamily="34" charset="0"/>
              </a:rPr>
              <a:t>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619603"/>
            <a:ext cx="1222083" cy="155407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1121571</xdr:colOff>
      <xdr:row>27</xdr:row>
      <xdr:rowOff>43380</xdr:rowOff>
    </xdr:from>
    <xdr:to>
      <xdr:col>6</xdr:col>
      <xdr:colOff>586834</xdr:colOff>
      <xdr:row>35</xdr:row>
      <xdr:rowOff>190153</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512159" y="14125439"/>
          <a:ext cx="2621587" cy="179030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13415</xdr:rowOff>
    </xdr:from>
    <xdr:to>
      <xdr:col>16</xdr:col>
      <xdr:colOff>818345</xdr:colOff>
      <xdr:row>4</xdr:row>
      <xdr:rowOff>100024</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415"/>
          <a:ext cx="15991268" cy="14147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40247</xdr:colOff>
      <xdr:row>28</xdr:row>
      <xdr:rowOff>0</xdr:rowOff>
    </xdr:from>
    <xdr:to>
      <xdr:col>17</xdr:col>
      <xdr:colOff>709054</xdr:colOff>
      <xdr:row>37</xdr:row>
      <xdr:rowOff>176986</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40247" y="20337887"/>
          <a:ext cx="14272117" cy="2538113"/>
          <a:chOff x="2552274" y="19175583"/>
          <a:chExt cx="5926615" cy="210036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45282" y="19175583"/>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25330" y="1938293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795510" y="1931213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598792</xdr:colOff>
      <xdr:row>27</xdr:row>
      <xdr:rowOff>147570</xdr:rowOff>
    </xdr:from>
    <xdr:to>
      <xdr:col>6</xdr:col>
      <xdr:colOff>745102</xdr:colOff>
      <xdr:row>36</xdr:row>
      <xdr:rowOff>550035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00165" y="20284225"/>
          <a:ext cx="2574514" cy="2213556"/>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0</xdr:rowOff>
    </xdr:from>
    <xdr:to>
      <xdr:col>16</xdr:col>
      <xdr:colOff>509789</xdr:colOff>
      <xdr:row>3</xdr:row>
      <xdr:rowOff>751268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3589894" cy="135496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xdr:colOff>
      <xdr:row>29</xdr:row>
      <xdr:rowOff>872012</xdr:rowOff>
    </xdr:from>
    <xdr:to>
      <xdr:col>17</xdr:col>
      <xdr:colOff>735885</xdr:colOff>
      <xdr:row>38</xdr:row>
      <xdr:rowOff>182396</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 y="20794019"/>
          <a:ext cx="15117294" cy="2691088"/>
          <a:chOff x="2531141" y="19407129"/>
          <a:chExt cx="5953319" cy="2064344"/>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407129"/>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14557" y="1960371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31141" y="1991739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679285</xdr:colOff>
      <xdr:row>30</xdr:row>
      <xdr:rowOff>120739</xdr:rowOff>
    </xdr:from>
    <xdr:to>
      <xdr:col>6</xdr:col>
      <xdr:colOff>825595</xdr:colOff>
      <xdr:row>36</xdr:row>
      <xdr:rowOff>603698</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80658" y="21115985"/>
          <a:ext cx="2789162" cy="169035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643944</xdr:colOff>
      <xdr:row>3</xdr:row>
      <xdr:rowOff>845176</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67993" cy="14488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26</xdr:row>
      <xdr:rowOff>1420989</xdr:rowOff>
    </xdr:from>
    <xdr:to>
      <xdr:col>17</xdr:col>
      <xdr:colOff>682223</xdr:colOff>
      <xdr:row>36</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8780637"/>
          <a:ext cx="14245286"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26</xdr:row>
      <xdr:rowOff>1408100</xdr:rowOff>
    </xdr:from>
    <xdr:to>
      <xdr:col>6</xdr:col>
      <xdr:colOff>664608</xdr:colOff>
      <xdr:row>35</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900077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xdr:rowOff>
    </xdr:from>
    <xdr:to>
      <xdr:col>17</xdr:col>
      <xdr:colOff>13416</xdr:colOff>
      <xdr:row>3</xdr:row>
      <xdr:rowOff>872007</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3576479" cy="147570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147571</xdr:colOff>
      <xdr:row>28</xdr:row>
      <xdr:rowOff>374581</xdr:rowOff>
    </xdr:from>
    <xdr:to>
      <xdr:col>17</xdr:col>
      <xdr:colOff>749302</xdr:colOff>
      <xdr:row>39</xdr:row>
      <xdr:rowOff>195807</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47571" y="18726975"/>
          <a:ext cx="16110041" cy="2531156"/>
          <a:chOff x="2567020" y="19232180"/>
          <a:chExt cx="5902694" cy="2099399"/>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199442" y="1946491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786335" y="19392955"/>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67020" y="19777500"/>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679284</xdr:colOff>
      <xdr:row>28</xdr:row>
      <xdr:rowOff>348278</xdr:rowOff>
    </xdr:from>
    <xdr:to>
      <xdr:col>6</xdr:col>
      <xdr:colOff>825594</xdr:colOff>
      <xdr:row>38</xdr:row>
      <xdr:rowOff>80494</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80657" y="18700672"/>
          <a:ext cx="3218458" cy="224091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13415</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28</xdr:row>
      <xdr:rowOff>654563</xdr:rowOff>
    </xdr:from>
    <xdr:to>
      <xdr:col>17</xdr:col>
      <xdr:colOff>588314</xdr:colOff>
      <xdr:row>39</xdr:row>
      <xdr:rowOff>147625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1971781"/>
          <a:ext cx="16096624" cy="2363978"/>
          <a:chOff x="2552274" y="19027806"/>
          <a:chExt cx="5897778" cy="2118424"/>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08252" y="19027806"/>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165035" y="19279211"/>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766673" y="1918142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592151"/>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558544</xdr:colOff>
      <xdr:row>28</xdr:row>
      <xdr:rowOff>651198</xdr:rowOff>
    </xdr:from>
    <xdr:to>
      <xdr:col>6</xdr:col>
      <xdr:colOff>704854</xdr:colOff>
      <xdr:row>38</xdr:row>
      <xdr:rowOff>26832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59917" y="21968416"/>
          <a:ext cx="3218458" cy="204531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13415</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26</xdr:row>
      <xdr:rowOff>916426</xdr:rowOff>
    </xdr:from>
    <xdr:to>
      <xdr:col>16</xdr:col>
      <xdr:colOff>579461</xdr:colOff>
      <xdr:row>35</xdr:row>
      <xdr:rowOff>88867</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6617793"/>
          <a:ext cx="15968289" cy="1866230"/>
          <a:chOff x="2552274" y="19071116"/>
          <a:chExt cx="5603596" cy="1978336"/>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37544" y="19071116"/>
            <a:ext cx="1213142"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53514" y="19294804"/>
            <a:ext cx="1098814"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038001" y="19233349"/>
            <a:ext cx="111786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495373"/>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laIinstancia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883549</xdr:colOff>
      <xdr:row>26</xdr:row>
      <xdr:rowOff>960203</xdr:rowOff>
    </xdr:from>
    <xdr:to>
      <xdr:col>7</xdr:col>
      <xdr:colOff>213027</xdr:colOff>
      <xdr:row>34</xdr:row>
      <xdr:rowOff>177407</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283849" y="16590728"/>
          <a:ext cx="3349028" cy="176037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625078</xdr:colOff>
      <xdr:row>3</xdr:row>
      <xdr:rowOff>446485</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013906" cy="15329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56030</xdr:colOff>
      <xdr:row>38</xdr:row>
      <xdr:rowOff>719415</xdr:rowOff>
    </xdr:from>
    <xdr:to>
      <xdr:col>16</xdr:col>
      <xdr:colOff>426945</xdr:colOff>
      <xdr:row>45</xdr:row>
      <xdr:rowOff>115418</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56030" y="71302466"/>
          <a:ext cx="15428819" cy="1819276"/>
          <a:chOff x="2552275" y="16845279"/>
          <a:chExt cx="5529766" cy="375576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74848" y="16845279"/>
            <a:ext cx="1234763" cy="375576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922844" y="17746800"/>
            <a:ext cx="1121298" cy="255675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34276" y="17657234"/>
            <a:ext cx="947765" cy="270826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5" y="17892056"/>
            <a:ext cx="1222083" cy="248586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605919</xdr:colOff>
      <xdr:row>38</xdr:row>
      <xdr:rowOff>890867</xdr:rowOff>
    </xdr:from>
    <xdr:to>
      <xdr:col>6</xdr:col>
      <xdr:colOff>768664</xdr:colOff>
      <xdr:row>44</xdr:row>
      <xdr:rowOff>93649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01176" y="71473918"/>
          <a:ext cx="3594547" cy="142995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658346</xdr:colOff>
      <xdr:row>4</xdr:row>
      <xdr:rowOff>42022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745946" cy="174139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xdr:colOff>
      <xdr:row>38</xdr:row>
      <xdr:rowOff>971548</xdr:rowOff>
    </xdr:from>
    <xdr:to>
      <xdr:col>16</xdr:col>
      <xdr:colOff>342903</xdr:colOff>
      <xdr:row>46</xdr:row>
      <xdr:rowOff>171449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 y="71204416"/>
          <a:ext cx="15400806" cy="1819276"/>
          <a:chOff x="2552275" y="16845279"/>
          <a:chExt cx="5519726" cy="375576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74848" y="16845279"/>
            <a:ext cx="1234763" cy="375576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922844" y="17746800"/>
            <a:ext cx="1121298" cy="255675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24236" y="17483732"/>
            <a:ext cx="947765" cy="270826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5" y="17892056"/>
            <a:ext cx="1222083" cy="248586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353786</xdr:colOff>
      <xdr:row>38</xdr:row>
      <xdr:rowOff>1143000</xdr:rowOff>
    </xdr:from>
    <xdr:to>
      <xdr:col>6</xdr:col>
      <xdr:colOff>516531</xdr:colOff>
      <xdr:row>45</xdr:row>
      <xdr:rowOff>149679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754086" y="71285100"/>
          <a:ext cx="3601270" cy="145460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658346</xdr:colOff>
      <xdr:row>3</xdr:row>
      <xdr:rowOff>560294</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745946" cy="174139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28</xdr:row>
      <xdr:rowOff>129886</xdr:rowOff>
    </xdr:from>
    <xdr:to>
      <xdr:col>18</xdr:col>
      <xdr:colOff>86588</xdr:colOff>
      <xdr:row>36</xdr:row>
      <xdr:rowOff>155130</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9208750"/>
          <a:ext cx="15658520" cy="1641607"/>
          <a:chOff x="2649330" y="19109676"/>
          <a:chExt cx="6188696" cy="197077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008085" y="19109676"/>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456966" y="19334914"/>
            <a:ext cx="2703700" cy="1745535"/>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54647" y="1926570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649330" y="19507530"/>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Técnica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532741</xdr:colOff>
      <xdr:row>28</xdr:row>
      <xdr:rowOff>28864</xdr:rowOff>
    </xdr:from>
    <xdr:to>
      <xdr:col>6</xdr:col>
      <xdr:colOff>679899</xdr:colOff>
      <xdr:row>36</xdr:row>
      <xdr:rowOff>115455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47341" y="17097664"/>
          <a:ext cx="3480908" cy="168679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14433</xdr:colOff>
      <xdr:row>0</xdr:row>
      <xdr:rowOff>43295</xdr:rowOff>
    </xdr:from>
    <xdr:to>
      <xdr:col>17</xdr:col>
      <xdr:colOff>14432</xdr:colOff>
      <xdr:row>3</xdr:row>
      <xdr:rowOff>303068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3" y="43295"/>
          <a:ext cx="14749317" cy="138545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42022</xdr:colOff>
      <xdr:row>26</xdr:row>
      <xdr:rowOff>952242</xdr:rowOff>
    </xdr:from>
    <xdr:to>
      <xdr:col>17</xdr:col>
      <xdr:colOff>284514</xdr:colOff>
      <xdr:row>36</xdr:row>
      <xdr:rowOff>61658</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42022" y="16570441"/>
          <a:ext cx="15230360" cy="2008938"/>
          <a:chOff x="2552274" y="19613457"/>
          <a:chExt cx="5967076" cy="1961693"/>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03504" y="19613457"/>
            <a:ext cx="1265356"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63471" y="19833628"/>
            <a:ext cx="131173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253994" y="19744542"/>
            <a:ext cx="1265356"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20021071"/>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560620</xdr:colOff>
      <xdr:row>26</xdr:row>
      <xdr:rowOff>936378</xdr:rowOff>
    </xdr:from>
    <xdr:to>
      <xdr:col>6</xdr:col>
      <xdr:colOff>454843</xdr:colOff>
      <xdr:row>35</xdr:row>
      <xdr:rowOff>1</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2955877" y="15952260"/>
          <a:ext cx="3424076" cy="176704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28016</xdr:rowOff>
    </xdr:from>
    <xdr:to>
      <xdr:col>17</xdr:col>
      <xdr:colOff>364191</xdr:colOff>
      <xdr:row>4</xdr:row>
      <xdr:rowOff>56030</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016"/>
          <a:ext cx="15352058" cy="1540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26</xdr:row>
      <xdr:rowOff>1420989</xdr:rowOff>
    </xdr:from>
    <xdr:to>
      <xdr:col>17</xdr:col>
      <xdr:colOff>682223</xdr:colOff>
      <xdr:row>36</xdr:row>
      <xdr:rowOff>88483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9008700"/>
          <a:ext cx="14366026" cy="2088445"/>
          <a:chOff x="2552274" y="19232180"/>
          <a:chExt cx="5932186" cy="204376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09273" y="1953167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01081" y="1948197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721864"/>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518298</xdr:colOff>
      <xdr:row>26</xdr:row>
      <xdr:rowOff>1408100</xdr:rowOff>
    </xdr:from>
    <xdr:to>
      <xdr:col>6</xdr:col>
      <xdr:colOff>664608</xdr:colOff>
      <xdr:row>35</xdr:row>
      <xdr:rowOff>53662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918598" y="19000775"/>
          <a:ext cx="3213360" cy="185548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1</xdr:row>
      <xdr:rowOff>187817</xdr:rowOff>
    </xdr:from>
    <xdr:to>
      <xdr:col>16</xdr:col>
      <xdr:colOff>335387</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9049"/>
          <a:ext cx="13670387" cy="116714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40421</xdr:colOff>
      <xdr:row>27</xdr:row>
      <xdr:rowOff>12802</xdr:rowOff>
    </xdr:from>
    <xdr:to>
      <xdr:col>17</xdr:col>
      <xdr:colOff>68033</xdr:colOff>
      <xdr:row>36</xdr:row>
      <xdr:rowOff>168593</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40421" y="18152324"/>
          <a:ext cx="15407686" cy="1920718"/>
          <a:chOff x="2566946" y="19433549"/>
          <a:chExt cx="5956177" cy="1920191"/>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40854" y="19433549"/>
            <a:ext cx="125939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144837" y="19571133"/>
            <a:ext cx="130957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283798" y="19482046"/>
            <a:ext cx="1239325"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66946" y="19799661"/>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816429</xdr:colOff>
      <xdr:row>26</xdr:row>
      <xdr:rowOff>869621</xdr:rowOff>
    </xdr:from>
    <xdr:to>
      <xdr:col>6</xdr:col>
      <xdr:colOff>625928</xdr:colOff>
      <xdr:row>36</xdr:row>
      <xdr:rowOff>35874</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223656" y="16074985"/>
          <a:ext cx="2805545" cy="2093025"/>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350184</xdr:colOff>
      <xdr:row>4</xdr:row>
      <xdr:rowOff>84044</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324044" cy="165286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28</xdr:row>
      <xdr:rowOff>69017</xdr:rowOff>
    </xdr:from>
    <xdr:to>
      <xdr:col>16</xdr:col>
      <xdr:colOff>464381</xdr:colOff>
      <xdr:row>35</xdr:row>
      <xdr:rowOff>110427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8216649"/>
          <a:ext cx="15659095" cy="1445094"/>
          <a:chOff x="2552274" y="19494569"/>
          <a:chExt cx="5562067" cy="2735705"/>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43806" y="19540621"/>
            <a:ext cx="1114624" cy="2126091"/>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r>
              <a:rPr lang="es-MX" sz="1200" b="1">
                <a:latin typeface="Arial" panose="020B0604020202020204" pitchFamily="34" charset="0"/>
                <a:cs typeface="Arial" panose="020B0604020202020204" pitchFamily="34" charset="0"/>
              </a:rPr>
              <a:t>_________________________________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76042" y="19494569"/>
            <a:ext cx="894369" cy="265592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Procurador.C. P. José LuisRendónCastañón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059786" y="19961231"/>
            <a:ext cx="1054555" cy="17796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575820"/>
            <a:ext cx="1181368" cy="265445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472505</xdr:colOff>
      <xdr:row>27</xdr:row>
      <xdr:rowOff>69020</xdr:rowOff>
    </xdr:from>
    <xdr:to>
      <xdr:col>6</xdr:col>
      <xdr:colOff>625311</xdr:colOff>
      <xdr:row>34</xdr:row>
      <xdr:rowOff>151847</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2874462" y="16013042"/>
          <a:ext cx="3893784" cy="1435653"/>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50131</xdr:rowOff>
    </xdr:from>
    <xdr:to>
      <xdr:col>16</xdr:col>
      <xdr:colOff>417763</xdr:colOff>
      <xdr:row>4</xdr:row>
      <xdr:rowOff>50131</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131"/>
          <a:ext cx="15641052" cy="200526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13608</xdr:colOff>
      <xdr:row>26</xdr:row>
      <xdr:rowOff>1160761</xdr:rowOff>
    </xdr:from>
    <xdr:to>
      <xdr:col>17</xdr:col>
      <xdr:colOff>231184</xdr:colOff>
      <xdr:row>34</xdr:row>
      <xdr:rowOff>149228</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3608" y="20969532"/>
          <a:ext cx="14585796" cy="1910543"/>
          <a:chOff x="2557296" y="19496078"/>
          <a:chExt cx="5970297" cy="2045366"/>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58400" y="19496078"/>
            <a:ext cx="1290588"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120820" y="19868195"/>
            <a:ext cx="1280544"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252070" y="19761826"/>
            <a:ext cx="1275523"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7296" y="20124293"/>
            <a:ext cx="1222083" cy="1311221"/>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 Titular de la Instancia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707570</xdr:colOff>
      <xdr:row>26</xdr:row>
      <xdr:rowOff>1139541</xdr:rowOff>
    </xdr:from>
    <xdr:to>
      <xdr:col>6</xdr:col>
      <xdr:colOff>544284</xdr:colOff>
      <xdr:row>33</xdr:row>
      <xdr:rowOff>100326</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096892" y="21077465"/>
          <a:ext cx="2500485" cy="168913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18</xdr:col>
      <xdr:colOff>484322</xdr:colOff>
      <xdr:row>3</xdr:row>
      <xdr:rowOff>548898</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75890" cy="19534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27</xdr:row>
      <xdr:rowOff>38097</xdr:rowOff>
    </xdr:from>
    <xdr:to>
      <xdr:col>17</xdr:col>
      <xdr:colOff>73889</xdr:colOff>
      <xdr:row>36</xdr:row>
      <xdr:rowOff>44044</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9170923"/>
          <a:ext cx="16045519" cy="1745295"/>
          <a:chOff x="2552274" y="19280783"/>
          <a:chExt cx="5639031" cy="1919773"/>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89466" y="19280783"/>
            <a:ext cx="1244157"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982223" y="19532352"/>
            <a:ext cx="1190259"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167233" y="19416678"/>
            <a:ext cx="1024072"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646477"/>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929905</xdr:colOff>
      <xdr:row>27</xdr:row>
      <xdr:rowOff>47337</xdr:rowOff>
    </xdr:from>
    <xdr:to>
      <xdr:col>7</xdr:col>
      <xdr:colOff>248677</xdr:colOff>
      <xdr:row>35</xdr:row>
      <xdr:rowOff>197015</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337132" y="18647064"/>
          <a:ext cx="3492454" cy="181222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565979</xdr:colOff>
      <xdr:row>4</xdr:row>
      <xdr:rowOff>75721</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944022" cy="14147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80493</xdr:colOff>
      <xdr:row>28</xdr:row>
      <xdr:rowOff>1286834</xdr:rowOff>
    </xdr:from>
    <xdr:to>
      <xdr:col>18</xdr:col>
      <xdr:colOff>11448</xdr:colOff>
      <xdr:row>38</xdr:row>
      <xdr:rowOff>61653</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80493" y="23435813"/>
          <a:ext cx="16271025" cy="2061615"/>
          <a:chOff x="2571936" y="19232180"/>
          <a:chExt cx="5961678" cy="2017506"/>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18083" y="19232180"/>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19104" y="1946603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50235" y="1940320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71936" y="19695607"/>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732946</xdr:colOff>
      <xdr:row>28</xdr:row>
      <xdr:rowOff>1287359</xdr:rowOff>
    </xdr:from>
    <xdr:to>
      <xdr:col>7</xdr:col>
      <xdr:colOff>47495</xdr:colOff>
      <xdr:row>37</xdr:row>
      <xdr:rowOff>67077</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34319" y="23436338"/>
          <a:ext cx="3218458" cy="186528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13415</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0115" cy="154908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27</xdr:row>
      <xdr:rowOff>629413</xdr:rowOff>
    </xdr:from>
    <xdr:to>
      <xdr:col>17</xdr:col>
      <xdr:colOff>14585</xdr:colOff>
      <xdr:row>37</xdr:row>
      <xdr:rowOff>81908</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1141702"/>
          <a:ext cx="14409409" cy="2538058"/>
          <a:chOff x="2546955" y="19374686"/>
          <a:chExt cx="5612757" cy="210725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903703" y="19374686"/>
            <a:ext cx="107974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a:t>
            </a:r>
          </a:p>
          <a:p>
            <a:pPr algn="ctr"/>
            <a:r>
              <a:rPr lang="es-MX" sz="1200" b="1">
                <a:latin typeface="Arial" panose="020B0604020202020204" pitchFamily="34" charset="0"/>
                <a:cs typeface="Arial" panose="020B0604020202020204" pitchFamily="34" charset="0"/>
              </a:rPr>
              <a:t>Titular de Organon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107270" y="19566260"/>
            <a:ext cx="1064084"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baseline="0">
                <a:latin typeface="Arial" panose="020B0604020202020204" pitchFamily="34" charset="0"/>
                <a:cs typeface="Arial" panose="020B0604020202020204" pitchFamily="34" charset="0"/>
              </a:rPr>
              <a:t>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095629" y="19480795"/>
            <a:ext cx="1064083"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b="0">
                <a:latin typeface="Arial" panose="020B0604020202020204" pitchFamily="34" charset="0"/>
                <a:cs typeface="Arial" panose="020B0604020202020204" pitchFamily="34" charset="0"/>
              </a:rPr>
              <a:t>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46955" y="19810645"/>
            <a:ext cx="1222083" cy="167129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Evaluacion</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671732</xdr:colOff>
      <xdr:row>27</xdr:row>
      <xdr:rowOff>417718</xdr:rowOff>
    </xdr:from>
    <xdr:to>
      <xdr:col>6</xdr:col>
      <xdr:colOff>824538</xdr:colOff>
      <xdr:row>36</xdr:row>
      <xdr:rowOff>75402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73105" y="21278810"/>
          <a:ext cx="3426187" cy="2542015"/>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18</xdr:col>
      <xdr:colOff>369306</xdr:colOff>
      <xdr:row>4</xdr:row>
      <xdr:rowOff>0</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87573" cy="15621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107542</xdr:colOff>
      <xdr:row>28</xdr:row>
      <xdr:rowOff>1012022</xdr:rowOff>
    </xdr:from>
    <xdr:to>
      <xdr:col>17</xdr:col>
      <xdr:colOff>137786</xdr:colOff>
      <xdr:row>37</xdr:row>
      <xdr:rowOff>102728</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07542" y="19339966"/>
          <a:ext cx="15285607" cy="1978931"/>
          <a:chOff x="2591726" y="18723092"/>
          <a:chExt cx="5704894" cy="231554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06822" y="18723092"/>
            <a:ext cx="1602044" cy="203620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50137" y="19177800"/>
            <a:ext cx="1158482"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43358" y="19073458"/>
            <a:ext cx="1153262" cy="17796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91726" y="19287110"/>
            <a:ext cx="1222083" cy="175152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4</xdr:col>
      <xdr:colOff>37928</xdr:colOff>
      <xdr:row>28</xdr:row>
      <xdr:rowOff>320230</xdr:rowOff>
    </xdr:from>
    <xdr:to>
      <xdr:col>7</xdr:col>
      <xdr:colOff>350709</xdr:colOff>
      <xdr:row>39</xdr:row>
      <xdr:rowOff>147533</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371678" y="18648174"/>
          <a:ext cx="2663305" cy="311496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15363</xdr:colOff>
      <xdr:row>0</xdr:row>
      <xdr:rowOff>0</xdr:rowOff>
    </xdr:from>
    <xdr:to>
      <xdr:col>17</xdr:col>
      <xdr:colOff>814234</xdr:colOff>
      <xdr:row>4</xdr:row>
      <xdr:rowOff>30726</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3" y="0"/>
          <a:ext cx="16042865" cy="173570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27</xdr:row>
      <xdr:rowOff>53113</xdr:rowOff>
    </xdr:from>
    <xdr:to>
      <xdr:col>17</xdr:col>
      <xdr:colOff>99187</xdr:colOff>
      <xdr:row>37</xdr:row>
      <xdr:rowOff>126815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rot="10800000" flipV="1">
          <a:off x="0" y="21719313"/>
          <a:ext cx="15974187" cy="2105702"/>
          <a:chOff x="2830262" y="17415801"/>
          <a:chExt cx="5698817" cy="2041981"/>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948838" y="17415801"/>
            <a:ext cx="1287149"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3807678" y="17580949"/>
            <a:ext cx="1253529"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2830262" y="17518466"/>
            <a:ext cx="1008587" cy="17796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7306996" y="17903703"/>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1240259</xdr:colOff>
      <xdr:row>27</xdr:row>
      <xdr:rowOff>43520</xdr:rowOff>
    </xdr:from>
    <xdr:to>
      <xdr:col>6</xdr:col>
      <xdr:colOff>668758</xdr:colOff>
      <xdr:row>36</xdr:row>
      <xdr:rowOff>39651</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726284" y="15559745"/>
          <a:ext cx="2571749" cy="1796356"/>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342900</xdr:colOff>
      <xdr:row>3</xdr:row>
      <xdr:rowOff>1008343</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859125" cy="16084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245341</xdr:colOff>
      <xdr:row>28</xdr:row>
      <xdr:rowOff>937226</xdr:rowOff>
    </xdr:from>
    <xdr:to>
      <xdr:col>17</xdr:col>
      <xdr:colOff>562841</xdr:colOff>
      <xdr:row>37</xdr:row>
      <xdr:rowOff>76091</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245341" y="19496544"/>
          <a:ext cx="16307955" cy="2082956"/>
          <a:chOff x="2600179" y="19279236"/>
          <a:chExt cx="6682734" cy="202738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5099632" y="19279236"/>
            <a:ext cx="121746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712332" y="19513087"/>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599534" y="19419284"/>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600179" y="19752540"/>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685676</xdr:colOff>
      <xdr:row>28</xdr:row>
      <xdr:rowOff>900660</xdr:rowOff>
    </xdr:from>
    <xdr:to>
      <xdr:col>7</xdr:col>
      <xdr:colOff>713</xdr:colOff>
      <xdr:row>36</xdr:row>
      <xdr:rowOff>123699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67949" y="19459978"/>
          <a:ext cx="2894128" cy="1965085"/>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14432</xdr:colOff>
      <xdr:row>0</xdr:row>
      <xdr:rowOff>1</xdr:rowOff>
    </xdr:from>
    <xdr:to>
      <xdr:col>16</xdr:col>
      <xdr:colOff>404090</xdr:colOff>
      <xdr:row>3</xdr:row>
      <xdr:rowOff>1183409</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2" y="1"/>
          <a:ext cx="15725774" cy="178348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3</xdr:col>
      <xdr:colOff>691554</xdr:colOff>
      <xdr:row>32</xdr:row>
      <xdr:rowOff>1307670</xdr:rowOff>
    </xdr:from>
    <xdr:to>
      <xdr:col>6</xdr:col>
      <xdr:colOff>483735</xdr:colOff>
      <xdr:row>40</xdr:row>
      <xdr:rowOff>184630</xdr:rowOff>
    </xdr:to>
    <xdr:sp macro="" textlink="">
      <xdr:nvSpPr>
        <xdr:cNvPr id="2" name="Rectángulo 1">
          <a:extLst>
            <a:ext uri="{FF2B5EF4-FFF2-40B4-BE49-F238E27FC236}">
              <a16:creationId xmlns:a16="http://schemas.microsoft.com/office/drawing/2014/main" id="{00000000-0008-0000-0500-00000B000000}"/>
            </a:ext>
          </a:extLst>
        </xdr:cNvPr>
        <xdr:cNvSpPr/>
      </xdr:nvSpPr>
      <xdr:spPr>
        <a:xfrm>
          <a:off x="3080876" y="29737373"/>
          <a:ext cx="2924130" cy="18474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xdr:from>
      <xdr:col>0</xdr:col>
      <xdr:colOff>0</xdr:colOff>
      <xdr:row>32</xdr:row>
      <xdr:rowOff>1425371</xdr:rowOff>
    </xdr:from>
    <xdr:to>
      <xdr:col>16</xdr:col>
      <xdr:colOff>644728</xdr:colOff>
      <xdr:row>40</xdr:row>
      <xdr:rowOff>146487</xdr:rowOff>
    </xdr:to>
    <xdr:grpSp>
      <xdr:nvGrpSpPr>
        <xdr:cNvPr id="3" name="Grupo 2">
          <a:extLst>
            <a:ext uri="{FF2B5EF4-FFF2-40B4-BE49-F238E27FC236}">
              <a16:creationId xmlns:a16="http://schemas.microsoft.com/office/drawing/2014/main" id="{00000000-0008-0000-0500-000004000000}"/>
            </a:ext>
          </a:extLst>
        </xdr:cNvPr>
        <xdr:cNvGrpSpPr/>
      </xdr:nvGrpSpPr>
      <xdr:grpSpPr>
        <a:xfrm>
          <a:off x="0" y="29855074"/>
          <a:ext cx="15723287" cy="1691625"/>
          <a:chOff x="2590696" y="14191991"/>
          <a:chExt cx="5638480" cy="3794194"/>
        </a:xfrm>
      </xdr:grpSpPr>
      <xdr:sp macro="" textlink="">
        <xdr:nvSpPr>
          <xdr:cNvPr id="4" name="Rectángulo 3">
            <a:extLst>
              <a:ext uri="{FF2B5EF4-FFF2-40B4-BE49-F238E27FC236}">
                <a16:creationId xmlns:a16="http://schemas.microsoft.com/office/drawing/2014/main" id="{00000000-0008-0000-0500-000006000000}"/>
              </a:ext>
            </a:extLst>
          </xdr:cNvPr>
          <xdr:cNvSpPr/>
        </xdr:nvSpPr>
        <xdr:spPr>
          <a:xfrm>
            <a:off x="4876826" y="14191991"/>
            <a:ext cx="1115124" cy="351486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5" name="Rectángulo 4">
            <a:extLst>
              <a:ext uri="{FF2B5EF4-FFF2-40B4-BE49-F238E27FC236}">
                <a16:creationId xmlns:a16="http://schemas.microsoft.com/office/drawing/2014/main" id="{00000000-0008-0000-0500-000007000000}"/>
              </a:ext>
            </a:extLst>
          </xdr:cNvPr>
          <xdr:cNvSpPr/>
        </xdr:nvSpPr>
        <xdr:spPr>
          <a:xfrm>
            <a:off x="6000244" y="15089058"/>
            <a:ext cx="1027798" cy="229167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6" name="Rectángulo 5">
            <a:extLst>
              <a:ext uri="{FF2B5EF4-FFF2-40B4-BE49-F238E27FC236}">
                <a16:creationId xmlns:a16="http://schemas.microsoft.com/office/drawing/2014/main" id="{00000000-0008-0000-0500-000008000000}"/>
              </a:ext>
            </a:extLst>
          </xdr:cNvPr>
          <xdr:cNvSpPr/>
        </xdr:nvSpPr>
        <xdr:spPr>
          <a:xfrm>
            <a:off x="7081308" y="14918572"/>
            <a:ext cx="1147868" cy="24621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7" name="Rectángulo 2">
            <a:extLst>
              <a:ext uri="{FF2B5EF4-FFF2-40B4-BE49-F238E27FC236}">
                <a16:creationId xmlns:a16="http://schemas.microsoft.com/office/drawing/2014/main" id="{00000000-0008-0000-0500-00000A000000}"/>
              </a:ext>
            </a:extLst>
          </xdr:cNvPr>
          <xdr:cNvSpPr/>
        </xdr:nvSpPr>
        <xdr:spPr>
          <a:xfrm>
            <a:off x="2590696" y="15258035"/>
            <a:ext cx="1149178" cy="272815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editAs="oneCell">
    <xdr:from>
      <xdr:col>0</xdr:col>
      <xdr:colOff>0</xdr:colOff>
      <xdr:row>0</xdr:row>
      <xdr:rowOff>16143</xdr:rowOff>
    </xdr:from>
    <xdr:to>
      <xdr:col>16</xdr:col>
      <xdr:colOff>645763</xdr:colOff>
      <xdr:row>4</xdr:row>
      <xdr:rowOff>32288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143"/>
          <a:ext cx="15761938" cy="1549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27</xdr:row>
      <xdr:rowOff>83739</xdr:rowOff>
    </xdr:from>
    <xdr:to>
      <xdr:col>18</xdr:col>
      <xdr:colOff>109631</xdr:colOff>
      <xdr:row>37</xdr:row>
      <xdr:rowOff>64985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8102951"/>
          <a:ext cx="16980624" cy="1938438"/>
          <a:chOff x="2493199" y="19461990"/>
          <a:chExt cx="6019811" cy="217602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876315" y="19461990"/>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75583" y="19724140"/>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29631" y="19666336"/>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493199" y="19852200"/>
            <a:ext cx="1222083" cy="178581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a:t>
            </a:r>
            <a:r>
              <a:rPr lang="es-MX" sz="1200" b="1" baseline="0">
                <a:latin typeface="Arial" panose="020B0604020202020204" pitchFamily="34" charset="0"/>
                <a:cs typeface="Arial" panose="020B0604020202020204" pitchFamily="34" charset="0"/>
              </a:rPr>
              <a:t> I</a:t>
            </a:r>
            <a:r>
              <a:rPr lang="es-MX" sz="1200" b="1">
                <a:latin typeface="Arial" panose="020B0604020202020204" pitchFamily="34" charset="0"/>
                <a:cs typeface="Arial" panose="020B0604020202020204" pitchFamily="34" charset="0"/>
              </a:rPr>
              <a:t>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753836</xdr:colOff>
      <xdr:row>27</xdr:row>
      <xdr:rowOff>57150</xdr:rowOff>
    </xdr:from>
    <xdr:to>
      <xdr:col>7</xdr:col>
      <xdr:colOff>78381</xdr:colOff>
      <xdr:row>35</xdr:row>
      <xdr:rowOff>206829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54136" y="16202025"/>
          <a:ext cx="3534595" cy="174035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26096</xdr:colOff>
      <xdr:row>0</xdr:row>
      <xdr:rowOff>13049</xdr:rowOff>
    </xdr:from>
    <xdr:to>
      <xdr:col>16</xdr:col>
      <xdr:colOff>495822</xdr:colOff>
      <xdr:row>4</xdr:row>
      <xdr:rowOff>13047</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96" y="13049"/>
          <a:ext cx="15957376" cy="155257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28</xdr:row>
      <xdr:rowOff>956670</xdr:rowOff>
    </xdr:from>
    <xdr:to>
      <xdr:col>17</xdr:col>
      <xdr:colOff>268780</xdr:colOff>
      <xdr:row>36</xdr:row>
      <xdr:rowOff>128255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1855641"/>
          <a:ext cx="15130581" cy="1650886"/>
          <a:chOff x="2552274" y="14797326"/>
          <a:chExt cx="5734031" cy="2584641"/>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01759" y="14797326"/>
            <a:ext cx="1291286" cy="231146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06297" y="15428600"/>
            <a:ext cx="1148304"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38437" y="15376605"/>
            <a:ext cx="1147868" cy="177962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5365589"/>
            <a:ext cx="1222083" cy="201637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4</xdr:col>
      <xdr:colOff>308162</xdr:colOff>
      <xdr:row>28</xdr:row>
      <xdr:rowOff>826435</xdr:rowOff>
    </xdr:from>
    <xdr:to>
      <xdr:col>7</xdr:col>
      <xdr:colOff>650261</xdr:colOff>
      <xdr:row>36</xdr:row>
      <xdr:rowOff>164352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235699" y="21725406"/>
          <a:ext cx="2471216" cy="1817218"/>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14007</xdr:colOff>
      <xdr:row>0</xdr:row>
      <xdr:rowOff>0</xdr:rowOff>
    </xdr:from>
    <xdr:to>
      <xdr:col>17</xdr:col>
      <xdr:colOff>14008</xdr:colOff>
      <xdr:row>4</xdr:row>
      <xdr:rowOff>56028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0"/>
          <a:ext cx="14861802" cy="142874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31</xdr:row>
      <xdr:rowOff>0</xdr:rowOff>
    </xdr:from>
    <xdr:to>
      <xdr:col>18</xdr:col>
      <xdr:colOff>180872</xdr:colOff>
      <xdr:row>40</xdr:row>
      <xdr:rowOff>15569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5056895"/>
          <a:ext cx="16649904" cy="1813029"/>
          <a:chOff x="2552274" y="19226865"/>
          <a:chExt cx="6051323" cy="1984095"/>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959559" y="19226865"/>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326830" y="19475632"/>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920218" y="1940146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656881"/>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734786</xdr:colOff>
      <xdr:row>31</xdr:row>
      <xdr:rowOff>0</xdr:rowOff>
    </xdr:from>
    <xdr:to>
      <xdr:col>7</xdr:col>
      <xdr:colOff>59331</xdr:colOff>
      <xdr:row>39</xdr:row>
      <xdr:rowOff>26776</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230336" y="34544410"/>
          <a:ext cx="3105970" cy="180119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xdr:rowOff>
    </xdr:from>
    <xdr:to>
      <xdr:col>16</xdr:col>
      <xdr:colOff>445524</xdr:colOff>
      <xdr:row>4</xdr:row>
      <xdr:rowOff>15363</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5495024" cy="153936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27</xdr:row>
      <xdr:rowOff>1825629</xdr:rowOff>
    </xdr:from>
    <xdr:to>
      <xdr:col>18</xdr:col>
      <xdr:colOff>50799</xdr:colOff>
      <xdr:row>36</xdr:row>
      <xdr:rowOff>129279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5733379"/>
          <a:ext cx="15433674" cy="1827900"/>
          <a:chOff x="2552274" y="18914112"/>
          <a:chExt cx="6001546" cy="2312216"/>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886373" y="18914112"/>
            <a:ext cx="3159411" cy="2107451"/>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p>
          <a:p>
            <a:pPr algn="ct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44559" y="19095210"/>
            <a:ext cx="2703700" cy="198168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70441" y="19095088"/>
            <a:ext cx="1683379" cy="213124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9426052"/>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4</xdr:col>
      <xdr:colOff>6350</xdr:colOff>
      <xdr:row>27</xdr:row>
      <xdr:rowOff>1762125</xdr:rowOff>
    </xdr:from>
    <xdr:to>
      <xdr:col>7</xdr:col>
      <xdr:colOff>329205</xdr:colOff>
      <xdr:row>35</xdr:row>
      <xdr:rowOff>58964</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81350" y="25669875"/>
          <a:ext cx="2592980" cy="161471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Tesoreria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15876</xdr:rowOff>
    </xdr:from>
    <xdr:to>
      <xdr:col>18</xdr:col>
      <xdr:colOff>269875</xdr:colOff>
      <xdr:row>4</xdr:row>
      <xdr:rowOff>63501</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6"/>
          <a:ext cx="15652750" cy="1555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4</xdr:col>
      <xdr:colOff>139945</xdr:colOff>
      <xdr:row>59</xdr:row>
      <xdr:rowOff>57100</xdr:rowOff>
    </xdr:from>
    <xdr:to>
      <xdr:col>7</xdr:col>
      <xdr:colOff>849944</xdr:colOff>
      <xdr:row>83</xdr:row>
      <xdr:rowOff>69650</xdr:rowOff>
    </xdr:to>
    <xdr:sp macro="" textlink="">
      <xdr:nvSpPr>
        <xdr:cNvPr id="2" name="Rectángulo 1">
          <a:extLst>
            <a:ext uri="{FF2B5EF4-FFF2-40B4-BE49-F238E27FC236}">
              <a16:creationId xmlns:a16="http://schemas.microsoft.com/office/drawing/2014/main" id="{00000000-0008-0000-0500-00000B000000}"/>
            </a:ext>
          </a:extLst>
        </xdr:cNvPr>
        <xdr:cNvSpPr/>
      </xdr:nvSpPr>
      <xdr:spPr>
        <a:xfrm>
          <a:off x="4022104" y="34751191"/>
          <a:ext cx="3105681" cy="486164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4</xdr:col>
      <xdr:colOff>78958</xdr:colOff>
      <xdr:row>33</xdr:row>
      <xdr:rowOff>342204</xdr:rowOff>
    </xdr:from>
    <xdr:to>
      <xdr:col>7</xdr:col>
      <xdr:colOff>263395</xdr:colOff>
      <xdr:row>39</xdr:row>
      <xdr:rowOff>174260</xdr:rowOff>
    </xdr:to>
    <xdr:sp macro="" textlink="">
      <xdr:nvSpPr>
        <xdr:cNvPr id="3" name="Rectángulo 2">
          <a:extLst>
            <a:ext uri="{FF2B5EF4-FFF2-40B4-BE49-F238E27FC236}">
              <a16:creationId xmlns:a16="http://schemas.microsoft.com/office/drawing/2014/main" id="{00000000-0008-0000-0500-00000B000000}"/>
            </a:ext>
          </a:extLst>
        </xdr:cNvPr>
        <xdr:cNvSpPr/>
      </xdr:nvSpPr>
      <xdr:spPr>
        <a:xfrm>
          <a:off x="3484867" y="30345954"/>
          <a:ext cx="2435801" cy="185251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xdr:from>
      <xdr:col>0</xdr:col>
      <xdr:colOff>331931</xdr:colOff>
      <xdr:row>33</xdr:row>
      <xdr:rowOff>810497</xdr:rowOff>
    </xdr:from>
    <xdr:to>
      <xdr:col>17</xdr:col>
      <xdr:colOff>274939</xdr:colOff>
      <xdr:row>39</xdr:row>
      <xdr:rowOff>170670</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331931" y="30352429"/>
          <a:ext cx="14836644" cy="2867105"/>
          <a:chOff x="2611294" y="15529295"/>
          <a:chExt cx="5613210" cy="2321078"/>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19849" y="15529295"/>
            <a:ext cx="1115124" cy="194574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69409" y="15820148"/>
            <a:ext cx="1027798"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baseline="0">
                <a:latin typeface="Arial" panose="020B0604020202020204" pitchFamily="34" charset="0"/>
                <a:cs typeface="Arial" panose="020B0604020202020204" pitchFamily="34" charset="0"/>
              </a:rPr>
              <a:t>_____________________________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076636" y="15761070"/>
            <a:ext cx="1147868" cy="177961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b="0">
                <a:latin typeface="Arial" panose="020B0604020202020204" pitchFamily="34" charset="0"/>
                <a:cs typeface="Arial" panose="020B0604020202020204" pitchFamily="34" charset="0"/>
              </a:rPr>
              <a:t>____________________________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611294" y="15962955"/>
            <a:ext cx="1149178" cy="18874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editAs="oneCell">
    <xdr:from>
      <xdr:col>0</xdr:col>
      <xdr:colOff>0</xdr:colOff>
      <xdr:row>0</xdr:row>
      <xdr:rowOff>0</xdr:rowOff>
    </xdr:from>
    <xdr:to>
      <xdr:col>17</xdr:col>
      <xdr:colOff>0</xdr:colOff>
      <xdr:row>4</xdr:row>
      <xdr:rowOff>72159</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893636" cy="1674091"/>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27</xdr:row>
      <xdr:rowOff>1218884</xdr:rowOff>
    </xdr:from>
    <xdr:to>
      <xdr:col>17</xdr:col>
      <xdr:colOff>63002</xdr:colOff>
      <xdr:row>30</xdr:row>
      <xdr:rowOff>920215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25693291"/>
          <a:ext cx="14624951" cy="3349890"/>
          <a:chOff x="2552274" y="18351602"/>
          <a:chExt cx="5711847" cy="236862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40403" y="18351602"/>
            <a:ext cx="1289864" cy="194577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42158" y="18545058"/>
            <a:ext cx="1228733" cy="180122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51537" y="18485186"/>
            <a:ext cx="1112584" cy="19419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8658928"/>
            <a:ext cx="1222083" cy="206129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700902</xdr:colOff>
      <xdr:row>27</xdr:row>
      <xdr:rowOff>1005916</xdr:rowOff>
    </xdr:from>
    <xdr:to>
      <xdr:col>7</xdr:col>
      <xdr:colOff>33372</xdr:colOff>
      <xdr:row>30</xdr:row>
      <xdr:rowOff>528954</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01202" y="19503466"/>
          <a:ext cx="3409170" cy="3018713"/>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48433</xdr:rowOff>
    </xdr:from>
    <xdr:to>
      <xdr:col>17</xdr:col>
      <xdr:colOff>161441</xdr:colOff>
      <xdr:row>4</xdr:row>
      <xdr:rowOff>32288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48433"/>
          <a:ext cx="14723389" cy="145296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28</xdr:row>
      <xdr:rowOff>129886</xdr:rowOff>
    </xdr:from>
    <xdr:to>
      <xdr:col>18</xdr:col>
      <xdr:colOff>86588</xdr:colOff>
      <xdr:row>36</xdr:row>
      <xdr:rowOff>155130</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8256250"/>
          <a:ext cx="16639883" cy="1641607"/>
          <a:chOff x="2649330" y="19109676"/>
          <a:chExt cx="6188696" cy="197077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008085" y="19109676"/>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456966" y="19334914"/>
            <a:ext cx="2703700" cy="1745535"/>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54647" y="1926570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649330" y="19507530"/>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Técnica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532741</xdr:colOff>
      <xdr:row>28</xdr:row>
      <xdr:rowOff>28864</xdr:rowOff>
    </xdr:from>
    <xdr:to>
      <xdr:col>6</xdr:col>
      <xdr:colOff>679899</xdr:colOff>
      <xdr:row>36</xdr:row>
      <xdr:rowOff>115455</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47341" y="17097664"/>
          <a:ext cx="3480908" cy="168679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14432</xdr:colOff>
      <xdr:row>0</xdr:row>
      <xdr:rowOff>43295</xdr:rowOff>
    </xdr:from>
    <xdr:to>
      <xdr:col>17</xdr:col>
      <xdr:colOff>115454</xdr:colOff>
      <xdr:row>4</xdr:row>
      <xdr:rowOff>72160</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2" y="43295"/>
          <a:ext cx="15850177" cy="159096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xdr:colOff>
      <xdr:row>38</xdr:row>
      <xdr:rowOff>971548</xdr:rowOff>
    </xdr:from>
    <xdr:to>
      <xdr:col>16</xdr:col>
      <xdr:colOff>342903</xdr:colOff>
      <xdr:row>46</xdr:row>
      <xdr:rowOff>171449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 y="72787247"/>
          <a:ext cx="15400806" cy="1819276"/>
          <a:chOff x="2552275" y="16845279"/>
          <a:chExt cx="5519726" cy="375576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74848" y="16845279"/>
            <a:ext cx="1234763" cy="375576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922844" y="17746800"/>
            <a:ext cx="1121298" cy="255675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24236" y="17483732"/>
            <a:ext cx="947765" cy="270826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5" y="17892056"/>
            <a:ext cx="1222083" cy="248586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353786</xdr:colOff>
      <xdr:row>38</xdr:row>
      <xdr:rowOff>1143000</xdr:rowOff>
    </xdr:from>
    <xdr:to>
      <xdr:col>6</xdr:col>
      <xdr:colOff>516531</xdr:colOff>
      <xdr:row>45</xdr:row>
      <xdr:rowOff>149679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754086" y="71285100"/>
          <a:ext cx="3601270" cy="145460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658346</xdr:colOff>
      <xdr:row>3</xdr:row>
      <xdr:rowOff>560294</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745946" cy="174139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26</xdr:row>
      <xdr:rowOff>928657</xdr:rowOff>
    </xdr:from>
    <xdr:to>
      <xdr:col>17</xdr:col>
      <xdr:colOff>268780</xdr:colOff>
      <xdr:row>34</xdr:row>
      <xdr:rowOff>114249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6658914"/>
          <a:ext cx="15971023" cy="1580850"/>
          <a:chOff x="2552274" y="14906977"/>
          <a:chExt cx="5734031" cy="247499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22505" y="14906977"/>
            <a:ext cx="1195896" cy="231146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69957" y="15516321"/>
            <a:ext cx="1027798"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38437" y="15376605"/>
            <a:ext cx="1147868" cy="177962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74" y="15365589"/>
            <a:ext cx="1222083" cy="201637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720062</xdr:colOff>
      <xdr:row>26</xdr:row>
      <xdr:rowOff>794666</xdr:rowOff>
    </xdr:from>
    <xdr:to>
      <xdr:col>7</xdr:col>
      <xdr:colOff>47944</xdr:colOff>
      <xdr:row>34</xdr:row>
      <xdr:rowOff>66300</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20362" y="14748791"/>
          <a:ext cx="3137882" cy="170050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14007</xdr:colOff>
      <xdr:row>0</xdr:row>
      <xdr:rowOff>0</xdr:rowOff>
    </xdr:from>
    <xdr:to>
      <xdr:col>17</xdr:col>
      <xdr:colOff>0</xdr:colOff>
      <xdr:row>4</xdr:row>
      <xdr:rowOff>70036</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0"/>
          <a:ext cx="15683193" cy="1451161"/>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26</xdr:row>
      <xdr:rowOff>1033430</xdr:rowOff>
    </xdr:from>
    <xdr:to>
      <xdr:col>18</xdr:col>
      <xdr:colOff>15912</xdr:colOff>
      <xdr:row>36</xdr:row>
      <xdr:rowOff>159673</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20261015"/>
          <a:ext cx="15368920" cy="2419633"/>
          <a:chOff x="2552274" y="19054587"/>
          <a:chExt cx="6262734" cy="2182755"/>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007724" y="19054587"/>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406219" y="19269336"/>
            <a:ext cx="2703700" cy="16375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131629" y="1918778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554073"/>
            <a:ext cx="1222083" cy="168326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441425</xdr:colOff>
      <xdr:row>26</xdr:row>
      <xdr:rowOff>822932</xdr:rowOff>
    </xdr:from>
    <xdr:to>
      <xdr:col>6</xdr:col>
      <xdr:colOff>596005</xdr:colOff>
      <xdr:row>35</xdr:row>
      <xdr:rowOff>74032</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2830747" y="16305093"/>
          <a:ext cx="3464114" cy="1850295"/>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16145</xdr:colOff>
      <xdr:row>0</xdr:row>
      <xdr:rowOff>16142</xdr:rowOff>
    </xdr:from>
    <xdr:to>
      <xdr:col>17</xdr:col>
      <xdr:colOff>306738</xdr:colOff>
      <xdr:row>3</xdr:row>
      <xdr:rowOff>290594</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5" y="16142"/>
          <a:ext cx="14820254" cy="1582121"/>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36</xdr:row>
      <xdr:rowOff>1655678</xdr:rowOff>
    </xdr:from>
    <xdr:to>
      <xdr:col>18</xdr:col>
      <xdr:colOff>185431</xdr:colOff>
      <xdr:row>45</xdr:row>
      <xdr:rowOff>186739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37398644"/>
          <a:ext cx="16700812" cy="1872883"/>
          <a:chOff x="2546161" y="19048876"/>
          <a:chExt cx="6049617" cy="1964345"/>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853803" y="19048876"/>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352768" y="19300183"/>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912399" y="19210048"/>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46161" y="19459142"/>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763785</xdr:colOff>
      <xdr:row>36</xdr:row>
      <xdr:rowOff>1644472</xdr:rowOff>
    </xdr:from>
    <xdr:to>
      <xdr:col>7</xdr:col>
      <xdr:colOff>93243</xdr:colOff>
      <xdr:row>45</xdr:row>
      <xdr:rowOff>68789</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64085" y="39420622"/>
          <a:ext cx="3329958" cy="1815217"/>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32288</xdr:rowOff>
    </xdr:from>
    <xdr:to>
      <xdr:col>16</xdr:col>
      <xdr:colOff>597331</xdr:colOff>
      <xdr:row>4</xdr:row>
      <xdr:rowOff>16144</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288"/>
          <a:ext cx="15656356" cy="15459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86594</xdr:rowOff>
    </xdr:from>
    <xdr:to>
      <xdr:col>16</xdr:col>
      <xdr:colOff>233380</xdr:colOff>
      <xdr:row>40</xdr:row>
      <xdr:rowOff>4</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7967617"/>
          <a:ext cx="15704289" cy="2179205"/>
          <a:chOff x="2558889" y="19272640"/>
          <a:chExt cx="5638832" cy="206468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59950" y="19345008"/>
            <a:ext cx="1152670" cy="129206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991065" y="19272640"/>
            <a:ext cx="1234318" cy="159295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26698" y="19490190"/>
            <a:ext cx="1071023" cy="1178651"/>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8889" y="19392722"/>
            <a:ext cx="1222083" cy="194459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r>
              <a:rPr lang="es-MX" sz="1200" b="1" baseline="0">
                <a:latin typeface="Arial" panose="020B0604020202020204" pitchFamily="34" charset="0"/>
                <a:cs typeface="Arial" panose="020B0604020202020204" pitchFamily="34" charset="0"/>
              </a:rPr>
              <a:t> </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981365</xdr:colOff>
      <xdr:row>29</xdr:row>
      <xdr:rowOff>43296</xdr:rowOff>
    </xdr:from>
    <xdr:to>
      <xdr:col>6</xdr:col>
      <xdr:colOff>667987</xdr:colOff>
      <xdr:row>35</xdr:row>
      <xdr:rowOff>2546</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524540" y="17855046"/>
          <a:ext cx="2658422" cy="1159400"/>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14433</xdr:rowOff>
    </xdr:from>
    <xdr:to>
      <xdr:col>17</xdr:col>
      <xdr:colOff>14433</xdr:colOff>
      <xdr:row>4</xdr:row>
      <xdr:rowOff>14431</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4433"/>
          <a:ext cx="15750598" cy="153352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26</xdr:row>
      <xdr:rowOff>1808137</xdr:rowOff>
    </xdr:from>
    <xdr:to>
      <xdr:col>17</xdr:col>
      <xdr:colOff>468179</xdr:colOff>
      <xdr:row>35</xdr:row>
      <xdr:rowOff>113014</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0" y="18452671"/>
          <a:ext cx="14804111" cy="1695131"/>
          <a:chOff x="2551448" y="19309946"/>
          <a:chExt cx="6137902" cy="205671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930653" y="19309946"/>
            <a:ext cx="1119051" cy="191959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315519" y="19575662"/>
            <a:ext cx="2703700" cy="143211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005971" y="19430332"/>
            <a:ext cx="1683379" cy="177961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1448" y="19562291"/>
            <a:ext cx="1205501" cy="180436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621778</xdr:colOff>
      <xdr:row>26</xdr:row>
      <xdr:rowOff>1489175</xdr:rowOff>
    </xdr:from>
    <xdr:to>
      <xdr:col>6</xdr:col>
      <xdr:colOff>678052</xdr:colOff>
      <xdr:row>35</xdr:row>
      <xdr:rowOff>74032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011100" y="18133709"/>
          <a:ext cx="2526316" cy="197511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xdr:from>
      <xdr:col>10</xdr:col>
      <xdr:colOff>40821</xdr:colOff>
      <xdr:row>27</xdr:row>
      <xdr:rowOff>27214</xdr:rowOff>
    </xdr:from>
    <xdr:to>
      <xdr:col>13</xdr:col>
      <xdr:colOff>353785</xdr:colOff>
      <xdr:row>36</xdr:row>
      <xdr:rowOff>136071</xdr:rowOff>
    </xdr:to>
    <xdr:sp macro="" textlink="">
      <xdr:nvSpPr>
        <xdr:cNvPr id="8" name="Rectángulo 7">
          <a:extLst>
            <a:ext uri="{FF2B5EF4-FFF2-40B4-BE49-F238E27FC236}">
              <a16:creationId xmlns:a16="http://schemas.microsoft.com/office/drawing/2014/main" id="{1F483B21-328A-4033-AF80-DA3C539B7515}"/>
            </a:ext>
          </a:extLst>
        </xdr:cNvPr>
        <xdr:cNvSpPr/>
      </xdr:nvSpPr>
      <xdr:spPr>
        <a:xfrm>
          <a:off x="9146721" y="18419989"/>
          <a:ext cx="3446689" cy="190908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400" b="0">
            <a:latin typeface="Arial" panose="020B0604020202020204" pitchFamily="34" charset="0"/>
            <a:cs typeface="Arial" panose="020B0604020202020204" pitchFamily="34" charset="0"/>
          </a:endParaRPr>
        </a:p>
      </xdr:txBody>
    </xdr:sp>
    <xdr:clientData/>
  </xdr:twoCellAnchor>
  <xdr:twoCellAnchor>
    <xdr:from>
      <xdr:col>8</xdr:col>
      <xdr:colOff>0</xdr:colOff>
      <xdr:row>30</xdr:row>
      <xdr:rowOff>27215</xdr:rowOff>
    </xdr:from>
    <xdr:to>
      <xdr:col>13</xdr:col>
      <xdr:colOff>37689</xdr:colOff>
      <xdr:row>44</xdr:row>
      <xdr:rowOff>43543</xdr:rowOff>
    </xdr:to>
    <xdr:sp macro="" textlink="">
      <xdr:nvSpPr>
        <xdr:cNvPr id="9" name="Rectángulo 8">
          <a:extLst>
            <a:ext uri="{FF2B5EF4-FFF2-40B4-BE49-F238E27FC236}">
              <a16:creationId xmlns:a16="http://schemas.microsoft.com/office/drawing/2014/main" id="{1F483B21-328A-4033-AF80-DA3C539B7515}"/>
            </a:ext>
          </a:extLst>
        </xdr:cNvPr>
        <xdr:cNvSpPr/>
      </xdr:nvSpPr>
      <xdr:spPr>
        <a:xfrm>
          <a:off x="7515225" y="19020065"/>
          <a:ext cx="4762089" cy="281667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400" b="0">
            <a:latin typeface="Arial" panose="020B0604020202020204" pitchFamily="34" charset="0"/>
            <a:cs typeface="Arial" panose="020B0604020202020204" pitchFamily="34" charset="0"/>
          </a:endParaRPr>
        </a:p>
      </xdr:txBody>
    </xdr:sp>
    <xdr:clientData/>
  </xdr:twoCellAnchor>
  <xdr:twoCellAnchor>
    <xdr:from>
      <xdr:col>8</xdr:col>
      <xdr:colOff>0</xdr:colOff>
      <xdr:row>30</xdr:row>
      <xdr:rowOff>136071</xdr:rowOff>
    </xdr:from>
    <xdr:to>
      <xdr:col>13</xdr:col>
      <xdr:colOff>37689</xdr:colOff>
      <xdr:row>44</xdr:row>
      <xdr:rowOff>43542</xdr:rowOff>
    </xdr:to>
    <xdr:sp macro="" textlink="">
      <xdr:nvSpPr>
        <xdr:cNvPr id="10" name="Rectángulo 9">
          <a:extLst>
            <a:ext uri="{FF2B5EF4-FFF2-40B4-BE49-F238E27FC236}">
              <a16:creationId xmlns:a16="http://schemas.microsoft.com/office/drawing/2014/main" id="{1F483B21-328A-4033-AF80-DA3C539B7515}"/>
            </a:ext>
          </a:extLst>
        </xdr:cNvPr>
        <xdr:cNvSpPr/>
      </xdr:nvSpPr>
      <xdr:spPr>
        <a:xfrm>
          <a:off x="7515225" y="19128921"/>
          <a:ext cx="4762089" cy="2707821"/>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400" b="0" baseline="0">
            <a:latin typeface="Arial" panose="020B0604020202020204" pitchFamily="34" charset="0"/>
            <a:cs typeface="Arial" panose="020B0604020202020204" pitchFamily="34" charset="0"/>
          </a:endParaRPr>
        </a:p>
      </xdr:txBody>
    </xdr:sp>
    <xdr:clientData/>
  </xdr:twoCellAnchor>
  <xdr:twoCellAnchor editAs="oneCell">
    <xdr:from>
      <xdr:col>0</xdr:col>
      <xdr:colOff>1</xdr:colOff>
      <xdr:row>0</xdr:row>
      <xdr:rowOff>16145</xdr:rowOff>
    </xdr:from>
    <xdr:to>
      <xdr:col>17</xdr:col>
      <xdr:colOff>1</xdr:colOff>
      <xdr:row>3</xdr:row>
      <xdr:rowOff>371314</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6145"/>
          <a:ext cx="14335932" cy="109779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16711</xdr:colOff>
      <xdr:row>28</xdr:row>
      <xdr:rowOff>842450</xdr:rowOff>
    </xdr:from>
    <xdr:to>
      <xdr:col>18</xdr:col>
      <xdr:colOff>114299</xdr:colOff>
      <xdr:row>40</xdr:row>
      <xdr:rowOff>111784</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6711" y="19318508"/>
          <a:ext cx="16461050" cy="2480968"/>
          <a:chOff x="2558365" y="19650468"/>
          <a:chExt cx="6022783" cy="2031090"/>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3898181" y="19650468"/>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270632" y="19896991"/>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6897769" y="19795232"/>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8365" y="20127479"/>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a:t>
            </a:r>
            <a:r>
              <a:rPr lang="es-MX" sz="1200" b="1" baseline="0">
                <a:latin typeface="Arial" panose="020B0604020202020204" pitchFamily="34" charset="0"/>
                <a:cs typeface="Arial" panose="020B0604020202020204" pitchFamily="34" charset="0"/>
              </a:rPr>
              <a:t> I</a:t>
            </a:r>
            <a:r>
              <a:rPr lang="es-MX" sz="1200" b="1">
                <a:latin typeface="Arial" panose="020B0604020202020204" pitchFamily="34" charset="0"/>
                <a:cs typeface="Arial" panose="020B0604020202020204" pitchFamily="34" charset="0"/>
              </a:rPr>
              <a:t>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718076</xdr:colOff>
      <xdr:row>28</xdr:row>
      <xdr:rowOff>1102894</xdr:rowOff>
    </xdr:from>
    <xdr:to>
      <xdr:col>7</xdr:col>
      <xdr:colOff>42621</xdr:colOff>
      <xdr:row>37</xdr:row>
      <xdr:rowOff>49416</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18376" y="20067169"/>
          <a:ext cx="3401245" cy="174687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Profa. Gabriela Bernal Deloya.</a:t>
          </a:r>
        </a:p>
      </xdr:txBody>
    </xdr:sp>
    <xdr:clientData/>
  </xdr:twoCellAnchor>
  <xdr:twoCellAnchor editAs="oneCell">
    <xdr:from>
      <xdr:col>0</xdr:col>
      <xdr:colOff>16711</xdr:colOff>
      <xdr:row>0</xdr:row>
      <xdr:rowOff>0</xdr:rowOff>
    </xdr:from>
    <xdr:to>
      <xdr:col>16</xdr:col>
      <xdr:colOff>484605</xdr:colOff>
      <xdr:row>4</xdr:row>
      <xdr:rowOff>66842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11" y="0"/>
          <a:ext cx="15469769" cy="169561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xdr:colOff>
      <xdr:row>28</xdr:row>
      <xdr:rowOff>112059</xdr:rowOff>
    </xdr:from>
    <xdr:to>
      <xdr:col>17</xdr:col>
      <xdr:colOff>3921</xdr:colOff>
      <xdr:row>37</xdr:row>
      <xdr:rowOff>107405</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 y="20114559"/>
          <a:ext cx="15091522" cy="1824146"/>
          <a:chOff x="2552283" y="19538033"/>
          <a:chExt cx="5929777" cy="1939819"/>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962578" y="19538033"/>
            <a:ext cx="12181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097745" y="19756448"/>
            <a:ext cx="1275129"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227665" y="19698234"/>
            <a:ext cx="1254395"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2283" y="19904229"/>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865655</xdr:colOff>
      <xdr:row>28</xdr:row>
      <xdr:rowOff>96930</xdr:rowOff>
    </xdr:from>
    <xdr:to>
      <xdr:col>6</xdr:col>
      <xdr:colOff>515471</xdr:colOff>
      <xdr:row>37</xdr:row>
      <xdr:rowOff>50506</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265955" y="20032755"/>
          <a:ext cx="3012141" cy="175380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xdr:rowOff>
    </xdr:from>
    <xdr:to>
      <xdr:col>16</xdr:col>
      <xdr:colOff>406400</xdr:colOff>
      <xdr:row>4</xdr:row>
      <xdr:rowOff>101600</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5074900" cy="144779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179716</xdr:colOff>
      <xdr:row>27</xdr:row>
      <xdr:rowOff>35945</xdr:rowOff>
    </xdr:from>
    <xdr:to>
      <xdr:col>17</xdr:col>
      <xdr:colOff>35943</xdr:colOff>
      <xdr:row>36</xdr:row>
      <xdr:rowOff>147613</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79716" y="16970835"/>
          <a:ext cx="14395859" cy="1876594"/>
          <a:chOff x="2615789" y="19503769"/>
          <a:chExt cx="5640157" cy="2020392"/>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21394" y="19503769"/>
            <a:ext cx="1117869" cy="188397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07505" y="19715000"/>
            <a:ext cx="1194087" cy="175614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061859" y="19638187"/>
            <a:ext cx="1194087" cy="188597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615789" y="19849414"/>
            <a:ext cx="1117869" cy="147861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734786</xdr:colOff>
      <xdr:row>26</xdr:row>
      <xdr:rowOff>53916</xdr:rowOff>
    </xdr:from>
    <xdr:to>
      <xdr:col>6</xdr:col>
      <xdr:colOff>575094</xdr:colOff>
      <xdr:row>35</xdr:row>
      <xdr:rowOff>161746</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25022" y="14682878"/>
          <a:ext cx="3578421" cy="1887028"/>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28016</xdr:rowOff>
    </xdr:from>
    <xdr:to>
      <xdr:col>17</xdr:col>
      <xdr:colOff>14008</xdr:colOff>
      <xdr:row>4</xdr:row>
      <xdr:rowOff>0</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016"/>
          <a:ext cx="14553640" cy="148477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14433</xdr:colOff>
      <xdr:row>27</xdr:row>
      <xdr:rowOff>187611</xdr:rowOff>
    </xdr:from>
    <xdr:to>
      <xdr:col>16</xdr:col>
      <xdr:colOff>505113</xdr:colOff>
      <xdr:row>36</xdr:row>
      <xdr:rowOff>154721</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4433" y="18674770"/>
          <a:ext cx="15072012" cy="1785519"/>
          <a:chOff x="2557724" y="19346822"/>
          <a:chExt cx="5885598" cy="1956001"/>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14519" y="19346822"/>
            <a:ext cx="1181446"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90373" y="19628101"/>
            <a:ext cx="1294736"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402139" y="19523204"/>
            <a:ext cx="1041183" cy="177961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7724" y="19741645"/>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a:t>
            </a:r>
            <a:r>
              <a:rPr lang="es-MX" sz="1200" b="1" baseline="0">
                <a:latin typeface="Arial" panose="020B0604020202020204" pitchFamily="34" charset="0"/>
                <a:cs typeface="Arial" panose="020B0604020202020204" pitchFamily="34" charset="0"/>
              </a:rPr>
              <a:t> I</a:t>
            </a:r>
            <a:r>
              <a:rPr lang="es-MX" sz="1200" b="1">
                <a:latin typeface="Arial" panose="020B0604020202020204" pitchFamily="34" charset="0"/>
                <a:cs typeface="Arial" panose="020B0604020202020204" pitchFamily="34" charset="0"/>
              </a:rPr>
              <a:t>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865909</xdr:colOff>
      <xdr:row>27</xdr:row>
      <xdr:rowOff>115455</xdr:rowOff>
    </xdr:from>
    <xdr:to>
      <xdr:col>6</xdr:col>
      <xdr:colOff>187614</xdr:colOff>
      <xdr:row>36</xdr:row>
      <xdr:rowOff>63087</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333750" y="15369887"/>
          <a:ext cx="2655455" cy="1766041"/>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764886</xdr:colOff>
      <xdr:row>4</xdr:row>
      <xdr:rowOff>72159</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846136" cy="163079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14432</xdr:colOff>
      <xdr:row>28</xdr:row>
      <xdr:rowOff>144320</xdr:rowOff>
    </xdr:from>
    <xdr:to>
      <xdr:col>16</xdr:col>
      <xdr:colOff>747569</xdr:colOff>
      <xdr:row>37</xdr:row>
      <xdr:rowOff>66367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4432" y="20233411"/>
          <a:ext cx="14747876" cy="1740456"/>
          <a:chOff x="2557380" y="19488166"/>
          <a:chExt cx="5656350" cy="1954943"/>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12943" y="19488166"/>
            <a:ext cx="1250179" cy="178796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978974" y="19752575"/>
            <a:ext cx="1241437" cy="16375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072408" y="19663490"/>
            <a:ext cx="1141322" cy="177961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7380" y="20040830"/>
            <a:ext cx="1222083" cy="134394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 Titular de la Instancia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720354</xdr:colOff>
      <xdr:row>28</xdr:row>
      <xdr:rowOff>177222</xdr:rowOff>
    </xdr:from>
    <xdr:to>
      <xdr:col>7</xdr:col>
      <xdr:colOff>44899</xdr:colOff>
      <xdr:row>36</xdr:row>
      <xdr:rowOff>196272</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16036" y="16874836"/>
          <a:ext cx="3884999" cy="1635413"/>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0</xdr:rowOff>
    </xdr:from>
    <xdr:to>
      <xdr:col>16</xdr:col>
      <xdr:colOff>577272</xdr:colOff>
      <xdr:row>3</xdr:row>
      <xdr:rowOff>635000</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734885" cy="173181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27</xdr:row>
      <xdr:rowOff>107326</xdr:rowOff>
    </xdr:from>
    <xdr:to>
      <xdr:col>16</xdr:col>
      <xdr:colOff>800180</xdr:colOff>
      <xdr:row>36</xdr:row>
      <xdr:rowOff>26833</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7165735"/>
          <a:ext cx="15023603" cy="1789871"/>
          <a:chOff x="2552274" y="18576534"/>
          <a:chExt cx="5679702" cy="2475919"/>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944202" y="18576534"/>
            <a:ext cx="1155091" cy="231491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966057" y="19085248"/>
            <a:ext cx="1225096" cy="187407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097888" y="19094862"/>
            <a:ext cx="1134088" cy="1768485"/>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349201"/>
            <a:ext cx="1222083" cy="170325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de la Instancia Tecnica</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748202</xdr:colOff>
      <xdr:row>27</xdr:row>
      <xdr:rowOff>58413</xdr:rowOff>
    </xdr:from>
    <xdr:to>
      <xdr:col>6</xdr:col>
      <xdr:colOff>668259</xdr:colOff>
      <xdr:row>36</xdr:row>
      <xdr:rowOff>58413</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49575" y="15741124"/>
          <a:ext cx="3662980" cy="181109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16711</xdr:rowOff>
    </xdr:from>
    <xdr:to>
      <xdr:col>17</xdr:col>
      <xdr:colOff>502227</xdr:colOff>
      <xdr:row>3</xdr:row>
      <xdr:rowOff>658090</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711"/>
          <a:ext cx="15534409" cy="176706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27</xdr:row>
      <xdr:rowOff>155859</xdr:rowOff>
    </xdr:from>
    <xdr:to>
      <xdr:col>17</xdr:col>
      <xdr:colOff>83993</xdr:colOff>
      <xdr:row>37</xdr:row>
      <xdr:rowOff>34631</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8715505"/>
          <a:ext cx="15785211" cy="1864371"/>
          <a:chOff x="2552274" y="19544039"/>
          <a:chExt cx="5716981" cy="2099502"/>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4898410" y="19544039"/>
            <a:ext cx="1155375"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 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 Edgar</a:t>
            </a:r>
            <a:r>
              <a:rPr lang="es-MX" sz="1200" b="1" baseline="0">
                <a:latin typeface="Arial" panose="020B0604020202020204" pitchFamily="34" charset="0"/>
                <a:cs typeface="Arial" panose="020B0604020202020204" pitchFamily="34" charset="0"/>
              </a:rPr>
              <a:t> Tapia Prudn</a:t>
            </a:r>
            <a:endParaRPr lang="es-MX" sz="1200" b="1">
              <a:latin typeface="Arial" panose="020B0604020202020204" pitchFamily="34" charset="0"/>
              <a:cs typeface="Arial" panose="020B0604020202020204" pitchFamily="34" charset="0"/>
            </a:endParaRP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6043099" y="19684990"/>
            <a:ext cx="1198166"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7113880" y="19633063"/>
            <a:ext cx="1155375"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802895"/>
            <a:ext cx="1222083" cy="184064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 de</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734786</xdr:colOff>
      <xdr:row>27</xdr:row>
      <xdr:rowOff>69274</xdr:rowOff>
    </xdr:from>
    <xdr:to>
      <xdr:col>7</xdr:col>
      <xdr:colOff>59331</xdr:colOff>
      <xdr:row>36</xdr:row>
      <xdr:rowOff>173182</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42013" y="13144501"/>
          <a:ext cx="3896545" cy="197427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17</xdr:col>
      <xdr:colOff>17318</xdr:colOff>
      <xdr:row>4</xdr:row>
      <xdr:rowOff>0</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430500" cy="1818409"/>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27</xdr:row>
      <xdr:rowOff>37354</xdr:rowOff>
    </xdr:from>
    <xdr:to>
      <xdr:col>18</xdr:col>
      <xdr:colOff>282388</xdr:colOff>
      <xdr:row>36</xdr:row>
      <xdr:rowOff>168088</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8336899"/>
          <a:ext cx="16070797" cy="1949144"/>
          <a:chOff x="2552274" y="19232804"/>
          <a:chExt cx="6082063" cy="2228291"/>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3965179" y="19232804"/>
            <a:ext cx="3159411" cy="2070855"/>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350386" y="19253825"/>
            <a:ext cx="2703700" cy="217527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6950958" y="19253825"/>
            <a:ext cx="1683379" cy="220727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658562"/>
            <a:ext cx="1222083" cy="168515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baseline="0">
                <a:latin typeface="Arial" panose="020B0604020202020204" pitchFamily="34" charset="0"/>
                <a:cs typeface="Arial" panose="020B0604020202020204" pitchFamily="34" charset="0"/>
              </a:rPr>
              <a:t>de </a:t>
            </a:r>
            <a:r>
              <a:rPr lang="es-MX" sz="1200" b="1">
                <a:latin typeface="Arial" panose="020B0604020202020204" pitchFamily="34" charset="0"/>
                <a:cs typeface="Arial" panose="020B0604020202020204" pitchFamily="34" charset="0"/>
              </a:rPr>
              <a:t>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1014933</xdr:colOff>
      <xdr:row>27</xdr:row>
      <xdr:rowOff>56029</xdr:rowOff>
    </xdr:from>
    <xdr:to>
      <xdr:col>7</xdr:col>
      <xdr:colOff>339478</xdr:colOff>
      <xdr:row>36</xdr:row>
      <xdr:rowOff>267</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405521" y="14997205"/>
          <a:ext cx="3190575" cy="179320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1</xdr:colOff>
      <xdr:row>0</xdr:row>
      <xdr:rowOff>0</xdr:rowOff>
    </xdr:from>
    <xdr:to>
      <xdr:col>17</xdr:col>
      <xdr:colOff>303070</xdr:colOff>
      <xdr:row>4</xdr:row>
      <xdr:rowOff>72159</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5268864" cy="161636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27</xdr:row>
      <xdr:rowOff>140215</xdr:rowOff>
    </xdr:from>
    <xdr:to>
      <xdr:col>17</xdr:col>
      <xdr:colOff>810751</xdr:colOff>
      <xdr:row>36</xdr:row>
      <xdr:rowOff>77009</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7884368"/>
          <a:ext cx="14959985" cy="1734254"/>
          <a:chOff x="2552274" y="19292922"/>
          <a:chExt cx="5977889" cy="1924429"/>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3959653" y="19292922"/>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287210" y="19509725"/>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6846784" y="19420638"/>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663272"/>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750149</xdr:colOff>
      <xdr:row>28</xdr:row>
      <xdr:rowOff>1955</xdr:rowOff>
    </xdr:from>
    <xdr:to>
      <xdr:col>7</xdr:col>
      <xdr:colOff>74694</xdr:colOff>
      <xdr:row>37</xdr:row>
      <xdr:rowOff>19274</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46762" y="15226592"/>
          <a:ext cx="3472529" cy="181477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18</xdr:col>
      <xdr:colOff>353346</xdr:colOff>
      <xdr:row>3</xdr:row>
      <xdr:rowOff>599153</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332177" cy="15670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249106</xdr:colOff>
      <xdr:row>27</xdr:row>
      <xdr:rowOff>320284</xdr:rowOff>
    </xdr:from>
    <xdr:to>
      <xdr:col>17</xdr:col>
      <xdr:colOff>799340</xdr:colOff>
      <xdr:row>29</xdr:row>
      <xdr:rowOff>569098</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249106" y="17089650"/>
          <a:ext cx="16648826" cy="2194061"/>
          <a:chOff x="2640265" y="18543317"/>
          <a:chExt cx="5885375" cy="1840672"/>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957650" y="18543317"/>
            <a:ext cx="1051812" cy="182990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195614" y="18866729"/>
            <a:ext cx="1051812" cy="138532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262506" y="18685189"/>
            <a:ext cx="1263134" cy="169880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640265" y="19058906"/>
            <a:ext cx="1104643" cy="123225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1351927</xdr:colOff>
      <xdr:row>26</xdr:row>
      <xdr:rowOff>816676</xdr:rowOff>
    </xdr:from>
    <xdr:to>
      <xdr:col>6</xdr:col>
      <xdr:colOff>521890</xdr:colOff>
      <xdr:row>29</xdr:row>
      <xdr:rowOff>947228</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752227" y="16380526"/>
          <a:ext cx="2465613" cy="3159502"/>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26829</xdr:rowOff>
    </xdr:from>
    <xdr:to>
      <xdr:col>16</xdr:col>
      <xdr:colOff>684191</xdr:colOff>
      <xdr:row>4</xdr:row>
      <xdr:rowOff>53662</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6829"/>
          <a:ext cx="16028966" cy="1665133"/>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xdr:from>
      <xdr:col>0</xdr:col>
      <xdr:colOff>132836</xdr:colOff>
      <xdr:row>27</xdr:row>
      <xdr:rowOff>16672</xdr:rowOff>
    </xdr:from>
    <xdr:to>
      <xdr:col>18</xdr:col>
      <xdr:colOff>138262</xdr:colOff>
      <xdr:row>36</xdr:row>
      <xdr:rowOff>108782</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35122" y="18070997"/>
          <a:ext cx="15884924" cy="1877397"/>
          <a:chOff x="2523017" y="19330576"/>
          <a:chExt cx="5985042" cy="1984204"/>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3926169" y="19330576"/>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MC.P.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260880" y="19639204"/>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6824680" y="19535163"/>
            <a:ext cx="1683379" cy="177961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23017" y="19700615"/>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a:t>
            </a:r>
            <a:r>
              <a:rPr lang="es-MX" sz="1200" b="1">
                <a:latin typeface="Arial" panose="020B0604020202020204" pitchFamily="34" charset="0"/>
                <a:cs typeface="Arial" panose="020B0604020202020204" pitchFamily="34" charset="0"/>
              </a:rPr>
              <a:t>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725148</xdr:colOff>
      <xdr:row>27</xdr:row>
      <xdr:rowOff>47143</xdr:rowOff>
    </xdr:from>
    <xdr:to>
      <xdr:col>7</xdr:col>
      <xdr:colOff>49693</xdr:colOff>
      <xdr:row>35</xdr:row>
      <xdr:rowOff>192394</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127105" y="17192143"/>
          <a:ext cx="3893784" cy="1691338"/>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553065</xdr:colOff>
      <xdr:row>4</xdr:row>
      <xdr:rowOff>46088</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71573" cy="182818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27</xdr:row>
      <xdr:rowOff>115704</xdr:rowOff>
    </xdr:from>
    <xdr:to>
      <xdr:col>17</xdr:col>
      <xdr:colOff>765402</xdr:colOff>
      <xdr:row>37</xdr:row>
      <xdr:rowOff>25805</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17947064"/>
          <a:ext cx="14716726" cy="1871131"/>
          <a:chOff x="2552274" y="19419791"/>
          <a:chExt cx="5961879" cy="1846078"/>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3952963" y="19419791"/>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 </a:t>
            </a:r>
            <a:br>
              <a:rPr lang="es-MX" sz="1200" b="1" baseline="0">
                <a:latin typeface="Arial" panose="020B0604020202020204" pitchFamily="34" charset="0"/>
                <a:cs typeface="Arial" panose="020B0604020202020204" pitchFamily="34" charset="0"/>
              </a:rPr>
            </a:br>
            <a:r>
              <a:rPr lang="es-MX" sz="1200" b="1">
                <a:latin typeface="Arial" panose="020B0604020202020204" pitchFamily="34" charset="0"/>
                <a:cs typeface="Arial" panose="020B0604020202020204" pitchFamily="34" charset="0"/>
              </a:rPr>
              <a:t>.</a:t>
            </a: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288943" y="19575336"/>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6830774" y="19486251"/>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274" y="19702110"/>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596240</xdr:colOff>
      <xdr:row>27</xdr:row>
      <xdr:rowOff>105731</xdr:rowOff>
    </xdr:from>
    <xdr:to>
      <xdr:col>6</xdr:col>
      <xdr:colOff>752057</xdr:colOff>
      <xdr:row>36</xdr:row>
      <xdr:rowOff>47592</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002556" y="16782836"/>
          <a:ext cx="3564764" cy="1746598"/>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42022</xdr:colOff>
      <xdr:row>0</xdr:row>
      <xdr:rowOff>14007</xdr:rowOff>
    </xdr:from>
    <xdr:to>
      <xdr:col>18</xdr:col>
      <xdr:colOff>627966</xdr:colOff>
      <xdr:row>4</xdr:row>
      <xdr:rowOff>56029</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22" y="14007"/>
          <a:ext cx="15363701" cy="141474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0</xdr:col>
      <xdr:colOff>18678</xdr:colOff>
      <xdr:row>26</xdr:row>
      <xdr:rowOff>1008544</xdr:rowOff>
    </xdr:from>
    <xdr:to>
      <xdr:col>18</xdr:col>
      <xdr:colOff>76948</xdr:colOff>
      <xdr:row>36</xdr:row>
      <xdr:rowOff>127682</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8678" y="18339096"/>
          <a:ext cx="16362101" cy="2248781"/>
          <a:chOff x="2559190" y="19259291"/>
          <a:chExt cx="6003315" cy="2087703"/>
        </a:xfrm>
      </xdr:grpSpPr>
      <xdr:sp macro="" textlink="">
        <xdr:nvSpPr>
          <xdr:cNvPr id="6" name="Rectángulo 5">
            <a:extLst>
              <a:ext uri="{FF2B5EF4-FFF2-40B4-BE49-F238E27FC236}">
                <a16:creationId xmlns:a16="http://schemas.microsoft.com/office/drawing/2014/main" id="{00000000-0008-0000-0500-000006000000}"/>
              </a:ext>
            </a:extLst>
          </xdr:cNvPr>
          <xdr:cNvSpPr/>
        </xdr:nvSpPr>
        <xdr:spPr>
          <a:xfrm>
            <a:off x="3888195" y="19259291"/>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7" name="Rectángulo 6">
            <a:extLst>
              <a:ext uri="{FF2B5EF4-FFF2-40B4-BE49-F238E27FC236}">
                <a16:creationId xmlns:a16="http://schemas.microsoft.com/office/drawing/2014/main" id="{00000000-0008-0000-0500-000007000000}"/>
              </a:ext>
            </a:extLst>
          </xdr:cNvPr>
          <xdr:cNvSpPr/>
        </xdr:nvSpPr>
        <xdr:spPr>
          <a:xfrm>
            <a:off x="5284464" y="19448619"/>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8" name="Rectángulo 7">
            <a:extLst>
              <a:ext uri="{FF2B5EF4-FFF2-40B4-BE49-F238E27FC236}">
                <a16:creationId xmlns:a16="http://schemas.microsoft.com/office/drawing/2014/main" id="{00000000-0008-0000-0500-000008000000}"/>
              </a:ext>
            </a:extLst>
          </xdr:cNvPr>
          <xdr:cNvSpPr/>
        </xdr:nvSpPr>
        <xdr:spPr>
          <a:xfrm>
            <a:off x="6879126" y="19423039"/>
            <a:ext cx="1683379"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10" name="Rectángulo 2">
            <a:extLst>
              <a:ext uri="{FF2B5EF4-FFF2-40B4-BE49-F238E27FC236}">
                <a16:creationId xmlns:a16="http://schemas.microsoft.com/office/drawing/2014/main" id="{00000000-0008-0000-0500-00000A000000}"/>
              </a:ext>
            </a:extLst>
          </xdr:cNvPr>
          <xdr:cNvSpPr/>
        </xdr:nvSpPr>
        <xdr:spPr>
          <a:xfrm>
            <a:off x="2559190" y="19792915"/>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 </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677263</xdr:colOff>
      <xdr:row>26</xdr:row>
      <xdr:rowOff>579719</xdr:rowOff>
    </xdr:from>
    <xdr:to>
      <xdr:col>7</xdr:col>
      <xdr:colOff>5544</xdr:colOff>
      <xdr:row>37</xdr:row>
      <xdr:rowOff>117557</xdr:rowOff>
    </xdr:to>
    <xdr:sp macro="" textlink="">
      <xdr:nvSpPr>
        <xdr:cNvPr id="11" name="Rectángulo 10">
          <a:extLst>
            <a:ext uri="{FF2B5EF4-FFF2-40B4-BE49-F238E27FC236}">
              <a16:creationId xmlns:a16="http://schemas.microsoft.com/office/drawing/2014/main" id="{00000000-0008-0000-0500-00000B000000}"/>
            </a:ext>
          </a:extLst>
        </xdr:cNvPr>
        <xdr:cNvSpPr/>
      </xdr:nvSpPr>
      <xdr:spPr>
        <a:xfrm>
          <a:off x="3067851" y="17295160"/>
          <a:ext cx="3306369" cy="2936956"/>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0</xdr:rowOff>
    </xdr:from>
    <xdr:to>
      <xdr:col>16</xdr:col>
      <xdr:colOff>259772</xdr:colOff>
      <xdr:row>4</xdr:row>
      <xdr:rowOff>37109</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363701" cy="1521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36659</xdr:colOff>
      <xdr:row>27</xdr:row>
      <xdr:rowOff>123645</xdr:rowOff>
    </xdr:from>
    <xdr:to>
      <xdr:col>17</xdr:col>
      <xdr:colOff>36179</xdr:colOff>
      <xdr:row>38</xdr:row>
      <xdr:rowOff>31629</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36659" y="16862245"/>
          <a:ext cx="15988820" cy="2143184"/>
          <a:chOff x="2614556" y="17854097"/>
          <a:chExt cx="5692489" cy="3091533"/>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883544" y="17854097"/>
            <a:ext cx="1161344" cy="249349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6103227" y="18473994"/>
            <a:ext cx="984585" cy="172680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baseline="0">
                <a:latin typeface="Arial" panose="020B0604020202020204" pitchFamily="34" charset="0"/>
                <a:cs typeface="Arial" panose="020B0604020202020204" pitchFamily="34" charset="0"/>
              </a:rPr>
              <a:t>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159050" y="18413179"/>
            <a:ext cx="1147995"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0">
                <a:latin typeface="Arial" panose="020B0604020202020204" pitchFamily="34" charset="0"/>
                <a:cs typeface="Arial" panose="020B0604020202020204" pitchFamily="34" charset="0"/>
              </a:rPr>
              <a:t>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614556" y="18527851"/>
            <a:ext cx="1222083" cy="24177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a:t>
            </a:r>
          </a:p>
          <a:p>
            <a:pPr algn="ctr"/>
            <a:r>
              <a:rPr lang="es-MX" sz="1200" b="1">
                <a:latin typeface="Arial" panose="020B0604020202020204" pitchFamily="34" charset="0"/>
                <a:cs typeface="Arial" panose="020B0604020202020204" pitchFamily="34" charset="0"/>
              </a:rPr>
              <a:t>Tiurlar de la 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427882</xdr:colOff>
      <xdr:row>27</xdr:row>
      <xdr:rowOff>82431</xdr:rowOff>
    </xdr:from>
    <xdr:to>
      <xdr:col>6</xdr:col>
      <xdr:colOff>582988</xdr:colOff>
      <xdr:row>36</xdr:row>
      <xdr:rowOff>142250</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2828182" y="16770231"/>
          <a:ext cx="3565056" cy="1860044"/>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12700</xdr:rowOff>
    </xdr:from>
    <xdr:to>
      <xdr:col>16</xdr:col>
      <xdr:colOff>673100</xdr:colOff>
      <xdr:row>4</xdr:row>
      <xdr:rowOff>63500</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700"/>
          <a:ext cx="15941675" cy="154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30</xdr:row>
      <xdr:rowOff>666755</xdr:rowOff>
    </xdr:from>
    <xdr:to>
      <xdr:col>16</xdr:col>
      <xdr:colOff>492124</xdr:colOff>
      <xdr:row>40</xdr:row>
      <xdr:rowOff>204526</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21939255"/>
          <a:ext cx="15192374" cy="2681021"/>
          <a:chOff x="2552339" y="19433550"/>
          <a:chExt cx="5664937" cy="2027087"/>
        </a:xfrm>
      </xdr:grpSpPr>
      <xdr:sp macro="" textlink="">
        <xdr:nvSpPr>
          <xdr:cNvPr id="5" name="Rectángulo 4">
            <a:extLst>
              <a:ext uri="{FF2B5EF4-FFF2-40B4-BE49-F238E27FC236}">
                <a16:creationId xmlns:a16="http://schemas.microsoft.com/office/drawing/2014/main" id="{00000000-0008-0000-0500-000006000000}"/>
              </a:ext>
            </a:extLst>
          </xdr:cNvPr>
          <xdr:cNvSpPr/>
        </xdr:nvSpPr>
        <xdr:spPr>
          <a:xfrm>
            <a:off x="3794690" y="19433550"/>
            <a:ext cx="3159411" cy="178796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endParaRPr lang="es-MX" sz="1200" b="1">
              <a:latin typeface="Arial" panose="020B0604020202020204" pitchFamily="34" charset="0"/>
              <a:cs typeface="Arial" panose="020B0604020202020204" pitchFamily="34" charset="0"/>
            </a:endParaRPr>
          </a:p>
        </xdr:txBody>
      </xdr:sp>
      <xdr:sp macro="" textlink="">
        <xdr:nvSpPr>
          <xdr:cNvPr id="6" name="Rectángulo 5">
            <a:extLst>
              <a:ext uri="{FF2B5EF4-FFF2-40B4-BE49-F238E27FC236}">
                <a16:creationId xmlns:a16="http://schemas.microsoft.com/office/drawing/2014/main" id="{00000000-0008-0000-0500-000007000000}"/>
              </a:ext>
            </a:extLst>
          </xdr:cNvPr>
          <xdr:cNvSpPr/>
        </xdr:nvSpPr>
        <xdr:spPr>
          <a:xfrm>
            <a:off x="5152243" y="19602712"/>
            <a:ext cx="2703700" cy="163751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7" name="Rectángulo 6">
            <a:extLst>
              <a:ext uri="{FF2B5EF4-FFF2-40B4-BE49-F238E27FC236}">
                <a16:creationId xmlns:a16="http://schemas.microsoft.com/office/drawing/2014/main" id="{00000000-0008-0000-0500-000008000000}"/>
              </a:ext>
            </a:extLst>
          </xdr:cNvPr>
          <xdr:cNvSpPr/>
        </xdr:nvSpPr>
        <xdr:spPr>
          <a:xfrm>
            <a:off x="6866572" y="19528649"/>
            <a:ext cx="1350704" cy="1779618"/>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8" name="Rectángulo 2">
            <a:extLst>
              <a:ext uri="{FF2B5EF4-FFF2-40B4-BE49-F238E27FC236}">
                <a16:creationId xmlns:a16="http://schemas.microsoft.com/office/drawing/2014/main" id="{00000000-0008-0000-0500-00000A000000}"/>
              </a:ext>
            </a:extLst>
          </xdr:cNvPr>
          <xdr:cNvSpPr/>
        </xdr:nvSpPr>
        <xdr:spPr>
          <a:xfrm>
            <a:off x="2552339" y="19906558"/>
            <a:ext cx="1222083" cy="1554079"/>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laInstancia Tecnica </a:t>
            </a:r>
          </a:p>
          <a:p>
            <a:pPr algn="ctr"/>
            <a:r>
              <a:rPr lang="es-MX" sz="1200" b="1">
                <a:latin typeface="Arial" panose="020B0604020202020204" pitchFamily="34" charset="0"/>
                <a:cs typeface="Arial" panose="020B0604020202020204" pitchFamily="34" charset="0"/>
              </a:rPr>
              <a:t>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856264</xdr:colOff>
      <xdr:row>30</xdr:row>
      <xdr:rowOff>852420</xdr:rowOff>
    </xdr:from>
    <xdr:to>
      <xdr:col>7</xdr:col>
      <xdr:colOff>183570</xdr:colOff>
      <xdr:row>37</xdr:row>
      <xdr:rowOff>142088</xdr:rowOff>
    </xdr:to>
    <xdr:sp macro="" textlink="">
      <xdr:nvSpPr>
        <xdr:cNvPr id="9" name="Rectángulo 8">
          <a:extLst>
            <a:ext uri="{FF2B5EF4-FFF2-40B4-BE49-F238E27FC236}">
              <a16:creationId xmlns:a16="http://schemas.microsoft.com/office/drawing/2014/main" id="{00000000-0008-0000-0500-00000B000000}"/>
            </a:ext>
          </a:extLst>
        </xdr:cNvPr>
        <xdr:cNvSpPr/>
      </xdr:nvSpPr>
      <xdr:spPr>
        <a:xfrm>
          <a:off x="3253389" y="22124920"/>
          <a:ext cx="2772181" cy="1813793"/>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31750</xdr:rowOff>
    </xdr:from>
    <xdr:to>
      <xdr:col>17</xdr:col>
      <xdr:colOff>0</xdr:colOff>
      <xdr:row>3</xdr:row>
      <xdr:rowOff>396875</xdr:rowOff>
    </xdr:to>
    <xdr:pic>
      <xdr:nvPicPr>
        <xdr:cNvPr id="11" name="Imagen 10"/>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50"/>
          <a:ext cx="15224125" cy="152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13415</xdr:colOff>
      <xdr:row>28</xdr:row>
      <xdr:rowOff>1568192</xdr:rowOff>
    </xdr:from>
    <xdr:to>
      <xdr:col>16</xdr:col>
      <xdr:colOff>486612</xdr:colOff>
      <xdr:row>39</xdr:row>
      <xdr:rowOff>155376</xdr:rowOff>
    </xdr:to>
    <xdr:grpSp>
      <xdr:nvGrpSpPr>
        <xdr:cNvPr id="2" name="Grupo 1">
          <a:extLst>
            <a:ext uri="{FF2B5EF4-FFF2-40B4-BE49-F238E27FC236}">
              <a16:creationId xmlns:a16="http://schemas.microsoft.com/office/drawing/2014/main" id="{00000000-0008-0000-0500-000004000000}"/>
            </a:ext>
          </a:extLst>
        </xdr:cNvPr>
        <xdr:cNvGrpSpPr/>
      </xdr:nvGrpSpPr>
      <xdr:grpSpPr>
        <a:xfrm>
          <a:off x="13415" y="26306361"/>
          <a:ext cx="14841190" cy="2343522"/>
          <a:chOff x="2557305" y="-2355482"/>
          <a:chExt cx="5565783" cy="30969406"/>
        </a:xfrm>
      </xdr:grpSpPr>
      <xdr:sp macro="" textlink="">
        <xdr:nvSpPr>
          <xdr:cNvPr id="3" name="Rectángulo 2">
            <a:extLst>
              <a:ext uri="{FF2B5EF4-FFF2-40B4-BE49-F238E27FC236}">
                <a16:creationId xmlns:a16="http://schemas.microsoft.com/office/drawing/2014/main" id="{00000000-0008-0000-0500-000006000000}"/>
              </a:ext>
            </a:extLst>
          </xdr:cNvPr>
          <xdr:cNvSpPr/>
        </xdr:nvSpPr>
        <xdr:spPr>
          <a:xfrm>
            <a:off x="4758020" y="-2355482"/>
            <a:ext cx="1399899" cy="2241527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Aprobó: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_____________________________</a:t>
            </a:r>
          </a:p>
          <a:p>
            <a:pPr algn="ctr"/>
            <a:r>
              <a:rPr lang="es-MX" sz="1200" b="1">
                <a:latin typeface="Arial" panose="020B0604020202020204" pitchFamily="34" charset="0"/>
                <a:cs typeface="Arial" panose="020B0604020202020204" pitchFamily="34" charset="0"/>
              </a:rPr>
              <a:t>Titular</a:t>
            </a:r>
            <a:r>
              <a:rPr lang="es-MX" sz="1200" b="1" baseline="0">
                <a:latin typeface="Arial" panose="020B0604020202020204" pitchFamily="34" charset="0"/>
                <a:cs typeface="Arial" panose="020B0604020202020204" pitchFamily="34" charset="0"/>
              </a:rPr>
              <a:t> de </a:t>
            </a:r>
            <a:r>
              <a:rPr lang="es-MX" sz="1200" b="1">
                <a:latin typeface="Arial" panose="020B0604020202020204" pitchFamily="34" charset="0"/>
                <a:cs typeface="Arial" panose="020B0604020202020204" pitchFamily="34" charset="0"/>
              </a:rPr>
              <a:t>Órgano de Control Interno.</a:t>
            </a:r>
          </a:p>
          <a:p>
            <a:pPr algn="ctr"/>
            <a:r>
              <a:rPr lang="es-MX" sz="1200" b="1">
                <a:latin typeface="Arial" panose="020B0604020202020204" pitchFamily="34" charset="0"/>
                <a:cs typeface="Arial" panose="020B0604020202020204" pitchFamily="34" charset="0"/>
              </a:rPr>
              <a:t>C.P.</a:t>
            </a:r>
            <a:r>
              <a:rPr lang="es-MX" sz="1200" b="1" baseline="0">
                <a:latin typeface="Arial" panose="020B0604020202020204" pitchFamily="34" charset="0"/>
                <a:cs typeface="Arial" panose="020B0604020202020204" pitchFamily="34" charset="0"/>
              </a:rPr>
              <a:t> Edgar Tapia Prudente</a:t>
            </a:r>
            <a:r>
              <a:rPr lang="es-MX" sz="1200" b="1">
                <a:latin typeface="Arial" panose="020B0604020202020204" pitchFamily="34" charset="0"/>
                <a:cs typeface="Arial" panose="020B0604020202020204" pitchFamily="34" charset="0"/>
              </a:rPr>
              <a:t>.</a:t>
            </a:r>
          </a:p>
        </xdr:txBody>
      </xdr:sp>
      <xdr:sp macro="" textlink="">
        <xdr:nvSpPr>
          <xdr:cNvPr id="4" name="Rectángulo 3">
            <a:extLst>
              <a:ext uri="{FF2B5EF4-FFF2-40B4-BE49-F238E27FC236}">
                <a16:creationId xmlns:a16="http://schemas.microsoft.com/office/drawing/2014/main" id="{00000000-0008-0000-0500-000007000000}"/>
              </a:ext>
            </a:extLst>
          </xdr:cNvPr>
          <xdr:cNvSpPr/>
        </xdr:nvSpPr>
        <xdr:spPr>
          <a:xfrm>
            <a:off x="5969495" y="36098"/>
            <a:ext cx="1210393" cy="2187829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Vo. Bo.</a:t>
            </a: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____________________________</a:t>
            </a:r>
            <a:endParaRPr lang="es-MX" sz="1200" b="1" baseline="0">
              <a:latin typeface="Arial" panose="020B0604020202020204" pitchFamily="34" charset="0"/>
              <a:cs typeface="Arial" panose="020B0604020202020204" pitchFamily="34" charset="0"/>
            </a:endParaRPr>
          </a:p>
          <a:p>
            <a:pPr algn="ctr"/>
            <a:r>
              <a:rPr lang="es-MX" sz="1200" b="1" baseline="0">
                <a:latin typeface="Arial" panose="020B0604020202020204" pitchFamily="34" charset="0"/>
                <a:cs typeface="Arial" panose="020B0604020202020204" pitchFamily="34" charset="0"/>
              </a:rPr>
              <a:t>Síndico Procurador.</a:t>
            </a:r>
          </a:p>
          <a:p>
            <a:pPr algn="ctr"/>
            <a:r>
              <a:rPr lang="es-MX" sz="1200" b="1" baseline="0">
                <a:latin typeface="Arial" panose="020B0604020202020204" pitchFamily="34" charset="0"/>
                <a:cs typeface="Arial" panose="020B0604020202020204" pitchFamily="34" charset="0"/>
              </a:rPr>
              <a:t>C. P. José Luis Rendón Castañón</a:t>
            </a:r>
          </a:p>
        </xdr:txBody>
      </xdr:sp>
      <xdr:sp macro="" textlink="">
        <xdr:nvSpPr>
          <xdr:cNvPr id="5" name="Rectángulo 4">
            <a:extLst>
              <a:ext uri="{FF2B5EF4-FFF2-40B4-BE49-F238E27FC236}">
                <a16:creationId xmlns:a16="http://schemas.microsoft.com/office/drawing/2014/main" id="{00000000-0008-0000-0500-000008000000}"/>
              </a:ext>
            </a:extLst>
          </xdr:cNvPr>
          <xdr:cNvSpPr/>
        </xdr:nvSpPr>
        <xdr:spPr>
          <a:xfrm>
            <a:off x="7083862" y="2801645"/>
            <a:ext cx="1039226" cy="1618473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Autorizó</a:t>
            </a:r>
            <a:r>
              <a:rPr lang="es-MX" sz="1200">
                <a:latin typeface="Arial" panose="020B0604020202020204" pitchFamily="34" charset="0"/>
                <a:cs typeface="Arial" panose="020B0604020202020204" pitchFamily="34" charset="0"/>
              </a:rPr>
              <a:t>:</a:t>
            </a:r>
          </a:p>
          <a:p>
            <a:pPr algn="ctr"/>
            <a:endParaRPr lang="es-MX" sz="1200">
              <a:latin typeface="Arial" panose="020B0604020202020204" pitchFamily="34" charset="0"/>
              <a:cs typeface="Arial" panose="020B0604020202020204" pitchFamily="34" charset="0"/>
            </a:endParaRPr>
          </a:p>
          <a:p>
            <a:pPr algn="ctr"/>
            <a:r>
              <a:rPr lang="es-MX" sz="1200">
                <a:latin typeface="Arial" panose="020B0604020202020204" pitchFamily="34" charset="0"/>
                <a:cs typeface="Arial" panose="020B0604020202020204" pitchFamily="34" charset="0"/>
              </a:rPr>
              <a:t>___________________________</a:t>
            </a: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Presidenta Municipal.</a:t>
            </a:r>
          </a:p>
          <a:p>
            <a:pPr algn="ctr"/>
            <a:r>
              <a:rPr lang="es-MX" sz="1200" b="1">
                <a:latin typeface="Arial" panose="020B0604020202020204" pitchFamily="34" charset="0"/>
                <a:cs typeface="Arial" panose="020B0604020202020204" pitchFamily="34" charset="0"/>
              </a:rPr>
              <a:t>Q.B.P. Sara Salinas</a:t>
            </a:r>
            <a:r>
              <a:rPr lang="es-MX" sz="1200" b="1" baseline="0">
                <a:latin typeface="Arial" panose="020B0604020202020204" pitchFamily="34" charset="0"/>
                <a:cs typeface="Arial" panose="020B0604020202020204" pitchFamily="34" charset="0"/>
              </a:rPr>
              <a:t> Bravo</a:t>
            </a:r>
            <a:endParaRPr lang="es-MX" sz="1200" b="1">
              <a:latin typeface="Arial" panose="020B0604020202020204" pitchFamily="34" charset="0"/>
              <a:cs typeface="Arial" panose="020B0604020202020204" pitchFamily="34" charset="0"/>
            </a:endParaRPr>
          </a:p>
        </xdr:txBody>
      </xdr:sp>
      <xdr:sp macro="" textlink="">
        <xdr:nvSpPr>
          <xdr:cNvPr id="6" name="Rectángulo 2">
            <a:extLst>
              <a:ext uri="{FF2B5EF4-FFF2-40B4-BE49-F238E27FC236}">
                <a16:creationId xmlns:a16="http://schemas.microsoft.com/office/drawing/2014/main" id="{00000000-0008-0000-0500-00000A000000}"/>
              </a:ext>
            </a:extLst>
          </xdr:cNvPr>
          <xdr:cNvSpPr/>
        </xdr:nvSpPr>
        <xdr:spPr>
          <a:xfrm>
            <a:off x="2557305" y="2975051"/>
            <a:ext cx="1222083" cy="25638873"/>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___________________________</a:t>
            </a:r>
          </a:p>
          <a:p>
            <a:pPr algn="ctr"/>
            <a:r>
              <a:rPr lang="es-MX" sz="1200" b="1">
                <a:latin typeface="Arial" panose="020B0604020202020204" pitchFamily="34" charset="0"/>
                <a:cs typeface="Arial" panose="020B0604020202020204" pitchFamily="34" charset="0"/>
              </a:rPr>
              <a:t>Titular de la Instancia Tecnica</a:t>
            </a:r>
          </a:p>
          <a:p>
            <a:pPr algn="ctr"/>
            <a:r>
              <a:rPr lang="es-MX" sz="1200" b="1">
                <a:latin typeface="Arial" panose="020B0604020202020204" pitchFamily="34" charset="0"/>
                <a:cs typeface="Arial" panose="020B0604020202020204" pitchFamily="34" charset="0"/>
              </a:rPr>
              <a:t> de Evaluación del Desempeño.                                 </a:t>
            </a:r>
          </a:p>
          <a:p>
            <a:pPr algn="ctr"/>
            <a:r>
              <a:rPr lang="es-MX" sz="1200" b="1">
                <a:latin typeface="Arial" panose="020B0604020202020204" pitchFamily="34" charset="0"/>
                <a:cs typeface="Arial" panose="020B0604020202020204" pitchFamily="34" charset="0"/>
              </a:rPr>
              <a:t>C.P. Alfonso González</a:t>
            </a:r>
            <a:r>
              <a:rPr lang="es-MX" sz="1200" b="1" baseline="0">
                <a:latin typeface="Arial" panose="020B0604020202020204" pitchFamily="34" charset="0"/>
                <a:cs typeface="Arial" panose="020B0604020202020204" pitchFamily="34" charset="0"/>
              </a:rPr>
              <a:t> Vázquez.</a:t>
            </a: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xdr:txBody>
      </xdr:sp>
    </xdr:grpSp>
    <xdr:clientData/>
  </xdr:twoCellAnchor>
  <xdr:twoCellAnchor>
    <xdr:from>
      <xdr:col>3</xdr:col>
      <xdr:colOff>790537</xdr:colOff>
      <xdr:row>28</xdr:row>
      <xdr:rowOff>1491302</xdr:rowOff>
    </xdr:from>
    <xdr:to>
      <xdr:col>6</xdr:col>
      <xdr:colOff>728640</xdr:colOff>
      <xdr:row>36</xdr:row>
      <xdr:rowOff>174402</xdr:rowOff>
    </xdr:to>
    <xdr:sp macro="" textlink="">
      <xdr:nvSpPr>
        <xdr:cNvPr id="7" name="Rectángulo 6">
          <a:extLst>
            <a:ext uri="{FF2B5EF4-FFF2-40B4-BE49-F238E27FC236}">
              <a16:creationId xmlns:a16="http://schemas.microsoft.com/office/drawing/2014/main" id="{00000000-0008-0000-0500-00000B000000}"/>
            </a:ext>
          </a:extLst>
        </xdr:cNvPr>
        <xdr:cNvSpPr/>
      </xdr:nvSpPr>
      <xdr:spPr>
        <a:xfrm>
          <a:off x="3190837" y="26218202"/>
          <a:ext cx="3062303" cy="1826350"/>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Reviso: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Tesorera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M.E.B. Gabriela Bernal Deloya.</a:t>
          </a:r>
        </a:p>
      </xdr:txBody>
    </xdr:sp>
    <xdr:clientData/>
  </xdr:twoCellAnchor>
  <xdr:twoCellAnchor editAs="oneCell">
    <xdr:from>
      <xdr:col>0</xdr:col>
      <xdr:colOff>0</xdr:colOff>
      <xdr:row>0</xdr:row>
      <xdr:rowOff>26830</xdr:rowOff>
    </xdr:from>
    <xdr:to>
      <xdr:col>16</xdr:col>
      <xdr:colOff>818344</xdr:colOff>
      <xdr:row>4</xdr:row>
      <xdr:rowOff>67078</xdr:rowOff>
    </xdr:to>
    <xdr:pic>
      <xdr:nvPicPr>
        <xdr:cNvPr id="8" name="Imagen 7"/>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6830"/>
          <a:ext cx="15182044" cy="15356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OA%202024%20Actualizado\HAEN-028-Enlace%20a%20Comunidades\POA%20ENLACE%20A%20COMUNIDAD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OAS%202024\HAEN-026-Comunicacion%20Social(MAL)\FORMATOS%20POA%202024%20COM%20SOCI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OAS%202024/HAEN-021-Desarrollo%20Economico/POA%202024%20DESARROLLO%20ECONOMICO%20RODRIG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OA%202025/050.%20Planeacion%20para%20el%20desarrollo%20municipal%20OK.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OAS%202024/HAEN-032-Planeacion/POA%202024%20Plane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C-ALFONSO\Desktop\POAS%202024%20FINAL%20OFICIAL\HAEN-055-SERVICIO%20MEDICO\POA%202024%20DIR%20SERV%20M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C-ALFONSO\Desktop\POAS%202024%20FINAL%20OFICIAL\HAEN-056-CASA%20DE%20LA%20CULTURA\poa%20casa%20de%20cultura%20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C-ALFONSO\Desktop\POA%202025\047.%20Direcci&#243;n%20de%20Juventud%20POA%202025%20OK.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PC-ALFONSO\Desktop\POA%202025\046.%20Apoyo%20a%20instituciones%20Educativas%20POA%202025%20OK.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PC-ALFONSO\Desktop\POA%202025\045.%20Direccion%20de%20Programas%20Sociales%20POA2025%20OK.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PC-ALFONSO\Desktop\POA%202025\044.%20Parques%20y%20Jardines%20POA%202025%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A%202025/062.%20Club%20tercera%20edad%20POA%202025%20%20ok.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PC-ALFONSO\Desktop\POA%202025\043.%20Direcci&#243;n%20del%20rastro%20Municipal%20ok.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PC-ALFONSO\Desktop\POA%202025\042.%20Panteones%20POA%202025%20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PC-ALFONSO\Desktop\POA%202025\041.%20direcci&#243;n%20de%20mercado%20POA%202025%20ok.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PC-ALFONSO\Desktop\POA%202025\040.%20LIMPIA%20POA%202025%20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OA%202025%20DEFINITIVOS%2013-MAYO-2025/039.%20ALUMBRADO%20PUBLICO/039.%20Alumbrado%20Publico%20POA%20202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OAS%202024/HAEN-023-Agua%20Potable/POA%20%202024%20Agua%20Potabl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14.-%20INDICADORES%20%20DE%20GESTI&#211;N%20PRIMER%20TRIMESTRE%202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OAS%202024/HAEN-024-Servicios%20Generales/POA%20SERVICIOS%20GENERALES%20202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POAS%202024\HAEN-024-Servicios%20Generales\POA%20SERVICIOS%20GENERALES%20202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OAS%202024/HAEN-018-Control%20Patrimonial/POA%202024%20CONTROL%20PATRIMON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A%202025/061.%20Coordinaci&#243;n%20registro%20civil%20POA%202025%20%20ok.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POA%202024%20Actualizado\HAEN-017-Catastro\POA%20-%20catastro%20202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OAS%202024/HAEN-016-CONTABILIDAD/POA%20Contabilidad%20202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uditoria%202022/POA%20Actualizad%202022/HAEN-016-CONTABILIDAD/POA%20Contabilidad%20202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OAS%202024/HAEN-015-CUENTA%20PUBLICA/POA%20Direccion%20de%20Cuenta%20Publica%2020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OAS%202024/HAEN-014-Recursos%20Humanos/RECURSOS%20HUMANOS%20POA%20MIR%20ARBOL%20DE%20OB%20ARBOL%20DE%20PROBL%20202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PC-ALFONSO\Desktop\POA%202025\029.%20Movilidad%20POA%202025.-OK.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PC-ALFONSO\Desktop\POA%202025\028.%20Prevenci&#243;n%20del%20delito%20POA%202025.OK.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OAS%202024/HAEN-040-Prevencion%20del%20Delito/POA%20202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PC-ALFONSO\Desktop\POA%202025\027.%20Asuntos%20Juridicos%20POA%202025.-OK.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PC-ALFONSO\Desktop\POA%202025\026.%20Protecci&#243;n%20Civil%20POA%202025%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OAS%202024/HAEN-027-Registro%20Civil/FORMATO%20POA%20%202024%20registro%20civil.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POAS%202024/HAEN-042-Proteccion%20Civil/POA%202024%20Direccion_Proteccion_Civil%20actualizado.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PC-ALFONSO\Desktop\POA%202025\025.%20REGLAMENTOS%20POA%20%202025%20ok.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OAS%202024/HAEN-043-Reglamentos/FORMATOS%20POA%20%202024.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PC-ALFONSO\Desktop\POA%202025\024.%20Policia%20vial%20POA%202025%20ok.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OAS%202024/HAEN-039-Transito/Formato%20problemas,%20objetivos%20mir%20y%20po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PC-ALFONSO\Desktop\POA%202025\023.%20Seguridad_Publica_POA_2025%20ok.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POAS%202024/HAEN-038-Seguridad%20Publica/POA%20DIR%20SEG%20PUB%202024.(2).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PC-ALFONSO\Desktop\POA%202025\022.%20Direcci&#243;n%20General%20DIF%20POA%202025%20ok.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POAS%202024/HAEN-035-DIF%20MPAL/POA2024-SMDIF-.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ers\PC-ALFONSO\Desktop\POA%202025\021.%20Direcci&#243;n%20General%20de%20Salud%20POA%202025%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OAS%202024/HAEN-044-Deporte/FORMATOS%20POA%20%20DEPORTES%202024.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POAS%202024/HAEN-031-SALUD/POA%20%202024.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POA%202025/020.%20Direcci&#243;n%20General%20de%20Educaci&#243;n%20POA%202025%20%20%20%20OK.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PC-ALFONSO\Desktop\POA%202025\020.%20Direcci&#243;n%20General%20de%20Educaci&#243;n%20POA%202025%20%20%20%20OK.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POA%202025/019.%20Dir%20General%20de%20desarrollo%20social%20POA%202025%20%20%20%20OK.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POA%202025/018.%20Servicios%20p&#250;blicos%20POA%202025%20%20%20%20OK.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OA%202025/016.%20Direcci&#243;n%20general%20de%20seguridad%20p&#250;blica%20%20%20OK.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POA%202025/015.%20Organo%20control%20interno%20POA%202025%20%20%20OK.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POAS%202024/HAEN-011-Control%20Interno/2.-POA%20Organo%20de%20Control%20Interno%202024%20FINAL%20(3).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POA%202025/014.%20Transparencia%20POA%202025%20%20%20Ok.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POAS%202024/HAEN-034-Transparencia/POA%202024%20Unidad%20de%20Transparenc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OAS%202024/HAEN-037-Diversidad%20Sexual/FORMATOS%20POA%20202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POA%202025/012.%20Secretar&#237;a%20General%20POA%202025%20%20%20%20Ok.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POA%202024%20Actualizado\HAEN-013%20%20Adm,%20y%20Finanzas\POA%202024%20Direccion_Gral_de_Admon_Finanzas.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POAS%202024/HAEN-009-Reg.%20Cultura%20y%20Espectaculos/POA%20Reg%20Cultura%20Recreacion%20y%20espectaculos%20ENT..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POAS%202024/HAEN-008-Reg.%20Medio%20Ambiente/POA%20Regiduria%20del%20medio%20ambiente%20y%20recursos%20naturales,%20comercio%20y%20abasto%20popular%20ENT.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POAS%202024/HAEN-007-Reg.Salud%20y%20Juventud/POA%20Regiduria%20de%20salud%20y%20juventud.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POAS%202024/HAEN-006-Reg.%20D.%20Ninas.Ni&#241;os%20y%20Adolecentes/Regiduria%20de%20%20los%20derechos%20de%20las%20ni&#241;as,%20ni&#241;os%20y%20adolescentes%20(Autoguardado).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POAS%202024/HAEN-005-Reg.%20Aten.%20Migrantes/Regiduria%20de%20atencion%20y%20participacion%20social%20de%20migrantes%20y%20fomento%20al%20empleo.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POAS%202024/HAEN-004-REG.EDUC.Y%20GPOS%20V%202024/POA%20Regiduria%20de%20educacion%20y%20grupos%20vulnerables%202024.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POAS%202024/HAEN-003-Reg.%20Des.%20Rural%20y%20A.S.%202024/Regiduria%20de%20desarrollo%20rural%20y%20asistencia%20social.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POAS%202024/HAEN-002-Reg.%20Desarrollo%20Urbano%202024/Regiduria%20de%20desarrollo%20urbano,%20obras%20publicas%20y%20depor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OAS%202024/HAEN-036-Instancia%20para%20la%20Igualdad%20entre%20Mujeres%20y%20Hombres/POA%202024.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USUARIO%2001\Desktop\Cuenta_P&#250;blica_Eduardo_Neri_2021\Asignaci&#243;n_Presupuestal\presidencia.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POAS%202024/HAEN-001-Presidencia/POA%20%202024,%20PRESIDENCIA..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POA%20Actualizad%202022\HAEN-001-PRESIDENCIA\Presidencia_2022.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auditoria%202022/POA%20Actualizad%202022/HAEN-001-PRESIDENCIA/Presidencia_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OAS%202024/HAEN-029-Desarrollo%20Rural/POA%202024%20%20Desarrollo%20Rur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AS%202024/HAEN-020-Ecologia%20y%20Medio%20A/POA%20ECOLOGIA%202024/POA%20ECOLOGIA%20Y%20MEDIO%20AMBIENT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refreshError="1"/>
      <sheetData sheetId="1" refreshError="1"/>
      <sheetData sheetId="2" refreshError="1">
        <row r="7">
          <cell r="C7" t="str">
            <v>3.- comunidades integradas.</v>
          </cell>
        </row>
        <row r="8">
          <cell r="C8" t="str">
            <v xml:space="preserve">1  DIMENSION SOCIAL , DESARROLLO INTEGRAL E INCLUYENTE </v>
          </cell>
        </row>
        <row r="9">
          <cell r="C9" t="str">
            <v>Realizar gestiones para fortalecer, el desarrollo, la inclusión y la cohesión social de las comunidades del Municipio.</v>
          </cell>
        </row>
        <row r="10">
          <cell r="C10" t="str">
            <v xml:space="preserve">  1.- Gestionar infraestructura educativa, equipamiento para la rehabilitación y construcción de espacios educativo.  2.-Incrementar el bienestar social de la población vulnerable del Municipio.   3.- Apoyar al migrante con opciones de autoempleo. </v>
          </cell>
        </row>
        <row r="11">
          <cell r="C11" t="str">
            <v>3.1 Asesoría legal a comisarios y delegados mediante cursos y talleres. 3.2 Seguimiento a las gestiones realizadas por los Comisarios y Delegados mediante reuniones.
3.3 Integración del COPLADMUN.</v>
          </cell>
        </row>
        <row r="15">
          <cell r="B15" t="str">
            <v>Eficiente atención y comunicación entre las comunidades y sectores de salud del municipio, para acercar jornadas medico asistenciales y mejor atención humana.</v>
          </cell>
          <cell r="C15" t="str">
            <v>Porcentaje de organización</v>
          </cell>
        </row>
        <row r="16">
          <cell r="B16" t="str">
            <v>Acceso a los servicios de salud y mayor inclusión en las  comunidades del Municipio de Eduardo Neri.</v>
          </cell>
        </row>
        <row r="18">
          <cell r="B18" t="str">
            <v>Acercar a las comunidades los programas o servicios que ofrece el H. Ayuntamiento.</v>
          </cell>
          <cell r="C18" t="str">
            <v xml:space="preserve">Porcentaje de gestion </v>
          </cell>
        </row>
        <row r="19">
          <cell r="B19" t="str">
            <v>Mayor  difusión de los programas y apoyos en los  medios oficiales, para evitar la discriminación en zonas vulnerables.</v>
          </cell>
        </row>
        <row r="21">
          <cell r="B21" t="str">
            <v>Gestionar suficientes recursos económicos para accesar a servicios médicos.</v>
          </cell>
        </row>
        <row r="22">
          <cell r="B22" t="str">
            <v>Resultados laborales de calidad para evitar altas tasas de pobreza.</v>
          </cell>
          <cell r="C22" t="str">
            <v xml:space="preserve">Porcentaje de atencion </v>
          </cell>
        </row>
      </sheetData>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1. Sociedad Informada</v>
          </cell>
        </row>
        <row r="8">
          <cell r="C8" t="str">
            <v>EJE 1: DIMENSIÓN SOCIAL, DESARROLLO INTEGRAL E INCLUYENTE</v>
          </cell>
        </row>
        <row r="9">
          <cell r="C9" t="str">
            <v>Aumentar el bienestar social de la ciudadanía, fortaleciendo el tejido social mediante una estrategia integral de desarrollo humano y social promoviendo mejores condiciones de convivencia comunitaria a través de la cultura, el deporte, la educación y la salud, a través de programas con sentido integral e incluyente.</v>
          </cell>
        </row>
        <row r="10">
          <cell r="C10" t="str">
            <v>Consolidar un esquema de vinculación social con atención prioritaria.</v>
          </cell>
        </row>
        <row r="11">
          <cell r="C11" t="str">
            <v xml:space="preserve">1.1 utilizar todos los medios electrónicos e impresos posibles para que la sociedad se encuentre informada sobre las obras, acciones y servicios que ofrecen 
1.2 mantener actualizado el registro de archivo fotográfico. 1.3. Elaboración y difusión de la gaceta informativa del h. ayuntamiento  </v>
          </cell>
        </row>
        <row r="15">
          <cell r="B15" t="str">
            <v>Cubrir y difundir con oportunidad, claridad y prontitud las actividades del gobierno municipal a través de los medios de comunicación, para mantener informada a la población sobre las actividades del h. ayuntamiento.</v>
          </cell>
          <cell r="C15" t="str">
            <v>Programas gubernamentales difundidos.</v>
          </cell>
          <cell r="G15" t="str">
            <v xml:space="preserve">Número de programas gubernamentales 
Difundidos en el periodo t)-(número de programas gubernamentales difundidos en periodo t-1)
</v>
          </cell>
          <cell r="H15" t="str">
            <v>Archivos y reportes de Presidencía, la Secretaría General, la Dirección de Planeación, de Comunicación Social y la Coordinación de Eventos Cívicos y Culturales, así como de las demás Direcciones de la Administración Municipal.</v>
          </cell>
        </row>
        <row r="16">
          <cell r="B16" t="str">
            <v>Posicionar una adecuada imagen pública, considerando que es la percepción que se tiene de nuestro gobierno ante la población.</v>
          </cell>
          <cell r="C16" t="str">
            <v>Porcentaje de programas gubernamentales difundidos por Direcciones.</v>
          </cell>
        </row>
        <row r="18">
          <cell r="B18" t="str">
            <v>Elaboración de boletines informativos, carteles y volantes.</v>
          </cell>
          <cell r="H18" t="str">
            <v>Archivos y reportes de la Secretaría General, la Dirección de Planeación, de Comunicación Social y la Coordinación de Eventos Cívicos y Culturales, así como de las demás Direcciones de la Administración Municipal.</v>
          </cell>
        </row>
        <row r="19">
          <cell r="B19" t="str">
            <v>Adquisición de software y equipo para diseño audiovisual.</v>
          </cell>
        </row>
      </sheetData>
      <sheetData sheetId="3"/>
      <sheetData sheetId="4">
        <row r="25">
          <cell r="AA25" t="str">
            <v>1.8. Otros Servicios Generales</v>
          </cell>
        </row>
        <row r="26">
          <cell r="AA26" t="str">
            <v>1.8.3. Servicios de comunicación  y medios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15">
          <cell r="B15" t="str">
            <v>Mejor nivel de desarrollo económico social.</v>
          </cell>
          <cell r="C15" t="str">
            <v>Porcentaje de calidad de vida.</v>
          </cell>
        </row>
        <row r="16">
          <cell r="B16" t="str">
            <v xml:space="preserve">Mejora de difusion  en redes sociales y en el mercado en general de comerciantes y productores en Eduardo Neri. </v>
          </cell>
          <cell r="C16" t="str">
            <v xml:space="preserve">Porcentaje de calidad de vida </v>
          </cell>
        </row>
        <row r="17">
          <cell r="B17" t="str">
            <v xml:space="preserve">Aumentar la oferta de proyectos de capacitación y formación en el municipio. </v>
          </cell>
        </row>
        <row r="18">
          <cell r="B18" t="str">
            <v>Mejorar el cumplimiento en la ejecución de los programas de desarrollo.</v>
          </cell>
          <cell r="C18" t="str">
            <v>porcentaje de apoyo</v>
          </cell>
        </row>
        <row r="19">
          <cell r="B19" t="str">
            <v>Mejora de Aislamiento social  con los grupos sociales de cada comunidad.</v>
          </cell>
          <cell r="C19" t="str">
            <v>Porcentaje de convenios</v>
          </cell>
          <cell r="H19" t="str">
            <v>Registros  de asistencia y  Bitácora Fotográfica</v>
          </cell>
        </row>
        <row r="20">
          <cell r="B20" t="str">
            <v>Acompañamiento técnico y asesoramiento a los comerciantes y productores.</v>
          </cell>
          <cell r="C20" t="str">
            <v xml:space="preserve">Porcentaje de talleres </v>
          </cell>
          <cell r="H20" t="str">
            <v xml:space="preserve">Registro de inscripciones </v>
          </cell>
        </row>
        <row r="21">
          <cell r="B21" t="str">
            <v>Mejorar la  productividad en el comercio local .</v>
          </cell>
          <cell r="H21" t="str">
            <v>Registros  de asistencia y  Bitácora Fotográfica</v>
          </cell>
        </row>
        <row r="22">
          <cell r="B22" t="str">
            <v>Respuesta favorable  a los programas de capacitación y formación.</v>
          </cell>
          <cell r="C22" t="str">
            <v xml:space="preserve">Porcenntaje de promoción </v>
          </cell>
          <cell r="H22" t="str">
            <v xml:space="preserve">Registro de inscripciones </v>
          </cell>
        </row>
      </sheetData>
      <sheetData sheetId="3"/>
      <sheetData sheetId="4">
        <row r="17">
          <cell r="C17" t="str">
            <v>DIMENSIÓN TERRITORIAL Fortalecimiento Urbano y  Económico</v>
          </cell>
        </row>
        <row r="18">
          <cell r="C18" t="str">
            <v>Construir una economía incluyente con equidad, innovación y sustentabilidad fortaleciendo el desarrollo urbano del Municipio bajo una integración campo-ciudad, promoviendo la conservación, restauración y mejoramiento de las condiciones de nuestro medio ambiente con una planeación adecuada fomentada en la normatividad.</v>
          </cell>
        </row>
        <row r="20">
          <cell r="C20" t="str">
            <v>1-Promover acciones productivas impulsando  nuevas fuentes de empleo dentro del Municipio,  mediante talleres, conferencias y  capacitaciones. 2-Desarrollar habilidades empresariales para  promover la creación de nuevas empresas. 3- Articular redes locales de producción circular  promoviendo el consumo local del Municipio</v>
          </cell>
        </row>
        <row r="21">
          <cell r="C21" t="str">
            <v>14.1 3a. Expo – Feria “Cultureando por la Artesanía y la Gastronomía de Eduardo Neri”.   14.2 Apertura de la Ruta del Mezcal (Huiziltepec-Axaxacualco-Tlanipatla).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sheetData sheetId="3"/>
      <sheetData sheetId="4">
        <row r="17">
          <cell r="C17" t="str">
            <v>Eje IV Innovación y Eficiencia en Movimiento: Transformando para Avanzar.</v>
          </cell>
        </row>
        <row r="18">
          <cell r="C18" t="str">
            <v>Coordinar la planeación estratégica de la administración municipal a fin de asegurar el desarrollo sostenible promoviendo una integración alineando con las necesidades de la sociedad.</v>
          </cell>
        </row>
        <row r="19">
          <cell r="C19" t="str">
            <v>25. Planificando para la Transformación.</v>
          </cell>
        </row>
        <row r="20">
          <cell r="C20" t="str">
            <v>Fomentar una participación activa y transversal con las unidades administrativas mediante metodologías para la programación de sus políticas públicas.</v>
          </cell>
        </row>
        <row r="21">
          <cell r="C21" t="str">
            <v>25.1 Promover la participación ciudadana en los procesos de planeación municipal mediante mesas de trabajo, audiencias, talleres o foros. 25.2 Asegurar que las políticas públicas y planes reflejen las necesidades y prioridades de la ciudadanía. 25.3 Utilizar herramientas tecnológicas para la planeación, seguimiento y desarrollo de proyectos o programas. 25.4 Desarrollar el Plan Municipal de Desarrollo coordinando con las diferentes áreas la integración de las necesidades y objetivos. 25.5 Formular programas y estrategias de planeación  basadas en el análisis del Municipio estableciendo  plazos a corto, mediana y largo plazo.  25.6 Colaborar con otras dependencias del Gobierno  Estatal Federal para garantizar la alineación de  proyectos en materia de planeación gubernamental.  25.7 Brindar capacitación asesoría técnica a las  unidades administrativas para el desarrollo de sus programas operativos anuales.  25.8 Diseñar mecanismos de trabajo manteniendo  actualizado y aprobada la documentación relativa de los  procedimientos y las políticas del gobierno municipal.  25.9 Concentrar información estadística generada para el  desarrollo de estrategias de planeación.  25.10 Integración de la información correspondiente para  los informes de gobierno municipal.  25.11 Cumplir con los requerimientos de la Ley en materia  de transparencia  25.12 Impulsar que el proceso de elaboración de planes.  políticas publicas programas se sustente en información estadística, a las necesidades y demandas de la sociedad 25.13 Coordinar las actividades de planeación estratégica y su implementación para la consecución de los objetivos institucionales.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Programa 24. Planeando Juntos</v>
          </cell>
        </row>
        <row r="15">
          <cell r="B15" t="str">
            <v>Cumplimiento a  Factores Políticos,  Tecnológicos,  Legales,  Medioambientales, Socio-Culturales, Demográficos en  la Administración Municipal.</v>
          </cell>
          <cell r="C15" t="str">
            <v>Cumplir en tiempo y forma la normativa de la Ley 994 de Planeación del Estado Libre y Soberano de Guerrero.</v>
          </cell>
          <cell r="H15" t="str">
            <v>Plan Municipal de Desarrollo, Plan Estatal y Plataforma de Transparencia, PbR, POAs.</v>
          </cell>
        </row>
        <row r="16">
          <cell r="B16" t="str">
            <v xml:space="preserve"> Atención a la  importancia de  planeación estratégica para la ejecución y desarrollo con éxito de la Administración Municipal de Eduardo Neri.</v>
          </cell>
          <cell r="C16" t="str">
            <v>Efectiva  planeación  para la ejecución y desarrollo con éxito de la Administración Municipal de Eduardo Neri.</v>
          </cell>
          <cell r="G16" t="str">
            <v>Porcentaje de Efectividad = No. De Acciones Realizadas / No. De Acciones Programadas * 100             PE=NAR/NAP *100</v>
          </cell>
          <cell r="H16" t="str">
            <v>Plan Municipal de Desarrollo, Plan Estatal y Plataforma de Transparencia, PbR, POAs.</v>
          </cell>
        </row>
        <row r="17">
          <cell r="B17" t="str">
            <v>Eficiente planeación ordenada y amplios criterios para establecer prioridades por parte de las áreas administrativas.</v>
          </cell>
          <cell r="C17" t="str">
            <v>Adecuadas condiciones de  información recibida por parte de las areas administrativas.</v>
          </cell>
          <cell r="H17" t="str">
            <v>Plan Municipal de Desarrollo, Plan Estatal y Plataforma de Transparencia, PbR, POAs.</v>
          </cell>
        </row>
        <row r="18">
          <cell r="B18" t="str">
            <v xml:space="preserve">Mayor comunicación para mejorar el desarrollo de resultados y  análisis. de las distintas Áreas Municipales. </v>
          </cell>
          <cell r="C18" t="str">
            <v xml:space="preserve">Capacitación y asesoríao en la elaboración y seguimiento mensual y anual de los Programas Operativos Anuales de las distintas Áreas Municipales. </v>
          </cell>
          <cell r="G18" t="str">
            <v>Porcentaje de Capacitación = (No. De Áreas Capacitadas / No. Total de Áreas) * 100                               PC= (NAC/NTA) * 100</v>
          </cell>
          <cell r="H18" t="str">
            <v>Listas de asistencia, Plan de Formación, Evidencias fotográficas</v>
          </cell>
        </row>
        <row r="19">
          <cell r="B19" t="str">
            <v xml:space="preserve">Elaboración del Programa Operativo Anual del Municipio. Apoyar y definir tiempos para la gestión estratégica. </v>
          </cell>
          <cell r="C19" t="str">
            <v>Elaboración del Programa Operativo Anual del Municipio.</v>
          </cell>
          <cell r="G19" t="str">
            <v>Porcentaje de POA =( No. De POA Elaborados / No. Total de POA Programados) * 100      PPOA=(NPOAE/NTPOAP) * 100</v>
          </cell>
        </row>
        <row r="20">
          <cell r="B20" t="str">
            <v>Asesoría en el establecimiento de objetivos, metas, líneas de acción e indicadores de las diversas Áreas Municipales.</v>
          </cell>
          <cell r="C20" t="str">
            <v>Asesoría en el establecimiento de objetivos, metas, líneas de acción e indicadores de las diversas Áreas Municipales.</v>
          </cell>
        </row>
        <row r="21">
          <cell r="B21" t="str">
            <v>Aumento en el índice de unidades informativas formales.</v>
          </cell>
          <cell r="C21" t="str">
            <v>Aumento en el índice de unidades informativas formales.</v>
          </cell>
          <cell r="H21" t="str">
            <v>Plan Municipal de Desarrollo, Plan Estatal y Plataforma de Transparencia.</v>
          </cell>
        </row>
        <row r="22">
          <cell r="B22" t="str">
            <v>Revisión y Seguimiento del Presupuesto Basado en Resultados de las diversas Áreas Municipales.</v>
          </cell>
          <cell r="C22" t="str">
            <v>Revisión y Seguimiento del Presupuesto Basado en Resultados de las diversas Áreas Municipales.</v>
          </cell>
          <cell r="G22" t="str">
            <v>Porcentaje de PbR = (No. De PbR Elaborados / No. Total de PbR Programados) * 100      PPOA=(NPbRE/NTPbRP) * 100</v>
          </cell>
        </row>
        <row r="23">
          <cell r="B23" t="str">
            <v xml:space="preserve">Elaboracion del  Tercer  Informe de Gobierno </v>
          </cell>
          <cell r="C23" t="str">
            <v xml:space="preserve">Elaboracion del  Segundo Informe de Gobierno </v>
          </cell>
          <cell r="G23" t="str">
            <v>Porcentaje de PbR = (No. De PbR Elaborados / No. Total de PbR Programados) * 100      PPOA=(NPbRE/NTPbRP) * 100</v>
          </cell>
        </row>
        <row r="24">
          <cell r="B24" t="str">
            <v xml:space="preserve">Modificacion del Organigrama municipal </v>
          </cell>
          <cell r="G24" t="str">
            <v>Porcentaje de PbR = (No. De PbR Elaborados / No. Total de PbR Programados) * 100      PPOA=(NPbRE/NTPbRP) * 100</v>
          </cell>
          <cell r="H24" t="str">
            <v>Expedientes.</v>
          </cell>
        </row>
      </sheetData>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15">
          <cell r="B15" t="str">
            <v>Cubrir la necesidades basicas de atencion de primer contacto en la salud de la poblacion en general.</v>
          </cell>
          <cell r="C15" t="str">
            <v>Brindar atención y tratamiento médico de calidad.</v>
          </cell>
          <cell r="G15" t="str">
            <v>Porcentaje de resoluciones aprobadas = (no. de proyectos terminados/ no. de proyectos programados) * 100.   PAP=(NPT/NPP) * 100</v>
          </cell>
          <cell r="H15" t="str">
            <v>Registro de asistencia, minutas de trabajo y evidencias fotográficas.</v>
          </cell>
        </row>
        <row r="16">
          <cell r="B16" t="str">
            <v>Disminuir el índice de desconocimiento sobre enfermedades de atención en el primer nivel de salud, en la población del municipio de Eduardo Neri.</v>
          </cell>
          <cell r="C16" t="str">
            <v>Porcentaje de cobertura de salud a la población del municipio y difusión de información médica eficiente.</v>
          </cell>
          <cell r="G16" t="str">
            <v>Porcentaje de resoluciones aprobadas = (no. de proyectos terminados/ no. de proyectos programados) * 100.   PAP=(NPT/NPP) * 101</v>
          </cell>
          <cell r="H16" t="str">
            <v>Registro de asistencia, minutas de trabajo y evidencias fotográficas.</v>
          </cell>
        </row>
        <row r="17">
          <cell r="B17" t="str">
            <v>Seguimiento en el procedimiento de atención del paciente.</v>
          </cell>
          <cell r="C17" t="str">
            <v>Porcentaje de consultas medico generales brindadas a la población en general.</v>
          </cell>
          <cell r="G17" t="str">
            <v>Porcentaje de resoluciones aprobadas = (no. de proyectos terminados/ no. de proyectos programados) * 100.   PAP=(NPT/NPP) * 102</v>
          </cell>
          <cell r="H17" t="str">
            <v>Registro de asistencia, minutas de trabajo y evidencias fotográficas.</v>
          </cell>
        </row>
        <row r="18">
          <cell r="B18" t="str">
            <v>Disminución de prevención de enfermedades.</v>
          </cell>
          <cell r="C18" t="str">
            <v>Porcentaje de calidad en trato y tratamiento en base a diagnostico adecuado.</v>
          </cell>
          <cell r="G18" t="str">
            <v>Porcentaje de resoluciones aprobadas = (no. de proyectos terminados/ no. de proyectos programados) * 100.   PAP=(NPT/NPP) * 103</v>
          </cell>
          <cell r="H18" t="str">
            <v>Registro de asistencia, minutas de trabajo y evidencias fotográficas.</v>
          </cell>
        </row>
        <row r="19">
          <cell r="B19" t="str">
            <v>Falta de atención medica de calidad.</v>
          </cell>
          <cell r="C19" t="str">
            <v>Porcentaje de calidad en trato y tratamiento en base a diagnostico adecuado.</v>
          </cell>
          <cell r="G19" t="str">
            <v>Porcentaje de resoluciones aprobadas = (no. de proyectos terminados/ no. de proyectos programados) * 100.   PAP=(NPT/NPP) * 104</v>
          </cell>
          <cell r="H19" t="str">
            <v>Registro de asistencia, minutas de trabajo y evidencias fotográficas.</v>
          </cell>
        </row>
        <row r="20">
          <cell r="B20" t="str">
            <v>Abastamiento de medicamentos.</v>
          </cell>
          <cell r="C20" t="str">
            <v>Porcentaje de programas gubernamentales.</v>
          </cell>
          <cell r="G20" t="str">
            <v>Porcentaje de resoluciones aprobadas = (no. de proyectos terminados/ no. de proyectos programados) * 100.   PAP=(NPT/NPP) * 105</v>
          </cell>
          <cell r="H20" t="str">
            <v>Registro de asistencia, minutas de trabajo y evidencias fotográficas.</v>
          </cell>
        </row>
        <row r="21">
          <cell r="B21" t="str">
            <v>Eficiente presupuesto para campañas de información y prevención.</v>
          </cell>
          <cell r="C21" t="str">
            <v>Porcentaje de programas gubernamentales difundidos en medios digitales y electrónicos..</v>
          </cell>
          <cell r="G21" t="str">
            <v>Porcentaje de resoluciones aprobadas = (no. de proyectos terminados/ no. de proyectos programados) * 100.   PAP=(NPT/NPP) * 106</v>
          </cell>
          <cell r="H21" t="str">
            <v>Registro de asistencia, minutas de trabajo y evidencias fotográficas.</v>
          </cell>
        </row>
        <row r="22">
          <cell r="B22" t="str">
            <v>Acceso a dependencias de salud.</v>
          </cell>
          <cell r="C22" t="str">
            <v>Porcentaje de programas gubernamentales acceso a la salud.</v>
          </cell>
          <cell r="G22" t="str">
            <v>Porcentaje de resoluciones aprobadas = (no. de proyectos terminados/ no. de proyectos programados) * 100.   PAP=(NPT/NPP) * 107</v>
          </cell>
          <cell r="H22" t="str">
            <v>Registro de asistencia, minutas de trabajo y evidencias fotográficas.</v>
          </cell>
        </row>
      </sheetData>
      <sheetData sheetId="3"/>
      <sheetData sheetId="4">
        <row r="17">
          <cell r="C17" t="str">
            <v>EJE: 1 Dimensión social desarrollo integral e incluyente.</v>
          </cell>
        </row>
        <row r="18">
          <cell r="C18" t="str">
            <v>Gestionar las condiciones para focalizar, incorporar y atender con calidad el sistema de salud, con la finalidad de reducir los padecimientos actuales y futuros del municipio de Eduardo Neri.</v>
          </cell>
        </row>
        <row r="19">
          <cell r="C19" t="str">
            <v>Programa 5. salud para todos.</v>
          </cell>
        </row>
        <row r="20">
          <cell r="C20" t="str">
            <v>• Crear iniciativas para mejorar las condiciones de salud de la sociedad del municipio en materia de prevención, deporte y salubridad con atención prioritaria.
• Fomentar un sistema de atención y promoción a la inclusión de los grupos vulnerables mediante la participación activa de todos los sectores sociales.</v>
          </cell>
        </row>
        <row r="21">
          <cell r="C21" t="str">
            <v>5.1 Evaluación y mejoramiento del servicio de salud. 5.2 Diagnóstico de salud municipal 5.3 Servicio de primeros auxilios.</v>
          </cell>
        </row>
        <row r="24">
          <cell r="AA24" t="str">
            <v>2. Desarrollo Social.</v>
          </cell>
        </row>
        <row r="25">
          <cell r="AA25" t="str">
            <v xml:space="preserve">2.3. Salud. </v>
          </cell>
        </row>
        <row r="26">
          <cell r="AA26" t="str">
            <v>2.3.1. Prestación de servicios de salud a la comunidad.</v>
          </cell>
        </row>
        <row r="27">
          <cell r="AA27" t="str">
            <v>E Prestación de Servicios Públicos.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15">
          <cell r="B15" t="str">
            <v xml:space="preserve">rescatar y promover la identidad cultural </v>
          </cell>
          <cell r="C15" t="str">
            <v>Porcentaje de eventos culturales realizados respecto a los planificados</v>
          </cell>
          <cell r="G15" t="str">
            <v>(Eventos realizados / Eventos planificados) * 100</v>
          </cell>
          <cell r="H15" t="str">
            <v>Informes de actividades, registros fotográficos</v>
          </cell>
        </row>
        <row r="16">
          <cell r="B16" t="str">
            <v>RESCATE DE LOS VALORES CULTURALES, TRADICIONES Y COSTUMBRES DEL MUNICIPIO DE EDUARDO NERI</v>
          </cell>
          <cell r="C16" t="str">
            <v>Porcentaje de actividades de rescate cultural implementadas</v>
          </cell>
          <cell r="G16" t="str">
            <v>(Actividades realizadas / Actividades planificadas) * 100</v>
          </cell>
          <cell r="H16" t="str">
            <v>Informes de gestión, encuestas de percepción ciudadana</v>
          </cell>
        </row>
        <row r="17">
          <cell r="B17" t="str">
            <v>IMPULSAR EL  TALENTO LOCAL, DANZAS TRADICIONALES Y AUTOCTONAS</v>
          </cell>
          <cell r="C17" t="str">
            <v>Porcentaje de presentaciones artísticas efectuadas</v>
          </cell>
          <cell r="G17" t="str">
            <v>(Presentaciones realizadas / Presentaciones planificadas) * 100</v>
          </cell>
          <cell r="H17" t="str">
            <v>Registros de eventos, videos, testimonios</v>
          </cell>
        </row>
        <row r="18">
          <cell r="B18" t="str">
            <v xml:space="preserve">Creacion de los domingos culturales </v>
          </cell>
          <cell r="C18" t="str">
            <v>Porcentaje de domingos culturales realizados</v>
          </cell>
          <cell r="G18" t="str">
            <v>(Domingos culturales realizados / Domingos culturales planificados) * 100</v>
          </cell>
          <cell r="H18" t="str">
            <v>Registros fotográficos, reportes de asistencia</v>
          </cell>
        </row>
        <row r="19">
          <cell r="B19" t="str">
            <v xml:space="preserve">Fortalecimiento del ballet folklorico "Yohualli Tapayatzin" infantil y juvenil </v>
          </cell>
          <cell r="C19" t="str">
            <v>Porcentaje de sesiones de ensayo efectuadas</v>
          </cell>
          <cell r="G19" t="str">
            <v>(Sesiones realizadas / Sesiones planificadas) * 100</v>
          </cell>
          <cell r="H19" t="str">
            <v>Listas de asistencia, videos de ensayos</v>
          </cell>
        </row>
        <row r="20">
          <cell r="B20" t="str">
            <v>se implemento el taller de musica tradicional de sones de tarima de tixtla</v>
          </cell>
          <cell r="C20" t="str">
            <v>Porcentaje de clases impartidas</v>
          </cell>
          <cell r="G20" t="str">
            <v>(Clases impartidas / Clases planificadas) * 100</v>
          </cell>
          <cell r="H20" t="str">
            <v>Listas de asistencia, evidencias en video</v>
          </cell>
        </row>
        <row r="21">
          <cell r="B21" t="str">
            <v xml:space="preserve">creacion del proyecto "CULTUREANDO POR TU COLONIA" danda de los diablos y danza de los tlacololeros </v>
          </cell>
          <cell r="C21" t="str">
            <v>Porcentaje de colonias intervenidas con actividades culturales</v>
          </cell>
          <cell r="G21" t="str">
            <v>(Colonias intervenidas / Colonias planificadas) * 100</v>
          </cell>
          <cell r="H21" t="str">
            <v>Registros de actividades, testimonios de participantes</v>
          </cell>
        </row>
      </sheetData>
      <sheetData sheetId="3"/>
      <sheetData sheetId="4">
        <row r="17">
          <cell r="C17" t="str">
            <v>I. DIMENSION SOCIAL.  Desarrollo Integral e incluyente</v>
          </cell>
        </row>
        <row r="18">
          <cell r="C18" t="str">
            <v>Coordinar con las diferentes áreas y jefaturas, acciones para incorporar las diferentes actividades, culturales, deportivas, recreativas, rescatando valores en la sociedad</v>
          </cell>
        </row>
        <row r="20">
          <cell r="C20" t="str">
            <v>1.- Generar acciones de recuperación social a través de la creación, mejoramiento y rescate de una convivencia social, siendo un elemento articulador de los componentes culturales,
deportivos y artísticos. 2.- Gestionar infraestructura educativa, equipamiento para la rehabilitación y construcción de espacios educativos.</v>
          </cell>
        </row>
        <row r="21">
          <cell r="C21" t="str">
            <v xml:space="preserve">4.1. concurso de embajadora de la cultura en la feria de la candelaria entre diferentes barrios en honor al señor de las misericordias 4.2 Semana Cultural y deportiva por el natalicio del Lic. Eduardo Neri Reynoso.                                                                                                                                                                                                                                                                                                                                                                                                                                                    4.3. Interculturalidad y competencia deportiva entre los municipios de la región centro. </v>
          </cell>
        </row>
        <row r="25">
          <cell r="AA25" t="str">
            <v>2.5. Educación</v>
          </cell>
        </row>
        <row r="26">
          <cell r="AA26" t="str">
            <v>2.5.6. Otros Servicios Educativos y Actividades inherentes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Jóvenes con mayores oportunidades de desarrollo</v>
          </cell>
          <cell r="C12" t="str">
            <v>índice de acceso a oportunidades de desarrollo juvenil</v>
          </cell>
          <cell r="D12" t="str">
            <v>INDICE DE ACCESO A OPORTUNIDADES DE DESARROLLO JUVENIL = (No. De jóvenes con empleo formal / No. Total de jóvenes en el municipio) * 100 IA ODJ=(NJEF/NTJM)*100</v>
          </cell>
          <cell r="E12" t="str">
            <v>índice de acceso a oportunidades de desarrollo juvenil</v>
          </cell>
        </row>
        <row r="13">
          <cell r="B13" t="str">
            <v>Continuidad de los estudios entre las y los jóvenes de Eduardo Neri</v>
          </cell>
          <cell r="C13" t="str">
            <v>porcentaje de continuidades de estudios</v>
          </cell>
          <cell r="D13" t="str">
            <v>PORCENTAJE DE CONTINUIDAD DE ESTUDIOS = (No. De jóvenes que continúan sus estudios / No. Total de jóvenes inscritos en estudios superiores)*100 PCE= (NJCE(NTJIES)*100</v>
          </cell>
          <cell r="E13" t="str">
            <v>matricula de jóvenes inscritos, registros de asistencia</v>
          </cell>
        </row>
        <row r="14">
          <cell r="B14" t="str">
            <v>Disminución de los niveles de embarazo adolescente</v>
          </cell>
        </row>
        <row r="15">
          <cell r="B15" t="str">
            <v>Impartir platicas sobre educación sexual integral, en escuelas de nivel medio superior</v>
          </cell>
          <cell r="C15" t="str">
            <v>índice de cumplimiento de platicas de educación sexual</v>
          </cell>
          <cell r="D15" t="str">
            <v>INDICE DE CUMPLIMIENTO DE PLATICAS DE DUCACION SEXUAL= (No. De platicas de educación sexual realizadas / No. De platicas de educación sexual programadas)*100 ICPES=(NPESR/NPESP)*100</v>
          </cell>
          <cell r="E15" t="str">
            <v>listas de asistencias, fotografías y videos</v>
          </cell>
        </row>
        <row r="16">
          <cell r="B16" t="str">
            <v>Lograr el aumento de jóvenes con un empleo formal</v>
          </cell>
          <cell r="C16" t="str">
            <v>índice de jóvenes con empleo formal</v>
          </cell>
          <cell r="D16" t="str">
            <v>INDICE DE JOVENES CON EMPLEO FORMAL= (No. De jóvenes en empleos formales / No. Total de jóvenes con empleos informales)*100 IJEF=(NJEF/NJEI)*100</v>
          </cell>
          <cell r="E16" t="str">
            <v>porcentaje de empleos formales</v>
          </cell>
        </row>
        <row r="17">
          <cell r="B17" t="str">
            <v>Realizar casos y talleres de capacitación para el emprendimiento, mejorando el autoempleo</v>
          </cell>
          <cell r="C17" t="str">
            <v>porcentaje de talleres recreativos realizados</v>
          </cell>
          <cell r="D17" t="str">
            <v>PORCENTAJE DE TALLERES RECREATIVOS REALIZADOS= (No. De talleres recreativos realizados / No. De talleres recreativos programadas)*100 PTRR=(NTRR/NTRP)*100</v>
          </cell>
          <cell r="E17" t="str">
            <v xml:space="preserve">registros de inscripción, listas de asistencia, fotografías y video. Certificado de participación </v>
          </cell>
        </row>
        <row r="18">
          <cell r="B18" t="str">
            <v>Existe una disminución en los problemas de la salud mental</v>
          </cell>
          <cell r="C18" t="str">
            <v>porcentaje de jóvenes con problemas de la salud mental</v>
          </cell>
          <cell r="D18" t="str">
            <v>PORCENTAJE DE JOVENES CON PROBLEMAS DE SALUD MENTAL= (No. De jóvenes con problemas de salud mental / No. De jóvenes en el municipio)*100 PJPSM= (NJPSM/NJMED)*100</v>
          </cell>
          <cell r="E18" t="str">
            <v>lista de asistencia fotografías y videos</v>
          </cell>
        </row>
        <row r="19">
          <cell r="B19" t="str">
            <v>Realizar conferencias y orientación psicológicas</v>
          </cell>
          <cell r="C19" t="str">
            <v>porcentaje de conferencias psicológicas realizadas</v>
          </cell>
          <cell r="D19" t="str">
            <v>PORCENTAJE DE CONFERENCIAS PSICOLOGICAS = (No. De conferencias realizadas / No. De conferencias psicológicas programadas)=*100 PCP= (NCPR/NCPP)=*100</v>
          </cell>
          <cell r="E19" t="str">
            <v>lista de asistencia fotografías y videos</v>
          </cell>
        </row>
        <row r="20">
          <cell r="B20" t="str">
            <v>Se realizan actividades deportivas y recreativas</v>
          </cell>
          <cell r="C20" t="str">
            <v>porcentaje de actividades recreativas y deportivas  realizadas</v>
          </cell>
          <cell r="D20" t="str">
            <v>PORCENTAJE DE ACTIVIDADES DEPORTIVAS Y RECREATIVAS REALIADAS= (No. De jóvenes del municipio / No. De jóvenes que participan en actividades deportivas y recreativas)=*100 PADR=(NJME/NJPADR)=*100</v>
          </cell>
          <cell r="E20" t="str">
            <v>lista de asistencia fotografías y videos</v>
          </cell>
        </row>
      </sheetData>
      <sheetData sheetId="3" refreshError="1"/>
      <sheetData sheetId="4">
        <row r="17">
          <cell r="C17" t="str">
            <v>EJE I Inclusión y  Humanidad que  Transforman: Unidos para  Avanzar</v>
          </cell>
        </row>
        <row r="18">
          <cell r="C18" t="str">
            <v>Promover el desarrollo integral e inclusivo de la sociedad mediante la educación, impulsando programas culturales y artísticos, para preservar el patrimonio cultural del municipio con la participación activa de la niñez y juventud.</v>
          </cell>
        </row>
        <row r="19">
          <cell r="C19" t="str">
            <v>2. Educación, talento, y Cultura: Raíces que nos unen</v>
          </cell>
        </row>
        <row r="20">
          <cell r="C20" t="str">
            <v>articular políticas publicas que creen un  entorno favorable para el desarrollo social e integral de la niñez, jóvenes, adultos mayores y discapacitados, promoviendo una colaboración entre distintos sectores para asegurar el bienestar social del municipio.</v>
          </cell>
        </row>
        <row r="21">
          <cell r="C21" t="str">
            <v>2.1. gestionar recursos económicos para mejorar la infraestructura de las instituciones educativas en colaboración con el gobierno federal y estatal                                                                                                                                                                                                                                                                                                                   2.4 recuperar y promover las actividades culturales y artísticas en el municipio                                                                                                                                                                                                                                                                                                                                                                                                                                                                                       2.5. impulsar la difusión y resecación del patrimonio cultural del municipio, promoviendo danzas originarias, grupos musicales y otras actividades artísticas                                                                                                                                                                                                                                                                                                         2.7 promover los valores cívicos a través de ceremonias, desfiles y conmemoraciones oficiales                                                                                                                                                                                                                                                                                                                                                                                                                                           2.8 impulsar actividades culturales mediante convenios de colaboración con otros municipios, instituciones publicas y privadas                                                                                                                                                                                                                                                                                                                                                                             2.9 promover reuniones entre los jóvenes y sectores empresariales para lograr el apoyo a las actividades deportivas, culturales y artísticas.                                                                                                                                                                                                                                                                                                                                              2.17 impulsar el desarrollo integral desde la primera infancia, niñez, Juventus y personas con discapacidad, ando atención prioritaria                                                                                                                                                                                                                                                                                                                                                 2.18 capacitar, sensibilizar y profeonalizar en perspectiva educativa, cultural y recreativa en perspectiva de la primera infancia, niñez y juventud para el desarrollo de actividades recreativas.                                                                                                                                                                                                                                 2.19 promover la recuperación y rehabilitación de espacios públicos para la reconstrucción del ejido social</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Lograr bajo índice de deserción escolar en los habitantes del municipio de Eduardo Neri</v>
          </cell>
        </row>
        <row r="13">
          <cell r="B13" t="str">
            <v>Existe una baja taza de falta de docentes en el Municipio de Eduardo Neri</v>
          </cell>
        </row>
        <row r="14">
          <cell r="B14" t="str">
            <v>Lograr una educación de calidad</v>
          </cell>
        </row>
        <row r="15">
          <cell r="B15" t="str">
            <v>Regular la educación ni las zonas aledañas de la cabecera municipal</v>
          </cell>
          <cell r="C15" t="str">
            <v>el porcentaje de cursos de regularización</v>
          </cell>
          <cell r="D15" t="str">
            <v>porcentaje de cursos de regularización = (No. De cursos de regularización realizados/ No. De cursos de regularización programados*100) PCR=NCRA/NCRP*100</v>
          </cell>
          <cell r="E15" t="str">
            <v>lista de asistencia</v>
          </cell>
        </row>
        <row r="16">
          <cell r="B16" t="str">
            <v>Apoyo a instituciones con personal docente y administrativo en el municipio</v>
          </cell>
          <cell r="C16" t="str">
            <v xml:space="preserve">El porcentaje de escuelas beneficiadas en el municipio  </v>
          </cell>
          <cell r="D16" t="str">
            <v>porcentaje de escuela beneficiadas =( escuelas beneficiadas/68 personal prestando servicios *100)PDEB=EB/pps*100</v>
          </cell>
          <cell r="E16" t="str">
            <v>Listas de cotejo</v>
          </cell>
        </row>
        <row r="17">
          <cell r="B17" t="str">
            <v>Se realizan de programas de apoyo social para la educación</v>
          </cell>
        </row>
        <row r="18">
          <cell r="B18" t="str">
            <v>Realizar  programa "Caminando por la educación 2025"</v>
          </cell>
          <cell r="C18" t="str">
            <v xml:space="preserve">100% de escuelas beneficiadas en nivel inicial y básico </v>
          </cell>
          <cell r="D18" t="str">
            <v>porcentaje de zapato entregado= numero de zapato solicitado / numero de zapato entregado*100) PZE=NZS/NZE*100</v>
          </cell>
          <cell r="E18" t="str">
            <v>zapato entregado</v>
          </cell>
        </row>
        <row r="19">
          <cell r="B19" t="str">
            <v>Programa Merito Académico 2025</v>
          </cell>
          <cell r="C19" t="str">
            <v>mejores promedios de excelencia en el ,municipio</v>
          </cell>
          <cell r="D19" t="str">
            <v>porcentaje de alumnos con promedio de excelencia= numero de alumnos de promedio de excelencia /numero de apoyo solicitado *100 PAPE=NAPE/NPPS*100</v>
          </cell>
          <cell r="E19" t="str">
            <v>Laptops entregadas</v>
          </cell>
        </row>
      </sheetData>
      <sheetData sheetId="3" refreshError="1"/>
      <sheetData sheetId="4">
        <row r="18">
          <cell r="C18" t="str">
            <v xml:space="preserve">Promover el desarrollo integral e inclusivo de la sociedad mediante la educación y la cultura, fortaleciendo la infraestructura educativa, impulsando programas culturales y artísticos, para preservar el patrimonio cultural del Municipio con la participación de la niñez y juventud </v>
          </cell>
        </row>
        <row r="19">
          <cell r="C19" t="str">
            <v xml:space="preserve">2. Educación, Talento y Cultura: Raíces que nos unen </v>
          </cell>
        </row>
        <row r="20">
          <cell r="C20" t="str">
            <v xml:space="preserve">Articular políticas publicas que creen un entorno favorable para el desarrollo social e integral de la niñez, jóvenes, adultos mayores y discapacitados, promoviendo una colaboración entre distintos sectores para asegurar el bienestar social del Municipio. </v>
          </cell>
        </row>
        <row r="21">
          <cell r="C21" t="str">
            <v xml:space="preserve">2.1. Continuar e implementar la cobertura del Programa "Caminando por la Educación" beneficiando a los estudiantes del Municipio. 2.2. Gestionar recursos económicos para mejorar la infraestructura de las Instituciones educativas en colaboración con el Gobierno Federal y Estatal. 2.3. Reforzar el programa de becas de excelencia y el premio al Merito Estudiantil, tanto en la Cabecera como en Comunidades. </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Apoyar en la igualdad en  programas  enfocados en los hogares de más bajos ingresos del Municipio de Eduardo Neri.</v>
          </cell>
          <cell r="C12" t="str">
            <v>Porcentaje de Personas en Situación de Pobreza</v>
          </cell>
          <cell r="D12" t="str">
            <v xml:space="preserve">Porcentaje de Personas en Situación de Pobreza = No. De Personas en Situación de Pobreza / No. Total de la Población del Municipio * 100. </v>
          </cell>
          <cell r="E12" t="str">
            <v>Informes y Reportes y Evidencias Fotográficas.</v>
          </cell>
        </row>
        <row r="13">
          <cell r="B13" t="str">
            <v>Correcta aplicación de rendición de cuentas y  efectividad en el municipio de Eduardo Neri Gro.</v>
          </cell>
          <cell r="C13" t="str">
            <v>Porcentaje de Población Atendida</v>
          </cell>
          <cell r="D13" t="str">
            <v>Porcentaje de Carencias Sociales = (No. de Personas con Carencias Sociales / No. Total de la Población del Municipio) * 100</v>
          </cell>
          <cell r="E13" t="str">
            <v>Informe Estadística, CONEVAL.</v>
          </cell>
        </row>
        <row r="14">
          <cell r="B14" t="str">
            <v>Suficiente Dispersión programática .</v>
          </cell>
          <cell r="C14" t="str">
            <v>Porcentaje de ingreso a los programas sociales</v>
          </cell>
          <cell r="D14" t="str">
            <v>Porcentaje de inscripción en programas sociales = (No. de Nuevos Beneficiarios / No. Total de la Población del Municipio) * 100</v>
          </cell>
          <cell r="E14" t="str">
            <v>Informe Estadística, CONEVAL.</v>
          </cell>
        </row>
        <row r="15">
          <cell r="B15" t="str">
            <v>Apoyar y promover productos de la canasta básica a bajo costo.</v>
          </cell>
          <cell r="C15" t="str">
            <v>Número de productos distribuidos</v>
          </cell>
          <cell r="D15" t="str">
            <v>Número de productos distribuidos= (No. de productos distribuidos / No. Total de familias beneficiadas)*100</v>
          </cell>
          <cell r="E15" t="str">
            <v>Reportes de distribución y listas de beneficiarios</v>
          </cell>
        </row>
        <row r="16">
          <cell r="B16" t="str">
            <v>Apoyo en ventas de tinacos a precio de proveedor como apoyo a la economía familiar.</v>
          </cell>
          <cell r="C16" t="str">
            <v>Número de tinacos vendidos</v>
          </cell>
          <cell r="D16" t="str">
            <v>Número de tinacos vendidos= (No. de tinacos vendidos / No. Total de familias solicitantes)*100</v>
          </cell>
          <cell r="E16" t="str">
            <v>Facturas de compra, listas de beneficiarios y reportes de ventas</v>
          </cell>
        </row>
        <row r="17">
          <cell r="B17" t="str">
            <v>Gestión de aperturas de tiendas de canasta básica a bajo costo.</v>
          </cell>
          <cell r="C17" t="str">
            <v>Número de tiendas abiertas</v>
          </cell>
          <cell r="D17" t="str">
            <v>Número de tiendas abiertas= (No. de tiendas abiertas / No. Total de colonias beneficiadas)*100</v>
          </cell>
          <cell r="E17" t="str">
            <v>Actas de apertura y reportes de funcionamiento</v>
          </cell>
        </row>
        <row r="18">
          <cell r="B18" t="str">
            <v>Eficiente Focalización de programas sociales.</v>
          </cell>
          <cell r="C18" t="str">
            <v>Porcentaje de beneficiarios correctamente focalizados</v>
          </cell>
          <cell r="D18" t="str">
            <v>Porcentaje de beneficiarios correctamente focalizados= (No. de beneficiarios identificados en situación vulnerable / No. Total de solicitantes) * 100</v>
          </cell>
          <cell r="E18" t="str">
            <v>Base de datos de beneficiarios, encuestas socioeconómicas</v>
          </cell>
        </row>
        <row r="19">
          <cell r="B19" t="str">
            <v>Gestión en coordinación con tesorería para incrementar los productos y herramientas a bajo costo “Juntos Transformando tu economía” en el municipio de Eduardo Neri.</v>
          </cell>
          <cell r="C19" t="str">
            <v>Número de productos y herramientas gestionadas</v>
          </cell>
          <cell r="D19" t="str">
            <v>Número de productos y herramientas gestionadas= (No. de productos y herramientas obtenidos / No. Total de solicitudes recibidas)*100</v>
          </cell>
          <cell r="E19" t="str">
            <v>Documentación de gestiones y acuerdos con proveedores</v>
          </cell>
        </row>
        <row r="20">
          <cell r="B20" t="str">
            <v>Elaboración de bitácora de los diferentes programas, para nuevos ingresos de las becas Rita Cetina y beca Benito Juárez, programa Jóvenes Construyendo el Futuro, pensión de adulto mayor y pensión de discapacidad. Para un mejor control y búsqueda.</v>
          </cell>
          <cell r="C20" t="str">
            <v>Porcentaje de registros actualizados</v>
          </cell>
          <cell r="D20" t="str">
            <v>Porcentaje de registros actualizados= (No. de registros actualizados / No. Total de beneficiarios inscritos) * 100</v>
          </cell>
          <cell r="E20" t="str">
            <v>Bitácoras de registros, bases de datos de programas sociales</v>
          </cell>
        </row>
      </sheetData>
      <sheetData sheetId="3" refreshError="1"/>
      <sheetData sheetId="4">
        <row r="17">
          <cell r="C17" t="str">
            <v>Eje:  I  Inclusión y Humanidad que Transforman: "Unidos para Avanzar"</v>
          </cell>
        </row>
        <row r="18">
          <cell r="C18" t="str">
            <v>Contribuir a que la ciudadanía de Eduardo Neri en situación de rezago social o marginación, acceda a los beneficios de los programas sociales, con el fin de mejorar su calidad de vida, mediante la atención prioritaria a los grupos vulnerables, de manera inclusiva para fortalecer las condiciones que permita alcanzar un desarrollo humano integral.</v>
          </cell>
        </row>
        <row r="19">
          <cell r="C19" t="str">
            <v>Programa 1. Creciendo Contigo: Bienestar para Todos</v>
          </cell>
        </row>
        <row r="20">
          <cell r="C20" t="str">
            <v>Articular políticas públicas que creen un entorno favorable para el desarrollo social e integral de la niñez, jóvenes, adultos, adultos mayores, y discapacitados promoviendo una colaboración entre distintos sectores para asegurar el bienestar del municipio.</v>
          </cell>
        </row>
        <row r="21">
          <cell r="C21" t="str">
            <v xml:space="preserve">1.1 Difundir los programas sociales vigentes del Gobierno Federal y Estatal para asegurar que tengan acceso los grupos vulnerables y contribuyan a la reducción de las carencias que generan desigualdad.
1.2 Mejorar la calidad de vida de la ciudadanía mediante Programas Municipales como el de la “Canasta Básica” garantizando que las personas accedan a una alimentación nutricional que satisfaga sus requerimientos, en apoyo a su economía. 1.3 Implementar apoyos dirigidos a los grupos vulnerables para disminuir la desigualdad social asegurando que todas las Comunidades del Municipio tengan acceso directo a estos beneficios.
1.4 Coordinar de manera institucional la gestión y apoyo para la inscripción de la ciudadanía en los programas sociales brindando información clara y oportuna estableciendo una comunicación efectiva para facilitar su acceso.
</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Los visitantes tienen un concepto de una ciudadanía y autoridades municipales de Eduardo Neri con cultura ambiental.</v>
          </cell>
          <cell r="C12" t="str">
            <v>Percepción ciudadana de cultura ambiental</v>
          </cell>
          <cell r="D12" t="str">
            <v>No. De personas con cultura ambiental/no de personas encuestadas*100</v>
          </cell>
          <cell r="E12" t="str">
            <v>Encuestas</v>
          </cell>
        </row>
        <row r="13">
          <cell r="B13" t="str">
            <v>Existe consciencia ambiental en la población del municipio de Eduardo Neri.</v>
          </cell>
          <cell r="C13" t="str">
            <v>Porcentaje de personas con cultura ambiental</v>
          </cell>
          <cell r="D13" t="str">
            <v>No. De personas con cultura ambiental positiva/no de personas encuestadas*100</v>
          </cell>
        </row>
        <row r="14">
          <cell r="B14" t="str">
            <v>Mejorar las zonas arboladas y áreas verdes limpias.</v>
          </cell>
          <cell r="C14" t="str">
            <v>Porcentaje de zonas arbolas mejoradas.</v>
          </cell>
          <cell r="D14" t="str">
            <v>(No. De zonas arboladas mejoradas / No. De zonas arboladas programadas * 100) PZAM=(ZAM/ZAP)*100</v>
          </cell>
          <cell r="E14" t="str">
            <v>Evidencia fotográfica, informe de actividades.</v>
          </cell>
        </row>
        <row r="15">
          <cell r="B15" t="str">
            <v>Realizar campañas de cultura ambiental en la población.</v>
          </cell>
          <cell r="C15" t="str">
            <v xml:space="preserve">Campañas de cultura ambiental </v>
          </cell>
          <cell r="D15" t="str">
            <v>no de campañas de cultura ambiental realizadas / no de campañas de cultura ambiental programadas*100</v>
          </cell>
        </row>
        <row r="16">
          <cell r="B16" t="str">
            <v>Mantener las calles con aceras despejadas y arboles que luzcan con un optimo desarrollo.</v>
          </cell>
          <cell r="C16" t="str">
            <v>Porcentaje de aceras que fueron despejadas y  arboles que lucen con optimo desarrollo.</v>
          </cell>
          <cell r="D16" t="str">
            <v>(No de aceras que fueron despejadas / No de aceras que fueron programadas) * 100                               PDAD=(NAD/NAP)*100</v>
          </cell>
        </row>
        <row r="17">
          <cell r="B17" t="str">
            <v xml:space="preserve">Regular los predios de la zona urbana, para que estén limpios, sin maleza y con arboles en buen estado. </v>
          </cell>
          <cell r="C17" t="str">
            <v>Porcentaje de dueños de predios que fueron invitados a regular sus espacios, manteniéndolos limpios.</v>
          </cell>
          <cell r="D17" t="str">
            <v>(No de dueños que fueron invitado a regular sus espacios/No de dueños que fueron programados)*100 PNDPFIRE(NDPFIRE/NDPFIREP)*100</v>
          </cell>
          <cell r="E17" t="str">
            <v>Evidencia fotográfica, informe de actividades.</v>
          </cell>
        </row>
        <row r="18">
          <cell r="B18" t="str">
            <v>Mantener las áreas libres de heces fecales.</v>
          </cell>
          <cell r="C18" t="str">
            <v>Porcentaje de áreas libres de heces fecales.</v>
          </cell>
          <cell r="D18" t="str">
            <v>(No de áreas libres de heces fecales / No de áreas que fueron programadas) * 100 PALHF=(NALHF/NALHFP)*100</v>
          </cell>
        </row>
        <row r="19">
          <cell r="B19" t="str">
            <v>Verificar que la fauna domestica es llevada por sus dueños y si defecan, sus heces son levantadas.</v>
          </cell>
          <cell r="C19" t="str">
            <v>Porcentaje de fauna domestica que es paseada  por sus dueños y sus heces fecales son levantadas.</v>
          </cell>
          <cell r="D19" t="str">
            <v>(No de dueños que levantan las heces fecales/No de dueños programados)*100 PDLHF=(NDLHF/NDP)*100</v>
          </cell>
        </row>
      </sheetData>
      <sheetData sheetId="3" refreshError="1"/>
      <sheetData sheetId="4">
        <row r="17">
          <cell r="C17" t="str">
            <v>III. Dimensión territorial (fortalecimiento urbano).</v>
          </cell>
        </row>
        <row r="18">
          <cell r="C18" t="str">
            <v>Garantizar la prestación de los servicios públicos de toma eficiente, segura y sustentable promoviendo el bienestar y calidad de vida mediante el acceso universal y equitativo de los servicios.</v>
          </cell>
        </row>
        <row r="19">
          <cell r="C19" t="str">
            <v>13: Gestión integral de servicios públicos.</v>
          </cell>
        </row>
        <row r="20">
          <cell r="C20" t="str">
            <v>Vincular mecanismos de colaboración interinstitucional para el desarrollo de infraestructura que impulsen la vocación productiva del municipio garantizando la protección y sostenibilidad del medio ambiente.</v>
          </cell>
        </row>
        <row r="21">
          <cell r="C21" t="str">
            <v xml:space="preserve">13.44 Supervisar que los espacios públicos urbanos como calles, avenidas, plazas, parques y jardines se encuentren en optimas condiciones., 13.45 Asegurar el buen estado de las infraestructuras de los espacios verdes: limpieza, poda, de arboles, riego, deshierbe y mantenimiento general.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Atencion oportuna y desarrollo de habilidades en los adultos mayores de los diferentes comunidades.</v>
          </cell>
          <cell r="C12" t="str">
            <v xml:space="preserve">Porcentaje de Atención </v>
          </cell>
          <cell r="D12" t="str">
            <v>Porcentaje de atención = No. De Solicitudes Atendidas / No. De Solicitudes Recibidas * 100. PA=(SA/SR)*100</v>
          </cell>
          <cell r="E12" t="str">
            <v>Informes, Evidencia forográfica y Oficios.</v>
          </cell>
        </row>
        <row r="13">
          <cell r="B13" t="str">
            <v>Brindar atencion adecuada a los adultos mayores de las difentes comunidades que integran el club de la tercera edad del Municipio de Eduardo neri</v>
          </cell>
          <cell r="C13" t="str">
            <v>Eficiencia de Atención (porcentaje)</v>
          </cell>
          <cell r="D13" t="str">
            <v>Eficiencia de Atención = No. De Población Atendida / No. Total atencion a la  Población * 100. EA=(NPA/POT)*100</v>
          </cell>
          <cell r="E13" t="str">
            <v>Notas informativas, Reportes y Evidencias fotográficas.</v>
          </cell>
        </row>
        <row r="14">
          <cell r="B14" t="str">
            <v>Eficientes servicios otorgados por el sistema municipal DIF hacia los adultos mayores</v>
          </cell>
          <cell r="C14" t="str">
            <v>Servicios Medicos (porcentaje)</v>
          </cell>
          <cell r="D14" t="str">
            <v>Servicios Medicos = No.  De Servicios Medicos Atendidas/ No. De Servicios Medicos  Programados * 100. PSM=(NSMA/NSMP)*100</v>
          </cell>
          <cell r="E14" t="str">
            <v>Informes, Publicaciones y Evidencias fotográficas.</v>
          </cell>
        </row>
        <row r="15">
          <cell r="B15" t="str">
            <v>Fortalecer los mecanismos de desarrollo de habilidades y conocimentos en adulto mayor, cursos y activacion física.</v>
          </cell>
          <cell r="C15" t="str">
            <v>Porcentaje de Actividades Recreativas</v>
          </cell>
          <cell r="D15" t="str">
            <v>Porcentaje Actividades Recreativas=  No. De Actividades recreativas Desarrolladas / No. De Actividades Recreativas Programadas * 100. PAR=(NARD/NARP)*100</v>
          </cell>
          <cell r="E15" t="str">
            <v>Lista de asistencia, reporte de actividades , fotografia y publicaciones en medios digitales que difunden talleres recreativos</v>
          </cell>
        </row>
        <row r="16">
          <cell r="B16" t="str">
            <v>Brindar talleres de servicos de asistencia y orientacion juridica o psicologica a las personas adultos mayores en situacion de riesgo</v>
          </cell>
          <cell r="C16" t="str">
            <v>Talleres de Oritación Juridica y Psicologica</v>
          </cell>
          <cell r="D16" t="str">
            <v>Talleres Orientacion Juridicas y Psicilogicas=  No. De Talleres Realizadas / No. De Talleres  Programadas * 100. TOJP=(NTOJPR/NTOJPP)*100</v>
          </cell>
          <cell r="E16" t="str">
            <v>Lista de asistencia, reporte de actividades , fotografia y publicaciones en medios digitales que difunden talleres recreativos</v>
          </cell>
        </row>
        <row r="17">
          <cell r="B17" t="str">
            <v>Realizar brigadas asitenciales en las comunidades, fomentando el desarrollo de actividades recreativas, físicas y atencion médicas a los adultos mayores</v>
          </cell>
          <cell r="C17" t="str">
            <v>Brigadas Asistenciales en Comunidades</v>
          </cell>
          <cell r="D17" t="str">
            <v>Brigadas Asistenciales en Comunidades = No. De Brigadas Atendidas/ No. De Brigadas Programadas * 100. BAC=(NBACA/NBACP)*100</v>
          </cell>
          <cell r="E17" t="str">
            <v>Lista de asistencia, reporte de actividades , fotografia y publicaciones en medios digitales que difunden talleres recreativos</v>
          </cell>
        </row>
        <row r="18">
          <cell r="B18" t="str">
            <v>Incrementar y mejorar el padron de beneficiarios en los distintos apoyos a los diferentes club's</v>
          </cell>
          <cell r="C18" t="str">
            <v>Incremento en el Padron</v>
          </cell>
          <cell r="D18" t="str">
            <v>Incremento en el padron= No. De solicitudes Atencion/ No. Total de atendidas a la poblacion *100. IP=(NIPA/NIPT)*100</v>
          </cell>
          <cell r="E18" t="str">
            <v>Documentacion del solicitante para ingresar al padron, Evidencia fotografica.</v>
          </cell>
        </row>
        <row r="19">
          <cell r="B19" t="str">
            <v xml:space="preserve">Coordinación y capacitación con los diferentes club's de las comunidades </v>
          </cell>
          <cell r="C19" t="str">
            <v>Porcentaje de Capacitaciones en los Club´s</v>
          </cell>
          <cell r="D19" t="str">
            <v>Porcentaje de Capacitaciones= No. De solicitudes Atendidas/ No. De Capacitaciones Programadas* 100. PCC=(NPCCA/NPCCP)*¨100</v>
          </cell>
          <cell r="E19" t="str">
            <v>Lista de asistencia,  actividades , evidencia fotografica y notas informativas</v>
          </cell>
        </row>
      </sheetData>
      <sheetData sheetId="3"/>
      <sheetData sheetId="4">
        <row r="17">
          <cell r="C17" t="str">
            <v>Inclusión y Humanidad que Transforman: Unidos para Avanzar</v>
          </cell>
        </row>
        <row r="18">
          <cell r="C18" t="str">
            <v>Mejorar las condiciones de vida de los grupos vulnerables propicios el respeto por sus derechos, creando condiciones que aseguren un desarrollo integral y una inclusión generando una sinergia de la niñez, adolecentes, adultos mayores y la familia</v>
          </cell>
        </row>
        <row r="20">
          <cell r="C20" t="str">
            <v>Articular politicas públicas que creen un entorno favorables para el desarrollo social e integral de la niñez, jóvenes, adultos mayores y discapacitados, promoviendo una colaboración entre distintos sectores para asegurar el bienestar social del Municipio</v>
          </cell>
        </row>
        <row r="21">
          <cell r="C21" t="str">
            <v>Brindar servicios de asistencia y orientacion jurídica o psicológica a las personas adultas mayores en situación de riesgo.8.9 Fortalecer los mecanismos para el desarrollo de habilidades y conocimientos, en adultos mayores, mediante talleres, cursos o activación física. 8.10 Otorgar servicios médicos, gerontológicos o psicológicos para mantener una mejor calidad de vida de los adultos mayores. 8.11 Realizar brigadas asistenciales en las comunidades, fomentando el desarrollo de actividades recreativas, físicas y atención médica a los adultos mayores o grupo vulnerables.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Fortalecimiento del control sanitario para asegurar el cumplimiento de normativas y evitar sanciones para las autoridades municipales encargadas del rastro.</v>
          </cell>
          <cell r="C12" t="str">
            <v>Cumplimiento de normativas sanitarias</v>
          </cell>
          <cell r="D12" t="str">
            <v>Cumplimiento de normativas sanitaria=(Número de normativas cumplidas / Total de normativas) * 100 CNS=NNC/TN*100</v>
          </cell>
          <cell r="E12" t="str">
            <v>Reportes de cumplimiento</v>
          </cell>
        </row>
        <row r="13">
          <cell r="B13" t="str">
            <v>Mejorar  las condiciones sanitarias en el Rastro Municipal.</v>
          </cell>
          <cell r="C13" t="str">
            <v>Índice de condiciones sanitarias mejoradas</v>
          </cell>
          <cell r="D13" t="str">
            <v>Índice de condiciones sanitarias mejoradas=(Número de mejoras implementadas / Total de mejoras necesarias) * 100 ICSM=NMI/TMN*100</v>
          </cell>
          <cell r="E13" t="str">
            <v>Inspecciones sanitarias</v>
          </cell>
        </row>
        <row r="14">
          <cell r="B14" t="str">
            <v>Capacitar y formar adecuadamente el personal para el sacrificio y verificación de animales.</v>
          </cell>
          <cell r="C14" t="str">
            <v>Personal capacitado</v>
          </cell>
          <cell r="D14" t="str">
            <v>Personal capacitado=(Número de personas capacitadas / Total de personal) * 100 PC=NPC/TP*100</v>
          </cell>
          <cell r="E14" t="str">
            <v>Listas de asistencia y certificaciones</v>
          </cell>
        </row>
        <row r="15">
          <cell r="B15" t="str">
            <v>Capacitar el personal ante COPRISEG</v>
          </cell>
          <cell r="C15" t="str">
            <v>Personal capacitado ante COPRISEG</v>
          </cell>
          <cell r="D15" t="str">
            <v>Personal capacitado ante COPRISEG=(Número de personas capacitadas / Total de personal) * 100 PCAC=NPC/TP*100</v>
          </cell>
          <cell r="E15" t="str">
            <v>Certificaciones de COPRISEG</v>
          </cell>
        </row>
        <row r="16">
          <cell r="B16" t="str">
            <v>Mejorar la infraestructura para el sacrificio de animales</v>
          </cell>
          <cell r="C16" t="str">
            <v>Infraestructura mejorada</v>
          </cell>
          <cell r="D16" t="str">
            <v>Infraestructura mejorada=(Número de mejoras realizadas / Total de mejoras planificadas) * 100 IM=NMR/TM*100</v>
          </cell>
          <cell r="E16" t="str">
            <v>Reportes de infraestructura</v>
          </cell>
        </row>
        <row r="17">
          <cell r="B17" t="str">
            <v>Adquisición de equipo para mejorar las actividades del rastro municipal</v>
          </cell>
          <cell r="C17" t="str">
            <v>Equipamiento adquirido</v>
          </cell>
          <cell r="D17" t="str">
            <v>Equipamiento adquirido=(Número de equipos adquiridos / Total de equipos requeridos) * 100 EA=NEA/TER*100</v>
          </cell>
          <cell r="E17" t="str">
            <v>Facturas y registros de compra</v>
          </cell>
        </row>
        <row r="18">
          <cell r="B18" t="str">
            <v>Garantizar la verificación veterinaria adecuada de todos los animales antes de su ingreso.</v>
          </cell>
          <cell r="C18" t="str">
            <v>Animales verificados</v>
          </cell>
          <cell r="D18" t="str">
            <v>Animales verificados=(Número de animales verificados / Total de animales ingresados) * 100 AV=NAV/TAI*100</v>
          </cell>
          <cell r="E18" t="str">
            <v>Registros de verificación veterinaria</v>
          </cell>
        </row>
        <row r="19">
          <cell r="B19" t="str">
            <v>Verificar los animales que entran al rastro con un control adecuado.</v>
          </cell>
          <cell r="C19" t="str">
            <v>Control de animales ingresados</v>
          </cell>
          <cell r="D19" t="str">
            <v>Control de animales ingresados=(Número de animales con control adecuado / Total de animales ingresados) * 100 CAI=NACA/TAI*100</v>
          </cell>
          <cell r="E19" t="str">
            <v>Reportes de control de ingreso</v>
          </cell>
        </row>
      </sheetData>
      <sheetData sheetId="3" refreshError="1"/>
      <sheetData sheetId="4">
        <row r="17">
          <cell r="C17" t="str">
            <v xml:space="preserve">EJE II : Desarrollo Competitivo y Sostenible para el Progreso </v>
          </cell>
        </row>
        <row r="18">
          <cell r="C18" t="str">
            <v xml:space="preserve">Garantizar la prestación de los servicios públicos de forma eficiente, segura y sustentable promoviendo el bienestar calidad de vida mediante acceso universal y equitativo de los servicios. </v>
          </cell>
        </row>
        <row r="19">
          <cell r="C19" t="str">
            <v>Programa 13: Gestion Integral de Servicios Públicos</v>
          </cell>
        </row>
        <row r="20">
          <cell r="C20" t="str">
            <v xml:space="preserve">Vincular mecanismos de colaboracion interinstitucional para el desarrollo de infraestructura que impulsen la vocacion productiva del Municipio, garantizando la proteccion de sostenibilidad del medio ambiente. </v>
          </cell>
        </row>
        <row r="21">
          <cell r="C21" t="str">
            <v xml:space="preserve">13.39 Coordinar el funcionamiento diario del rastro, incluyendo la programación de los sacrificios de animales y la asignación de turnos 13.40 Gestionar permisos y licencias necesarios para la correcta operatividad del rastro 13.41 Asegurar que se cumpla con las normativas sanitarios del rastro, relacionadas con la inocuidad de los alimentos y el sacrificio de los animales. 13.42 Mnatener el rastro limpio y desinfectado para evitar focos de contaminacion 13.43 Realizar inspeciones regulares de la carne, para verificar la calidad y asegurarse de que cumpla con los estandares sanitarios. </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4">
          <cell r="B14" t="str">
            <v>Tener el equipamiento adecuado para el personal.</v>
          </cell>
          <cell r="C14" t="str">
            <v>Porcentaje de personal equipado</v>
          </cell>
          <cell r="D14" t="str">
            <v>(No. De personal equipado/Total de personal*100) PPE=NPE/TP*100</v>
          </cell>
          <cell r="E14" t="str">
            <v>Entrega de material</v>
          </cell>
        </row>
        <row r="15">
          <cell r="B15" t="str">
            <v>Realizar jornadas de vigilancias en las instalaciones de los panteones.</v>
          </cell>
          <cell r="C15" t="str">
            <v>Jornadas realizadas</v>
          </cell>
          <cell r="D15" t="str">
            <v>(No. De jornadas realizadas/Total de jornadas programadas*100)</v>
          </cell>
          <cell r="E15" t="str">
            <v xml:space="preserve">Reporte de jornadas </v>
          </cell>
        </row>
        <row r="16">
          <cell r="B16" t="str">
            <v>Contar con el recurso humano suficiente en la dirección.</v>
          </cell>
          <cell r="C16" t="str">
            <v>Personal contratado.</v>
          </cell>
          <cell r="D16" t="str">
            <v>(No. De Personal contratado/No. Total de solicitudes recibidas*100) PPC=NPC/NTSR*100</v>
          </cell>
          <cell r="E16" t="str">
            <v>Contratos realizados</v>
          </cell>
        </row>
        <row r="17">
          <cell r="B17" t="str">
            <v>Contar con el uso adecuado de las instalaciones</v>
          </cell>
          <cell r="C17" t="str">
            <v>Porcentaje del buen uso.</v>
          </cell>
          <cell r="D17" t="str">
            <v>(No. De personas con aceptación al buen uso/ No. De personas encuestadas*100) PBU=NPABU/NPE*100</v>
          </cell>
          <cell r="E17" t="str">
            <v>Encuestas</v>
          </cell>
        </row>
        <row r="18">
          <cell r="B18" t="str">
            <v>Lograr que la ciudadanía tenga conciencia y valores sobre las instalaciones.</v>
          </cell>
          <cell r="C18" t="str">
            <v>Porcentaje de campañas realizadas</v>
          </cell>
          <cell r="D18" t="str">
            <v>(No. De campañas realizadas/No. Total de campañas programadas*100) PCR=NCR/NTCP*100</v>
          </cell>
        </row>
        <row r="19">
          <cell r="B19" t="str">
            <v>Conseguir la aceptación de la ciudadanía a las inhumaciones en el panteón nuevo</v>
          </cell>
          <cell r="C19" t="str">
            <v>porcentaje de aceptación de la ciudadanía.</v>
          </cell>
          <cell r="D19" t="str">
            <v>no. De personas con aceptación del panteón nuevo / no de personas encuestadas*100</v>
          </cell>
        </row>
        <row r="20">
          <cell r="B20" t="str">
            <v>Promover el uso de lotes en el panteón nuevo</v>
          </cell>
          <cell r="C20" t="str">
            <v>porcentaje de uso del panteón nuevo</v>
          </cell>
          <cell r="D20" t="str">
            <v>(No. De lotes utilizados / No. Total de Lotes existentes*100) PUPN= NLU / NTLE*100</v>
          </cell>
          <cell r="E20" t="str">
            <v>Registro de inhumaciones</v>
          </cell>
        </row>
        <row r="21">
          <cell r="B21" t="str">
            <v>Remodelación de panteones de la cabecera municipal</v>
          </cell>
          <cell r="C21" t="str">
            <v>porcentaje de avances de remodelación</v>
          </cell>
          <cell r="D21" t="str">
            <v>no de avance de remodelación / no de avance programado * 100</v>
          </cell>
          <cell r="E21" t="str">
            <v>reporte de obra</v>
          </cell>
        </row>
        <row r="22">
          <cell r="B22" t="str">
            <v>Embellecimiento del panteón municipal para las festividades de día de muertos</v>
          </cell>
          <cell r="C22" t="str">
            <v xml:space="preserve">porcentaje de  actividades realizadas </v>
          </cell>
          <cell r="D22" t="str">
            <v>No. De actividades realizadas/No. Total de actividades programadas*100) PAR=NAR/NTAP*100</v>
          </cell>
          <cell r="E22" t="str">
            <v>Reporte de actividades</v>
          </cell>
        </row>
      </sheetData>
      <sheetData sheetId="3" refreshError="1"/>
      <sheetData sheetId="4">
        <row r="17">
          <cell r="C17" t="str">
            <v>EJE II Desarrollo 
Competitivo y 
Sostenible para el 
Progreso</v>
          </cell>
        </row>
        <row r="18">
          <cell r="C18" t="str">
            <v>Garantizar la prestación de los servicios públicos de forma eficiente, segura y sustentable promoviendo el bienestar y calidad de vida mediante el acceso universal y equitativo de los servicios.</v>
          </cell>
        </row>
        <row r="19">
          <cell r="C19" t="str">
            <v>13. Gestión Integral de Servicios Públicos</v>
          </cell>
        </row>
        <row r="20">
          <cell r="C20" t="str">
            <v>Vincular mecanismo de colaboración interinstitucional para el desarrollo de infraestructura que impulsen la vocación productiva del Municipio, garantizando la protección y sostenibilidad del medio ambiente.</v>
          </cell>
        </row>
        <row r="21">
          <cell r="C21" t="str">
            <v>13.33 Mantener un registro actualizado en el panteón, para la administración de los lotes y tumbas, asignando espacios acordes a los reglamentos establecidos.            
 13.34 Gestionar los permisos necesarios para realizar inhumaciones, exhumaciones o cualquier otra actividad relacionada con los panteones.                                         
13.35 Realizar el mantenimiento físico y estructural a las instalaciones del panteón.    
13.36 Asegurar que las áreas del panteón estén limpias y ordenadas, brindando un servicio de calidad a la población. 
13.37 Mantener las áreas limpias del panteón para promover actividades festivas, como: Dia de muertos, Dia de las madres, Dia del padre, entre otros.                        
13.38 Implementar medidas de control y prevención de plagas, que afecten la higiene e imagen del panteón.</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1"/>
      <sheetName val="POA"/>
    </sheetNames>
    <sheetDataSet>
      <sheetData sheetId="0" refreshError="1"/>
      <sheetData sheetId="1" refreshError="1"/>
      <sheetData sheetId="2">
        <row r="12">
          <cell r="B12" t="str">
            <v xml:space="preserve">Mayor productividad laboral aumentando el consumo local y  fomemento al empleo </v>
          </cell>
          <cell r="C12" t="str">
            <v>aumento en la economia local</v>
          </cell>
          <cell r="D12" t="str">
            <v xml:space="preserve">'aumento en la economia local= (nivel de empleo / población activa) * 100 </v>
          </cell>
          <cell r="E12" t="str">
            <v>Registro de empleo y productividad</v>
          </cell>
        </row>
        <row r="13">
          <cell r="B13" t="str">
            <v xml:space="preserve">Ofrecer productos de calidad a la poblacion en general </v>
          </cell>
          <cell r="C13" t="str">
            <v xml:space="preserve">productos de calidad </v>
          </cell>
          <cell r="D13" t="str">
            <v>productos de calidad= (productos con certificación / total de productos) * 100</v>
          </cell>
          <cell r="E13" t="str">
            <v>Auditorías de calidad y encuestas de satisfacción</v>
          </cell>
        </row>
        <row r="14">
          <cell r="B14" t="str">
            <v xml:space="preserve">Lineamiento correcto en los pasillos y accesos de las distintas areas que pertenecen al Mercado Municipal </v>
          </cell>
          <cell r="C14" t="str">
            <v xml:space="preserve"> lineamiento de locales </v>
          </cell>
          <cell r="D14" t="str">
            <v xml:space="preserve"> lineamiento de locales = (locales alineados / total de locales) * 100</v>
          </cell>
          <cell r="E14" t="str">
            <v>Informes de operativos de ordenamiento</v>
          </cell>
        </row>
        <row r="15">
          <cell r="B15" t="str">
            <v xml:space="preserve">Actualizar el Reglamento Interno del Mercado Municipal </v>
          </cell>
          <cell r="C15" t="str">
            <v xml:space="preserve">reglamento interno </v>
          </cell>
          <cell r="D15" t="str">
            <v>reglamento interno= (reglamento actualizado / reglamento requerido) * 100</v>
          </cell>
          <cell r="E15" t="str">
            <v>Publicación oficial del reglamento actualizado</v>
          </cell>
        </row>
        <row r="16">
          <cell r="B16" t="str">
            <v xml:space="preserve">Limpieza general y fumigacion en las instalaciones del Mercado Municipal </v>
          </cell>
          <cell r="C16" t="str">
            <v xml:space="preserve">areas limpias </v>
          </cell>
          <cell r="D16" t="str">
            <v>areas limpias= '(áreas limpias / áreas totales) * 100</v>
          </cell>
          <cell r="E16" t="str">
            <v>Inspecciones sanitarias y reportes de limpieza</v>
          </cell>
        </row>
        <row r="17">
          <cell r="B17" t="str">
            <v xml:space="preserve">informacion y concientizacion respecto a la higiene ofreciendo productos de calidad </v>
          </cell>
          <cell r="C17" t="str">
            <v xml:space="preserve">Campaña de Higiene y salud </v>
          </cell>
          <cell r="D17" t="str">
            <v>Campaña de Higiene y salud= (población capacitada / población total) * 100</v>
          </cell>
          <cell r="E17" t="str">
            <v>Registros de asistencia a capacitaciones y materiales de difusión</v>
          </cell>
        </row>
        <row r="18">
          <cell r="B18" t="str">
            <v xml:space="preserve">Previo mantenimiento correctivo en las instalaciones del Mercado Municipal </v>
          </cell>
          <cell r="C18" t="str">
            <v xml:space="preserve">Buena imagen de las instalaciones </v>
          </cell>
          <cell r="D18" t="str">
            <v>Buena imagen de las instalaciones =(instalaciones en buen estado / total de instalaciones) * 100</v>
          </cell>
          <cell r="E18" t="str">
            <v>Informes técnicos de mantenimiento</v>
          </cell>
        </row>
        <row r="19">
          <cell r="B19" t="str">
            <v>Brindar atencion inmediata a las necesidades que se presenten en  las instalaciones del Mercado Municipal</v>
          </cell>
          <cell r="C19" t="str">
            <v xml:space="preserve">verificacion de las instalaciones </v>
          </cell>
          <cell r="D19" t="str">
            <v>verificacion de las instalaciones =(solicitudes atendidas / solicitudes recibidas) * 100</v>
          </cell>
          <cell r="E19" t="str">
            <v>Reportes de atención y seguimiento de incidencias</v>
          </cell>
        </row>
      </sheetData>
      <sheetData sheetId="3" refreshError="1"/>
      <sheetData sheetId="4">
        <row r="17">
          <cell r="C17" t="str">
            <v xml:space="preserve"> Eje ll desarrollo competitivo y sostenible para el progreso </v>
          </cell>
        </row>
        <row r="18">
          <cell r="C18" t="str">
            <v xml:space="preserve">Gestionar la prestacion de los servicios publicos de forma eficiente, segura y sustentable promoviendo el binestary calidad de vida mediante acceso universal y equitativo de los servicios. </v>
          </cell>
        </row>
        <row r="19">
          <cell r="C19" t="str">
            <v xml:space="preserve">13.  Gestion integral de servicios publicos </v>
          </cell>
        </row>
        <row r="20">
          <cell r="C20" t="str">
            <v xml:space="preserve">Vincular mecanismos de colaboracion interinstitucional para el desarrollo de infraestructura que impulsen la vocacion productiva del Municipio, garantizando la proteccion de sostenibilidad del medio ambiente. </v>
          </cell>
        </row>
        <row r="21">
          <cell r="C21" t="str">
            <v xml:space="preserve">13.28 garantizar que el mercado se mantenga limpio y en optimas condiciones, para una distribucion y acceso adecuado. 13.32 supervisar el cumplimiento de las normas sanitarias e higienicas en el mercado, para evitar focos de contaminacion </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1"/>
    </sheetNames>
    <sheetDataSet>
      <sheetData sheetId="0"/>
      <sheetData sheetId="1"/>
      <sheetData sheetId="2">
        <row r="11">
          <cell r="D11" t="str">
            <v xml:space="preserve">Fórmula </v>
          </cell>
        </row>
        <row r="12">
          <cell r="B12" t="str">
            <v>se tiene bienestar social y salud moderada en la población de Eduardo Neri</v>
          </cell>
          <cell r="C12" t="str">
            <v xml:space="preserve">      porcentaje de bienestar social y salud </v>
          </cell>
        </row>
        <row r="13">
          <cell r="B13" t="str">
            <v xml:space="preserve">disminución de contaminación de suelos por residuos solidos urbanos en el Municipio de Eduardo Neri </v>
          </cell>
          <cell r="C13" t="str">
            <v xml:space="preserve">porcentaje de mortalidad infantil por baja contaminación de suelo </v>
          </cell>
          <cell r="D13" t="str">
            <v xml:space="preserve">no.De mortalidad infantil por baja contaminación de suelo /no.de mortalidad  </v>
          </cell>
          <cell r="E13" t="str">
            <v xml:space="preserve">reporte de salud </v>
          </cell>
        </row>
        <row r="14">
          <cell r="B14" t="str">
            <v xml:space="preserve">disminución de enfermedades infecciosas y respiratorias </v>
          </cell>
          <cell r="C14" t="str">
            <v>porcentaje de disminución de enfermedades</v>
          </cell>
          <cell r="D14" t="str">
            <v xml:space="preserve">(no. De enfermedades disminuidas/no. De ciudadanos*100) </v>
          </cell>
          <cell r="E14" t="str">
            <v>reportes de salud</v>
          </cell>
        </row>
        <row r="15">
          <cell r="B15" t="str">
            <v>realizar limpieza de tiraderos de basura clandestinos</v>
          </cell>
          <cell r="C15" t="str">
            <v>porcentaje de limpieza de tiraderos clandestinos</v>
          </cell>
          <cell r="D15" t="str">
            <v>no. Limpieza de tiraderos clandestinos/no. De limpieza de tiraderos programados*100</v>
          </cell>
          <cell r="E15" t="str">
            <v>evidencia fotográfica</v>
          </cell>
        </row>
        <row r="16">
          <cell r="B16" t="str">
            <v>implementar campañas de descacharrización</v>
          </cell>
          <cell r="C16" t="str">
            <v xml:space="preserve">porcentaje de campañas de descacharrización </v>
          </cell>
          <cell r="D16" t="str">
            <v>no. De  campañas de descacharrización de residuos solidos /no. De campañas programados programados*100</v>
          </cell>
          <cell r="E16" t="str">
            <v xml:space="preserve">evidencias fotográficas </v>
          </cell>
        </row>
        <row r="17">
          <cell r="B17" t="str">
            <v xml:space="preserve">educación ambiental por parte de los ciudadanos para el destino final de los residuos urbanos </v>
          </cell>
          <cell r="C17" t="str">
            <v xml:space="preserve">porcentaje de calles sucias por parte de los ciudadanos </v>
          </cell>
          <cell r="D17" t="str">
            <v>no.de calles sucias por parte de los ciudadanos /no. Números de calles sucias *100</v>
          </cell>
          <cell r="E17" t="str">
            <v xml:space="preserve">evidencias fotográficas </v>
          </cell>
        </row>
        <row r="18">
          <cell r="B18" t="str">
            <v>personal suficiente para realizar limpieza de las calles</v>
          </cell>
          <cell r="C18" t="str">
            <v xml:space="preserve">porcentaje de limpieza en el relleno sanitario </v>
          </cell>
          <cell r="D18" t="str">
            <v>no.de limpieza en el relleno /no.de limpieza *100</v>
          </cell>
          <cell r="E18" t="str">
            <v xml:space="preserve">evidencias fotográficas </v>
          </cell>
        </row>
        <row r="19">
          <cell r="B19" t="str">
            <v xml:space="preserve">Limpieza de las principales calles municipales </v>
          </cell>
          <cell r="C19" t="str">
            <v xml:space="preserve">porcentaje de limpieza  de calles  principales </v>
          </cell>
          <cell r="D19" t="str">
            <v>no.de limpieza de calles  /no.de calles limpias  *100</v>
          </cell>
          <cell r="E19" t="str">
            <v>evidencia fotográfica</v>
          </cell>
        </row>
        <row r="20">
          <cell r="B20" t="str">
            <v>personal capacitado para la separación, recolección y transporte de residuos solidos</v>
          </cell>
          <cell r="C20" t="str">
            <v xml:space="preserve">porcentaje de recolección de residuos solidos </v>
          </cell>
          <cell r="D20" t="str">
            <v xml:space="preserve">no.de recolección de residuos solidos /no. De recolección </v>
          </cell>
          <cell r="E20" t="str">
            <v>evidencia fotográfica</v>
          </cell>
        </row>
        <row r="30">
          <cell r="B30" t="str">
            <v>correcta separación de residuos solidos</v>
          </cell>
          <cell r="C30" t="str">
            <v xml:space="preserve">porcentaje de separación de residuos </v>
          </cell>
          <cell r="D30" t="str">
            <v xml:space="preserve">no.de separación de residuos/no.de separación </v>
          </cell>
        </row>
      </sheetData>
      <sheetData sheetId="3"/>
      <sheetData sheetId="4">
        <row r="17">
          <cell r="C17" t="str">
            <v>Dimensión  Territorial</v>
          </cell>
        </row>
        <row r="18">
          <cell r="C18" t="str">
            <v xml:space="preserve">Gestionar la prestación de los servicios públicos de forma eficiente, segura y sustentable promoviendo el bienestar calidad de vida mediante acceso universal y equitativo de los servicios. </v>
          </cell>
        </row>
        <row r="19">
          <cell r="C19" t="str">
            <v xml:space="preserve">Programa 13 gestión integral de servicios públicos </v>
          </cell>
        </row>
        <row r="20">
          <cell r="C20" t="str">
            <v xml:space="preserve"> Fortalecer la eficiencia operativa y administrativa de los servicios públicos mediante planes preventivos o correctivos garantizando el acceso, a la cobertura y la capacidad de forma equitativa </v>
          </cell>
        </row>
        <row r="21">
          <cell r="C21" t="str">
            <v xml:space="preserve">13.1 planificar las rutas de recolección de residuos solidos ,optimizando las frecuentes y ampliando la cobertura .13.2 coordinar los servicios de recolección de residuos solidos, de forma continua ,puntual y con los recursos nesecarios:personal operativo ,vehículos y equipo 13.3 garantizar que los residuos sean destinados hasta su disposición final en el relleno sanitario ,cumpliendo con la normatividad ambiental 13.4 coordinar la limpieza de las calles ,plazas, parques y espacios públicos manteniendo un retorno limpio y ordenado13.5promover campañas de sensibilización para fomentar la reducción reutilización y reciclaje de residuos solidos 13.6 fomentar la separación de residuos solidos en el hogar y lugares públicos ,´para una mejor distribución de los contenedores de basura 13.7 realizar inspecciones periódicas en las zonas de recolección de basura ,para verificar los espacios públicos                                                                  </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Mejora de la calidad de vida de los ciudadanos mediante la creación de espacios públicos seguros y bien iluminados.</v>
          </cell>
          <cell r="C12" t="str">
            <v>Espacios públicos iluminados</v>
          </cell>
          <cell r="D12" t="str">
            <v>Espacios públicos iluminados= Espacios iluminados / Espacios programados * 100</v>
          </cell>
          <cell r="E12" t="str">
            <v>Reportes municipales, inspecciones</v>
          </cell>
        </row>
        <row r="13">
          <cell r="B13" t="str">
            <v>Mejora del alumbrado público para aumentar la seguridad y reducir los actos delictivos en el municipio.</v>
          </cell>
          <cell r="C13" t="str">
            <v>Lámparas instaladas</v>
          </cell>
          <cell r="D13" t="str">
            <v>Lámparas instaladas= Lámparas instaladas / Lámparas programadas * 100</v>
          </cell>
          <cell r="E13" t="str">
            <v>Registros de instalación</v>
          </cell>
        </row>
        <row r="14">
          <cell r="B14" t="str">
            <v>Planificación adecuada en la instalación del alumbrado para optimizar la seguridad y funcionalidad.</v>
          </cell>
          <cell r="C14" t="str">
            <v>Proyectos ejecutados</v>
          </cell>
          <cell r="D14" t="str">
            <v>Lámparas instaladas= Proyectos ejecutados / Proyectos planificados * 100</v>
          </cell>
          <cell r="E14" t="str">
            <v>Informes de planificación</v>
          </cell>
        </row>
        <row r="15">
          <cell r="B15" t="str">
            <v>Dar Mantenimiento y reparación regular de las luminarias públicas para garantizar la seguridad y eficiencia.</v>
          </cell>
          <cell r="C15" t="str">
            <v>Luminarias mantenidas</v>
          </cell>
          <cell r="D15" t="str">
            <v>Luminarias mantenidas= Luminarias mantenidas / Luminarias programadas * 100</v>
          </cell>
          <cell r="E15" t="str">
            <v>Reportes de mantenimiento</v>
          </cell>
        </row>
        <row r="16">
          <cell r="B16" t="str">
            <v xml:space="preserve">Coordinarse con CFE para la ambliacion de cobertura del servicio de Alumbrado Publico </v>
          </cell>
          <cell r="C16" t="str">
            <v>Convenios realizados</v>
          </cell>
          <cell r="D16" t="str">
            <v>Convenios realizados= Convenios realizados / Convenios proyectados * 100</v>
          </cell>
          <cell r="E16" t="str">
            <v>Acuerdos con CFE</v>
          </cell>
        </row>
        <row r="17">
          <cell r="B17" t="str">
            <v>Fomentar  la participación ciudadana en la gestión de los espacios públicos.</v>
          </cell>
          <cell r="C17" t="str">
            <v>Participación ciudadana</v>
          </cell>
          <cell r="D17" t="str">
            <v>Participación ciudadana= Número de ciudadanos participantes / Número esperado * 100</v>
          </cell>
          <cell r="E17" t="str">
            <v>Actas de reuniones, encuestas</v>
          </cell>
        </row>
        <row r="18">
          <cell r="B18" t="str">
            <v>Dar mantenimiento preventivo y correcto de las Instalaciones electricas ubicadas en parques, Jardines y panteones Municipales</v>
          </cell>
          <cell r="C18" t="str">
            <v>Instalaciones mantenidas</v>
          </cell>
          <cell r="D18" t="str">
            <v>Instalaciones mantenidas= Instalaciones mantenidas / Instalaciones programadas * 100</v>
          </cell>
          <cell r="E18" t="str">
            <v>Reportes técnicos</v>
          </cell>
        </row>
        <row r="19">
          <cell r="B19" t="str">
            <v>Dar mantenimiento preventivo y correcto de las Instalaciones electricas ubicadas en parques, Jardines y panteones Municipales</v>
          </cell>
          <cell r="C19" t="str">
            <v>Eventos iluminados</v>
          </cell>
          <cell r="D19" t="str">
            <v>Eventos iluminados= Eventos con iluminación / Eventos programados * 100</v>
          </cell>
          <cell r="E19" t="str">
            <v>Informes de eventos</v>
          </cell>
        </row>
        <row r="20">
          <cell r="B20" t="str">
            <v>Optimización del desempeño de actividades en edificios e instalaciones de espacios comunes.</v>
          </cell>
          <cell r="C20" t="str">
            <v>Actividades optimizadas</v>
          </cell>
          <cell r="D20" t="str">
            <v>Actividades optimizadas= Actividades optimizadas / Actividades programadas * 100</v>
          </cell>
          <cell r="E20" t="str">
            <v>Informes de desempeño</v>
          </cell>
        </row>
        <row r="21">
          <cell r="B21" t="str">
            <v xml:space="preserve">Mejorar de las condiciones de las instalaciones eléctricas en edificios e instalaciones públicas  pertenecen al H. Ayuntamiento de Eduardo Neri </v>
          </cell>
          <cell r="C21" t="str">
            <v>Instalaciones mejoradas</v>
          </cell>
          <cell r="D21" t="str">
            <v>Instalaciones mejoradas= Instalaciones mejoradas / Instalaciones programadas * 100</v>
          </cell>
          <cell r="E21" t="str">
            <v>Auditorías eléctricas</v>
          </cell>
        </row>
      </sheetData>
      <sheetData sheetId="3" refreshError="1"/>
      <sheetData sheetId="4">
        <row r="17">
          <cell r="C17" t="str">
            <v xml:space="preserve">EJE II : Desarrollo Competitivo y Sostenible para el Progreso </v>
          </cell>
        </row>
        <row r="18">
          <cell r="C18" t="str">
            <v xml:space="preserve">Gestionar la prestacion de los servicios publicos de forma eficiente, segura y sustentable promoviendo el binestary calidad de vida mediante acceso universal y equitativo de los servicios. </v>
          </cell>
        </row>
        <row r="20">
          <cell r="C20" t="str">
            <v xml:space="preserve">Vincular mecanismos de colaboracion interinstitucional para el desarrollo de infraestructura que impulsen la vocacion productiva del Municipio, garantizando la proteccion de sostenibilidad del medio ambiente. </v>
          </cell>
        </row>
        <row r="21">
          <cell r="C21" t="str">
            <v xml:space="preserve">13.8 Implementar programas de instalacion de alumbrado publico en el Municipio. 13.9 Instalar sistemas de iluminacion decorativa en espacios o eventos de interes cultural, como plazas, calles y areas recreativas 13.10 Dar mantenimiento preventivo a las luminarias 13.11Atender de manera efectiva las fallas del funcionamiento de las luminarias. 13.12 Reemplazar las luminarias obsoletas o dañadas en espacios deportivos, parques y avenidas 13.13 Implementar tegnologia eficiente en los sistemas de alumbrado publico, aumentando la durabilidad de las luminarias y reducir el consumo de electricidad. 13.14 Garantizar que el sistema de alumbrado publico contribuja a la seguridad de las areas urbanas o espacios deportivos, disminuyendo el riesgo de robos u otro delitos 13.15 Ampliar en sistema de alumbrado publico mediante proyectos de nuevas Colonias, Barrios y Comunidades. </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
      <sheetName val="ÁRBOL DE OBJETIVOS "/>
      <sheetName val="MIR "/>
      <sheetName val="PbR"/>
      <sheetName val="POA  "/>
    </sheetNames>
    <sheetDataSet>
      <sheetData sheetId="0"/>
      <sheetData sheetId="1"/>
      <sheetData sheetId="2">
        <row r="7">
          <cell r="C7" t="str">
            <v xml:space="preserve">12. Obras incluyentes </v>
          </cell>
        </row>
        <row r="8">
          <cell r="C8" t="str">
            <v>EJE III   DIMENSION TERRITORIAL.  Fortalecimiento Urbano y Economico.</v>
          </cell>
        </row>
        <row r="9">
          <cell r="C9" t="str">
            <v>Ejecutar y verificar las obras publicas propuestas para que sean construidas con calidady beneficien a un numero significativo de habitantaes del municipio de Eduardo Neri</v>
          </cell>
        </row>
        <row r="10">
          <cell r="C10" t="str">
            <v xml:space="preserve"> planear obras sustentables en beneficios de agua potable a toda la ciudadania.2.- Realizar  una gestion ambiental mediantes servicios publicos de calidad</v>
          </cell>
        </row>
        <row r="11">
          <cell r="C11" t="str">
            <v>12.1 Infraestructura de Agua Potable y Campañas de concientización sobre el cuidado del Agua.</v>
          </cell>
        </row>
        <row r="15">
          <cell r="B15" t="str">
            <v>Competente abastecimiento de Agua Potable y de particularidad para la poblacion de Eduardo Neri</v>
          </cell>
          <cell r="C15" t="str">
            <v>Competente suministro de agua potable</v>
          </cell>
          <cell r="G15" t="str">
            <v>Numero de informes programadas  / Numero de informes realizadas *100   (NIP/NIR)*100 = 100%</v>
          </cell>
          <cell r="H15" t="str">
            <v xml:space="preserve">osbservaciones de campo y estadisticas </v>
          </cell>
        </row>
        <row r="16">
          <cell r="B16" t="str">
            <v>Progresar en el abastecimineto de Agua Potable a la poblacion en general</v>
          </cell>
          <cell r="C16" t="str">
            <v>Un alto nivel de calidad de agua potable</v>
          </cell>
          <cell r="G16" t="str">
            <v>Numero de informes programadas  / Numero de informes realizadas *100   (NIP/NIR)*100 = 100%</v>
          </cell>
          <cell r="H16" t="str">
            <v xml:space="preserve">osbservaciones de campo y estadisticas </v>
          </cell>
        </row>
        <row r="17">
          <cell r="B17" t="str">
            <v>Conservacion y cuidado a los tanques de almacenamiento para una excelente calidad del Agua Potable</v>
          </cell>
          <cell r="C17" t="str">
            <v>Mantener en excelentes condiciones los tanques de almacenamiento para una mas alta calidad de agua potable</v>
          </cell>
        </row>
        <row r="18">
          <cell r="B18" t="str">
            <v>Adecuada restauracion en los conductos de la red de Agua Potable</v>
          </cell>
          <cell r="C18" t="str">
            <v>superior flujo de agua potable</v>
          </cell>
          <cell r="H18" t="str">
            <v xml:space="preserve">osbservaciones de campo y estadisticas </v>
          </cell>
        </row>
        <row r="19">
          <cell r="B19" t="str">
            <v>Dispocision y ordenacion con el equipo de trabajadores para una excelente distribucion de Agua Potable en la poblacion</v>
          </cell>
          <cell r="C19" t="str">
            <v>Vital liquido para la poblacion en general</v>
          </cell>
          <cell r="H19" t="str">
            <v xml:space="preserve">control interno de la obra termionada </v>
          </cell>
        </row>
        <row r="20">
          <cell r="B20" t="str">
            <v>Instalacion de valvulas en los distintossectores que lo demanden para un servicio de calidad</v>
          </cell>
          <cell r="C20" t="str">
            <v>Inspeccion del esencial liquido</v>
          </cell>
          <cell r="H20" t="str">
            <v>control de vitacora y la operación del POA</v>
          </cell>
        </row>
        <row r="21">
          <cell r="B21" t="str">
            <v>Funcional interes en las fugas de Agua para regenerar el rendimiento en la poblacion</v>
          </cell>
          <cell r="C21" t="str">
            <v>Prevenir la filtracion del agua de los coductos</v>
          </cell>
          <cell r="H21" t="str">
            <v xml:space="preserve">control interno de la obra termionada </v>
          </cell>
        </row>
        <row r="22">
          <cell r="B22" t="str">
            <v>Una buena ejecucion de obra en la red de conductos de Agua Potable</v>
          </cell>
          <cell r="C22" t="str">
            <v>Aproximar la red de conductos para satisfacer a la poblacion</v>
          </cell>
          <cell r="H22" t="str">
            <v xml:space="preserve">osbservaciones de campo y estadisticas </v>
          </cell>
        </row>
      </sheetData>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 DIRECCION DE DEPORTES"/>
      <sheetName val="43.-DIRECCIÓN DE REGLAME"/>
      <sheetName val="42.-DIRECCIÓN DE PROTECCIÓN C"/>
      <sheetName val="41.-DIRECCIÓN DE ASUNTOS JURID"/>
      <sheetName val="40.-DIRECCIÓN DE PREVENCIÓN S "/>
      <sheetName val="39.-DIRECCIÓN DE TRAN"/>
      <sheetName val="38.-DIRECCIÓN GENERAL DE SEGUR "/>
      <sheetName val="37.-DIRECCIÓN DE LA DIVERCIDAD "/>
      <sheetName val="36.-DIRECCIÓN DE LA INSTANCIA "/>
      <sheetName val="35.-DIRECCIÓN GENERAL DEL"/>
      <sheetName val="34.-DIRECCIÓN DE UNIDAD DE TRAN"/>
      <sheetName val="33.-DIRECCIÓN DE LA INSTANCIA  "/>
      <sheetName val="32.-DIRECCIÓN DE PLANEA"/>
      <sheetName val="31.-DIRECCIÓN DE S"/>
      <sheetName val="30.-DIRECCIÓN DE EDUCA"/>
      <sheetName val="29.-DIRECCIÓN DE DESARROLLO R"/>
      <sheetName val="28.-DIRECCIÓN DE ATENCIÓN A COM"/>
      <sheetName val="27.-DIRECCIÓN DE OFICIALIA DE R"/>
      <sheetName val="26.-DIRECCIÓN DE COMUNICACIÓN S"/>
      <sheetName val="25.-DIRECCIÓN DE DESARROLLO SO"/>
      <sheetName val="24.-DIRECCIÓN DE SERVICIOS GENE"/>
      <sheetName val="23.-JEFATURA DE SISTEMA DE AGUA"/>
      <sheetName val="22.-DIRECCIÓN DE SERVICIOS PUBL"/>
      <sheetName val="21.-DIRECCIÓN DE DESARROLLO ECO"/>
      <sheetName val="20.-DIRECCION DE ECOLOGIA"/>
      <sheetName val="19.-DERECCIÓN GENERAL DE DESARR"/>
      <sheetName val="18.-DIRECCIÓN DE CONTROL PATRIM"/>
      <sheetName val="17.-DIRECCIÓN DE CATAS"/>
      <sheetName val="16.-DIRECCIÓN DE CONTABILI"/>
      <sheetName val="15.-DIRECCIÓN DE CUENTA PÚBL"/>
      <sheetName val="14.-DIRECCIÓN DE RECURSOS HUMAN"/>
      <sheetName val="13.DIRECCIÓN GENERAL DE ADMINIS"/>
      <sheetName val="12.-SECRETARIA GENERAL DE GOBI "/>
      <sheetName val="11.-ORGANO DE CONTROL INTE"/>
      <sheetName val="10.-SINDICATURA"/>
      <sheetName val="9.-REGIDURIA DE CULTURA, RECRE"/>
      <sheetName val="8.-REGIDURIA DE MEDIO AMBIENTE "/>
      <sheetName val="7.-REGIDURIA DE SALUD Y JUVEN"/>
      <sheetName val="6..REGIDURIA DE DERECHO DE LAS "/>
      <sheetName val="5.-REGIDURIA DE ATENCIÓN Y PART"/>
      <sheetName val="4.-REGIDURIA DE EDUCACIÓN Y GRU"/>
      <sheetName val="3.-REGIDURIA DE DESARROLLO RURA"/>
      <sheetName val="2.-REGIDURIA E DESARROLLO URBAN"/>
      <sheetName val="1.-PRESIDENC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5">
          <cell r="B5" t="str">
            <v>INDICADORES ESTRATÉGICOS Y DE GESTIÓN 2024.</v>
          </cell>
        </row>
        <row r="7">
          <cell r="A7" t="str">
            <v>CLASIFICACIÓN PROGRAMÁTICA</v>
          </cell>
        </row>
        <row r="8">
          <cell r="A8" t="str">
            <v>Programa Presupuestario:</v>
          </cell>
          <cell r="D8" t="str">
            <v>Vivienda y Servicios a la Comunidad</v>
          </cell>
          <cell r="I8" t="str">
            <v>Unidad Responsable:</v>
          </cell>
          <cell r="J8" t="str">
            <v>DIRECCIÓN GENERAL DE DESARROLLO URBANO Y OBRAS PÚBLICAS.</v>
          </cell>
          <cell r="L8" t="str">
            <v>Programa:</v>
          </cell>
          <cell r="M8" t="str">
            <v>Obras  Incluyentes</v>
          </cell>
          <cell r="O8" t="str">
            <v>Subprograma:</v>
          </cell>
          <cell r="P8" t="str">
            <v>Infraestructura Social para el Desarrollo</v>
          </cell>
        </row>
        <row r="10">
          <cell r="A10" t="str">
            <v>CLASIFICACIÓN FUNCIONAL</v>
          </cell>
        </row>
        <row r="11">
          <cell r="A11" t="str">
            <v>Finalidad:</v>
          </cell>
          <cell r="B11" t="str">
            <v>1. Gobierno</v>
          </cell>
          <cell r="F11" t="str">
            <v>Función:</v>
          </cell>
          <cell r="G11" t="str">
            <v>8. Otros Servicios Generales</v>
          </cell>
          <cell r="M11" t="str">
            <v>Subfunción:</v>
          </cell>
          <cell r="N11" t="str">
            <v>5. Otros</v>
          </cell>
        </row>
        <row r="12">
          <cell r="A12" t="str">
            <v>PLAN MUNICIPAL DE DESARROLLO</v>
          </cell>
        </row>
        <row r="13">
          <cell r="A13" t="str">
            <v>Eje Rector:</v>
          </cell>
          <cell r="B13" t="str">
            <v>III. Dimensión Territorial</v>
          </cell>
          <cell r="D13" t="str">
            <v>Objetivo:</v>
          </cell>
          <cell r="E13" t="str">
            <v>Construir una economia incluyente con equidad, innovación y sutentabilidad fortaleciendo el desarrollo urbano  del Municipio bajo una integración campo-ciudad promoviendo la conservación, restauración y mejoramiento de las condiciones de nuestro medio ambiente con una planecación adecuada fomentada  en la normatividad.</v>
          </cell>
          <cell r="H13" t="str">
            <v>Estrategia:</v>
          </cell>
          <cell r="I13" t="str">
            <v>1. Generar condiciones para detonar el desarrollo economico en el Municipio. 2. Impulsar las vocaciones  productivas del Municipio, facilitando sinergias entre los sectores social-privado-público-privado-academico. 3. Promover acciones productivas impulsando. 4.Planear las obras sustentables en beneficio de toda la ciudadania. 5. Impulsar una imagen urbana sustentable.</v>
          </cell>
          <cell r="M13" t="str">
            <v>Líneas de Acción:</v>
          </cell>
          <cell r="N13" t="str">
            <v>12.1 Infraestructura de agua potable y campañas de concientización sobre el  cuidado del agua. 12.2 Infraestructura de electrificación. 12.3 Infraestructura urbana: Mejoramiento  de los espacios públicos. 12.4 Infraestructura urbana : equipamento y gestión de recursos.  12.5 Campaña de Imagen urbana.</v>
          </cell>
        </row>
        <row r="15">
          <cell r="A15" t="str">
            <v>RESULTADOS</v>
          </cell>
        </row>
        <row r="16">
          <cell r="A16" t="str">
            <v>Lógica Vertical</v>
          </cell>
          <cell r="B16" t="str">
            <v>Resumen Narrativo</v>
          </cell>
          <cell r="E16" t="str">
            <v>INDICADORES ESTRATÉGICOS</v>
          </cell>
          <cell r="N16" t="str">
            <v>AVANCE</v>
          </cell>
          <cell r="P16" t="str">
            <v>Responsable del Registro del Avance</v>
          </cell>
        </row>
        <row r="17">
          <cell r="E17" t="str">
            <v>Denominación</v>
          </cell>
          <cell r="G17" t="str">
            <v>Método de Cálculo</v>
          </cell>
          <cell r="I17" t="str">
            <v>Unidad de Medida</v>
          </cell>
          <cell r="K17" t="str">
            <v>Tipo- Dimensión - Frecuencia</v>
          </cell>
          <cell r="L17" t="str">
            <v>Meta Programada</v>
          </cell>
          <cell r="N17" t="str">
            <v>Realizado al período</v>
          </cell>
          <cell r="O17" t="str">
            <v>Avance % al período</v>
          </cell>
        </row>
        <row r="18">
          <cell r="L18" t="str">
            <v>Trimestral</v>
          </cell>
          <cell r="M18" t="str">
            <v>Al Período</v>
          </cell>
        </row>
        <row r="19">
          <cell r="A19" t="str">
            <v>FIN</v>
          </cell>
          <cell r="B19" t="str">
            <v>CONTRIBUIR A LA DISMINUCIÓN DEL ÍNDICE DE REZAGO DE DOTACIÓN DE INFRAESTRUCTURA BÁSICA EN EL MUNICIPIO DE EDUARDO NERI, MEDIANTE PROGRAMAS, PROYECTOS Y ACCIONES DIRECTAS O COMPLEMENTARIAS PARA CUBRIR LA DEMANDA EN MATERIA DE INFRAESTRUCTURA BÁSICA</v>
          </cell>
          <cell r="E19" t="str">
            <v>INDICADOR DE REZAGO SOCIAL (PORCENTAJE)</v>
          </cell>
          <cell r="G19" t="str">
            <v>Porcentaje de Avance Programático = (No. De proyectos Terminados/ No. De Proyectos Programados) * 100.   PAP=(NPT/NPP) * 100</v>
          </cell>
          <cell r="I19" t="str">
            <v>PLAN MUNICIPAL DE DESARROLLO, PLAN ESTATAL Y PLATAFORMA DE TRANSPARENCIA, PBR, POAS.
SECRETARIA DEL BIENESTAR
INSTITUTO NACIONAL DE ESTADÍSTICA, GEOGRAFÍA E INFORMÁTICA (INEGI)
CONSEJO NACIONAL DE EVALUACIÓN DE LA POLÍTICA DE DESARROLLO SOCIAL (CONEVAL)</v>
          </cell>
          <cell r="K19" t="str">
            <v>Trimestral</v>
          </cell>
          <cell r="P19" t="str">
            <v>DIRECCIÓN GENERAL DE DESARROLLO URBANO Y OBRAS PÚBLICAS.</v>
          </cell>
        </row>
        <row r="20">
          <cell r="A20" t="str">
            <v>Propósito</v>
          </cell>
          <cell r="B20" t="str">
            <v>INCREMENTAR EL ÍNDICE DE POBLACIÓN CON DERECHOHABIENCIA A SERVICIOS DE AGUA POTABLE, DRENAJE Y ALCANTARILLADO, ENERGÍA ELÉCTRICA, SECTOR EDUCATIVO, SECTOR SALUD, VIVIENDA Y URBANIZACIÓN AL PIE DE VIVIENDA</v>
          </cell>
          <cell r="E20" t="str">
            <v>INDICADOR DE REZAGO SOCIAL (PORCENTAJE)</v>
          </cell>
          <cell r="G20" t="str">
            <v>Porcentaje de Efectividad = No. De Acciones Realizadas / No. De Acciones Programadas * 100             PE=NAR/NAP *100</v>
          </cell>
          <cell r="I20" t="str">
            <v>PLAN MUNICIPAL DE DESARROLLO, PLAN ESTATAL Y PLATAFORMA DE TRANSPARENCIA, PBR, POAS.
SECRETARIA DEL BIENESTAR
INSTITUTO NACIONAL DE ESTADÍSTICA, GEOGRAFÍA E INFORMÁTICA (INEGI)
CONSEJO NACIONAL DE EVALUACIÓN DE LA POLÍTICA DE DESARROLLO SOCIAL (CONEVAL)</v>
          </cell>
          <cell r="K20" t="str">
            <v>Trimestral</v>
          </cell>
          <cell r="P20" t="str">
            <v>DIRECCIÓN GENERAL DE DESARROLLO URBANO Y OBRAS PÚBLICAS.</v>
          </cell>
        </row>
        <row r="21">
          <cell r="A21" t="str">
            <v>Componente 1</v>
          </cell>
          <cell r="B21" t="str">
            <v>APOYO DIRECTO A LA POBLACIÓN QUE NO CUENTA CON ACCESO A LOS SERVICIOS BÁSICOS PARA LA VIVIENDA EN MATERIA DE AGUA POTABLE</v>
          </cell>
          <cell r="E21" t="str">
            <v>VIVIENDAS QUE NO DISPONEN DE AGUA ENTUBADA DE LA RED PÚBLICA</v>
          </cell>
          <cell r="G21" t="str">
            <v>Porcentaje de Avance Programático = (No. De proyectos Terminados/ No. De Proyectos Programados) * 100.   PAP=(NPT/NPP) * 100</v>
          </cell>
          <cell r="I21" t="str">
            <v>PLAN MUNICIPAL DE DESARROLLO, PLAN ESTATAL Y PLATAFORMA DE TRANSPARENCIA, PBR, POAS.
SECRETARIA DEL BIENESTAR
INSTITUTO NACIONAL DE ESTADÍSTICA, GEOGRAFÍA E INFORMÁTICA (INEGI)
CONSEJO NACIONAL DE EVALUACIÓN DE LA POLÍTICA DE DESARROLLO SOCIAL (CONEVAL)</v>
          </cell>
          <cell r="K21" t="str">
            <v>Trimestral</v>
          </cell>
          <cell r="P21" t="str">
            <v>DIRECCIÓN GENERAL DE DESARROLLO URBANO Y OBRAS PÚBLICAS.</v>
          </cell>
        </row>
        <row r="22">
          <cell r="A22" t="str">
            <v>Componente 2</v>
          </cell>
          <cell r="B22" t="str">
            <v>APOYO DIRECTO A LA POBLACIÓN QUE NO CUENTA CON ACCESO A LOS SERVICIOS BÁSICOS PARA LA VIVIENDA EN MATERIA DE DRENAJE Y ALCANTARILLADO</v>
          </cell>
          <cell r="E22" t="str">
            <v>VIVIENDAS QUE NO DISPONEN CON DRENAJE Y ALCANTARILLADO</v>
          </cell>
          <cell r="G22" t="str">
            <v>Porcentaje de Avance Programático = (No. De proyectos Terminados/ No. De Proyectos Programados) * 100.   PAP=(NPT/NPP) * 100</v>
          </cell>
          <cell r="I22" t="str">
            <v>PLAN MUNICIPAL DE DESARROLLO, PLAN ESTATAL Y PLATAFORMA DE TRANSPARENCIA, PBR, POAS.
SECRETARIA DEL BIENESTAR
INSTITUTO NACIONAL DE ESTADÍSTICA, GEOGRAFÍA E INFORMÁTICA (INEGI)
CONSEJO NACIONAL DE EVALUACIÓN DE LA POLÍTICA DE DESARROLLO SOCIAL (CONEVAL)</v>
          </cell>
          <cell r="K22" t="str">
            <v>Trimestral</v>
          </cell>
          <cell r="P22" t="str">
            <v>DIRECCIÓN GENERAL DE DESARROLLO URBANO Y OBRAS PÚBLICAS.</v>
          </cell>
        </row>
        <row r="23">
          <cell r="A23" t="str">
            <v>Componente 3</v>
          </cell>
          <cell r="B23" t="str">
            <v>APOYO DIRECTO A LA POBLACIÓN QUE NO CUENTA CON ACCESO A LOS SERVICIOS BÁSICOS PARA LA VIVIENDA EN MATERIA DE RED DE ENERGÍA ELÉCTRICA</v>
          </cell>
          <cell r="E23" t="str">
            <v>COLONIAS QUE NO DISPONEN RED DE ENERGÍA ELÉCTRICA</v>
          </cell>
          <cell r="G23" t="str">
            <v>Porcentaje de Avance Programático = (No. De proyectos Terminados/ No. De Proyectos Programados) * 100.   PAP=(NPT/NPP) * 100</v>
          </cell>
          <cell r="I23" t="str">
            <v>PLAN MUNICIPAL DE DESARROLLO, PLAN ESTATAL Y PLATAFORMA DE TRANSPARENCIA, PBR, POAS.
SECRETARIA DEL BIENESTAR
INSTITUTO NACIONAL DE ESTADÍSTICA, GEOGRAFÍA E INFORMÁTICA (INEGI)
CONSEJO NACIONAL DE EVALUACIÓN DE LA POLÍTICA DE DESARROLLO SOCIAL (CONEVAL)
COMISIÓN FEDERAL DE ELECTRICIDAD (CFE)</v>
          </cell>
          <cell r="K23" t="str">
            <v>Trimestral</v>
          </cell>
          <cell r="P23" t="str">
            <v>DIRECCIÓN GENERAL DE DESARROLLO URBANO Y OBRAS PÚBLICAS.</v>
          </cell>
        </row>
        <row r="24">
          <cell r="A24" t="str">
            <v>Componente 4</v>
          </cell>
          <cell r="B24" t="str">
            <v>APOYO DIRECTO A LA POBLACIÓN QUE NO CUENTA CON ACCESO A LA INFRAESTRUCTURA BASICA EN EL SECTOR EDUCATIVO</v>
          </cell>
          <cell r="E24" t="str">
            <v>POBLACIÓN SIN DERECHOHABIENCIA A SERVICIOS DEL SECTOR EDUCATIVO</v>
          </cell>
          <cell r="G24" t="str">
            <v>Porcentaje de Avance Programático = (No. De proyectos Terminados/ No. De Proyectos Programados) * 100.   PAP=(NPT/NPP) * 100</v>
          </cell>
          <cell r="I24" t="str">
            <v>PLAN MUNICIPAL DE DESARROLLO, PLAN ESTATAL Y PLATAFORMA DE TRANSPARENCIA, PBR, POAS.
SECRETARIA DEL BIENESTAR
INSTITUTO NACIONAL DE ESTADÍSTICA, GEOGRAFÍA E INFORMÁTICA (INEGI)
CONSEJO NACIONAL DE EVALUACIÓN DE LA POLÍTICA DE DESARROLLO SOCIAL (CONEVAL)</v>
          </cell>
          <cell r="K24" t="str">
            <v>Trimestral</v>
          </cell>
          <cell r="P24" t="str">
            <v>DIRECCIÓN GENERAL DE DESARROLLO URBANO Y OBRAS PÚBLICAS.</v>
          </cell>
        </row>
        <row r="25">
          <cell r="A25" t="str">
            <v>Componente 5</v>
          </cell>
          <cell r="B25" t="str">
            <v>APOYO DIRECTO A LA POBLACIÓN QUE NO CUENTA CON ACCESO A LA INFRAESTRUCTURA BASICA DE SALUD.</v>
          </cell>
          <cell r="E25" t="str">
            <v>POBLACIÓN SIN DERECHOHABIENCIA A SERVICIOS DE SALUD</v>
          </cell>
          <cell r="G25" t="str">
            <v>Porcentaje de Avance Programático = (No. De proyectos Terminados/ No. De Proyectos Programados) * 100.   PAP=(NPT/NPP) * 100</v>
          </cell>
          <cell r="I25" t="str">
            <v>PLAN MUNICIPAL DE DESARROLLO, PLAN ESTATAL Y PLATAFORMA DE TRANSPARENCIA, PBR, POAS.
SECRETARIA DEL BIENESTAR
INSTITUTO NACIONAL DE ESTADÍSTICA, GEOGRAFÍA E INFORMÁTICA (INEGI)
CONSEJO NACIONAL DE EVALUACIÓN DE LA POLÍTICA DE DESARROLLO SOCIAL (CONEVAL)</v>
          </cell>
          <cell r="K25" t="str">
            <v>Trimestral</v>
          </cell>
          <cell r="P25" t="str">
            <v>DIRECCIÓN GENERAL DE DESARROLLO URBANO Y OBRAS PÚBLICAS.</v>
          </cell>
        </row>
        <row r="26">
          <cell r="A26" t="str">
            <v>Componente 6</v>
          </cell>
          <cell r="B26" t="str">
            <v>APOYO A VIVIENDAS AFECTADAS POR FENÓMENOS NATURALES CONSIDERANDO EL CENSO REALIZADO EN CAMPO Y ANALIZADOS LOS CASOS DE INTERVENCIÓN</v>
          </cell>
          <cell r="E26" t="str">
            <v>VIVIENDAS AFECTADAS POR FENÓMENOS NATURALES EN CONDICIONES DE RIESGO</v>
          </cell>
          <cell r="G26" t="str">
            <v>Porcentaje de Avance Programático = (No. De proyectos Terminados/ No. De Proyectos Programados) * 100.   PAP=(NPT/NPP) * 100</v>
          </cell>
          <cell r="I26" t="str">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ell>
          <cell r="K26" t="str">
            <v>Trimestral</v>
          </cell>
          <cell r="P26" t="str">
            <v>DIRECCIÓN GENERAL DE DESARROLLO URBANO Y OBRAS PÚBLICAS.</v>
          </cell>
        </row>
        <row r="27">
          <cell r="A27" t="str">
            <v>Componente 7</v>
          </cell>
          <cell r="B27" t="str">
            <v xml:space="preserve">APOYO A LA INFRAESTRUCTURA DE URBANIZACIÓN EN GENERAL </v>
          </cell>
          <cell r="E27" t="str">
            <v>PORCENTAJE DE INFRAESTRUCTURA DE URBANIZACIÓN</v>
          </cell>
          <cell r="G27" t="str">
            <v>Porcentaje de Avance Programático = (No. De proyectos Terminados/ No. De Proyectos Programados) * 100.   PAP=(NPT/NPP) * 100</v>
          </cell>
          <cell r="I27" t="str">
            <v>PLAN MUNICIPAL DE DESARROLLO, PLAN ESTATAL Y PLATAFORMA DE TRANSPARENCIA, PBR, POAS.
SECRETARIA DEL BIENESTAR</v>
          </cell>
          <cell r="K27" t="str">
            <v>Trimestral</v>
          </cell>
          <cell r="P27" t="str">
            <v>DIRECCIÓN GENERAL DE DESARROLLO URBANO Y OBRAS PÚBLICAS.</v>
          </cell>
        </row>
        <row r="28">
          <cell r="A28" t="str">
            <v>INDICADORES DE GESTIÓN</v>
          </cell>
        </row>
        <row r="29">
          <cell r="A29" t="str">
            <v>Actividad 1.1</v>
          </cell>
          <cell r="B29" t="str">
            <v>1.1.1.- REHABILITACIÓN DEL EQUIPAMIENTO DE NUEVOS Y EXISTENTES POZOS PROFUNDOS.
1.1.2.- REHABILITACIÓN DE LOS SISTEMAS DE REBOMBEO EN TANQUES DE ALMACENAMIENTO PARA EL ABASTECIMIENTO DE AGUA POTABLE.
1.1.3.- REHABILITACIÓN DE LAS SUBESTACIONES ELÉCTRICAS DE LOS SISTEMAS DE BOMBEO EN TODAS LAS FUENTES DE ABASTECIMIENTO DE AGUA POTABLE.
1.1.4.- REHABILITACIÓN DE LA RED EXISTENTE DE AGUA POTABLE DE LA CABECERA Y LAS COMUNIDADES</v>
          </cell>
          <cell r="E29" t="str">
            <v>VIVIENDAS QUE NO DISPONEN DE AGUA ENTUBADA DE LA RED PÚBLICA</v>
          </cell>
          <cell r="G29" t="str">
            <v>Porcentaje de Avance Programático = (No. De proyectos Terminados/ No. De Proyectos Programados) * 100.   PAP=(NPT/NPP) * 100</v>
          </cell>
          <cell r="I29" t="str">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ell>
          <cell r="K29" t="str">
            <v>Trimestral</v>
          </cell>
          <cell r="P29" t="str">
            <v>DIRECCIÓN GENERAL DE DESARROLLO URBANO Y OBRAS PÚBLICAS.</v>
          </cell>
        </row>
        <row r="30">
          <cell r="A30" t="str">
            <v>Actividad 1.2</v>
          </cell>
          <cell r="B30" t="str">
            <v>1.2.1.- CONSTRUCCIÓN DE NUEVAS LÍNEAS DE CONDUCCIÓN PARA INTERCONECTAR LAS FUENTES DE ABASTECIMIENTO CON LOS TANQUES REGULADORES Y REBOMBEOS PARA EL SUMINISTRO DE AGUA POTABLE EN ATENCIÓN A LAS ZONAS DE REZAGO. 
1.2.2.- EQUIPAR LOS NUEVOS POZOS PROFUNDOS.
1.2.3.- CONSTRUCCIÓN DE NUEVA RED ELÉCTRICA PARA EL FUNCIONAMIENTO DE LOS POZOS PROFUNDOS.</v>
          </cell>
          <cell r="E30" t="str">
            <v>VIVIENDAS QUE NO DISPONEN DE AGUA ENTUBADA DE LA RED PÚBLICA</v>
          </cell>
          <cell r="G30" t="str">
            <v>Porcentaje de Avance Programático = (No. De proyectos Terminados/ No. De Proyectos Programados) * 100.   PAP=(NPT/NPP) * 100</v>
          </cell>
          <cell r="I30" t="str">
            <v>PLAN MUNICIPAL DE DESARROLLO, PLAN ESTATAL Y PLATAFORMA DE TRANSPARENCIA, PBR, POAS.
SECRETARIA DEL BIENESTAR
INSTITUTO NACIONAL DE ESTADÍSTICA, GEOGRAFÍA E INFORMÁTICA (INEGI)
CONSEJO NACIONAL DE EVALUACIÓN DE LA POLÍTICA DE DESARROLLO SOCIAL (CONEVAL)</v>
          </cell>
          <cell r="K30" t="str">
            <v>Trimestral</v>
          </cell>
          <cell r="P30" t="str">
            <v>DIRECCIÓN GENERAL DE DESARROLLO URBANO Y OBRAS PÚBLICAS.</v>
          </cell>
        </row>
        <row r="31">
          <cell r="A31" t="str">
            <v>Actividad 2.1</v>
          </cell>
          <cell r="B31" t="str">
            <v>2.1.1.- REHABILITACIÓN DE LA RED EXISTENTE DE AGUA POTABLE DE LA CABECERA Y LAS COMUNIDADES
2.1.2. DESAZOLVE DE LAS DE LA RED EXISTENTE DE AGUA POTABLE DE LA CABECERA Y LAS COMUNIDADES</v>
          </cell>
          <cell r="E31" t="str">
            <v>VIVIENDAS QUE NO DISPONEN CON DRENAJE Y ALCANTARILLADO</v>
          </cell>
          <cell r="G31" t="str">
            <v>Porcentaje de Avance Programático = (No. De proyectos Terminados/ No. De Proyectos Programados) * 100.   PAP=(NPT/NPP) * 100</v>
          </cell>
          <cell r="I31" t="str">
            <v>PLAN MUNICIPAL DE DESARROLLO, PLAN ESTATAL Y PLATAFORMA DE TRANSPARENCIA, PBR, POAS.
SECRETARIA DEL BIENESTAR
INSTITUTO NACIONAL DE ESTADÍSTICA, GEOGRAFÍA E INFORMÁTICA (INEGI)
CONSEJO NACIONAL DE EVALUACIÓN DE LA POLÍTICA DE DESARROLLO SOCIAL (CONEVAL)</v>
          </cell>
          <cell r="K31" t="str">
            <v>Trimestral</v>
          </cell>
          <cell r="P31" t="str">
            <v>DIRECCIÓN GENERAL DE DESARROLLO URBANO Y OBRAS PÚBLICAS.</v>
          </cell>
        </row>
        <row r="32">
          <cell r="A32" t="str">
            <v>Actividad 2.2</v>
          </cell>
          <cell r="B32" t="str">
            <v>2.2.1.- REALIZAR PROYECTOS QUE ATIENDAN PRINCIPALMENTE LA PROBLEMÁTICA EN MATERIA REZAGO DE DRENAJE Y ALCANTARILLADO
2.2.2.- CONSTRUCCIÓN Y AMPLIACIÓN DE NUEVAS LÍNEAS DE DRENAJE Y ALCANTARILLADO EN COLONIAS NUEVAS EN LA CABECERA Y EN LAS COMUNIDADES.</v>
          </cell>
          <cell r="E32" t="str">
            <v>VIVIENDAS QUE NO DISPONEN CON DRENAJE Y ALCANTARILLADO</v>
          </cell>
          <cell r="G32" t="str">
            <v>Porcentaje de Avance Programático = (No. De proyectos Terminados/ No. De Proyectos Programados) * 100.   PAP=(NPT/NPP) * 100</v>
          </cell>
          <cell r="I32" t="str">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ell>
          <cell r="K32" t="str">
            <v>Trimestral</v>
          </cell>
          <cell r="P32" t="str">
            <v>DIRECCIÓN GENERAL DE DESARROLLO URBANO Y OBRAS PÚBLICAS.</v>
          </cell>
        </row>
        <row r="33">
          <cell r="A33" t="str">
            <v>Actividad 3.1</v>
          </cell>
          <cell r="B33" t="str">
            <v>2.2.1.- REALIZAR PROYECTOS QUE ATIENDAN PRINCIPALMENTE LA PROBLEMÁTICA DE REZAGO EN MATERIA DE RED DE ENERGÍA ELÉCTRICA
2.2.2.- CONSTRUCCIÓN Y AMPLIACIÓN DE NUEVAS LÍNEAS DE RED DE ENERGÍA ELÉCTRICA EN COLONIAS NUEVAS DE LA CABECERA Y EN LAS COMUNIDADES.</v>
          </cell>
          <cell r="E33" t="str">
            <v>POBLACIÓN SIN DERECHOHABIENCIA A SERVICIOS DE ENERGÍA ELÉCTRICA</v>
          </cell>
          <cell r="G33" t="str">
            <v>Porcentaje de Avance Programático = (No. De proyectos Terminados/ No. De Proyectos Programados) * 100.   PAP=(NPT/NPP) * 100</v>
          </cell>
          <cell r="I33" t="str">
            <v>PLAN MUNICIPAL DE DESARROLLO, PLAN ESTATAL Y PLATAFORMA DE TRANSPARENCIA, PBR, POAS.
SECRETARIA DEL BIENESTAR
INSTITUTO NACIONAL DE ESTADÍSTICA, GEOGRAFÍA E INFORMÁTICA (INEGI)
CONSEJO NACIONAL DE EVALUACIÓN DE LA POLÍTICA DE DESARROLLO SOCIAL (CONEVAL)</v>
          </cell>
          <cell r="K33" t="str">
            <v>Trimestral</v>
          </cell>
          <cell r="P33" t="str">
            <v>DIRECCIÓN GENERAL DE DESARROLLO URBANO Y OBRAS PÚBLICAS.</v>
          </cell>
        </row>
        <row r="34">
          <cell r="A34" t="str">
            <v>Actividad 4.1</v>
          </cell>
          <cell r="B34" t="str">
            <v>4.1.1.- REHABILITAR LA INFRAESTRUCTURA BÁSICA EN EL SECTOR EDUCATIVO EXISTENTE PARA PROLONGAR SU VIDA UTIL.
4.2.1.- CONSTRUCCIÓN Y AMPLIACIÓN LA INFRAESTRUCTURA BÁSICA EN EL SECTOR EDUCATIVO QUE SE CONSIDERE NUEVA PARA LOS DIFERENTES NIVELES EDUCATIVOS</v>
          </cell>
          <cell r="E34" t="str">
            <v xml:space="preserve">INFRAESTRUCTURA EDUCATIVA CON DETERIORO ESTADO FÍSICO  </v>
          </cell>
          <cell r="G34" t="str">
            <v>Porcentaje de Avance Programático = (No. De proyectos Terminados/ No. De Proyectos Programados) * 100.   PAP=(NPT/NPP) * 100</v>
          </cell>
          <cell r="I34" t="str">
            <v>PLAN MUNICIPAL DE DESARROLLO, PLAN ESTATAL Y PLATAFORMA DE TRANSPARENCIA, PBR, POAS.
SECRETARIA DEL BIENESTAR
INSTITUTO NACIONAL DE ESTADÍSTICA, GEOGRAFÍA E INFORMÁTICA (INEGI)
CONSEJO NACIONAL DE EVALUACIÓN DE LA POLÍTICA DE DESARROLLO SOCIAL (CONEVAL)
INSTITUTO GUERRERENSE DE LA INFRAESTRUCTURA FÍSICA EDUCATIVA (IGIFE)</v>
          </cell>
          <cell r="K34" t="str">
            <v>Trimestral</v>
          </cell>
          <cell r="P34" t="str">
            <v>DIRECCIÓN GENERAL DE DESARROLLO URBANO Y OBRAS PÚBLICAS.</v>
          </cell>
        </row>
        <row r="35">
          <cell r="A35" t="str">
            <v>Actividad 5.1</v>
          </cell>
          <cell r="B35" t="str">
            <v xml:space="preserve">
5.1.1.- REHABILITAR LA INFRAESTRUCTURA BÁSICA DEL SECTOR SALUD EXISTENTE PARA PROLONGAR SU VIDA UTIL.
4.2.1.- LA APERTURA DE NUEVAS UNIDADES MÉDICAS CON COBERTURA MUNICIPAL.</v>
          </cell>
          <cell r="E35" t="str">
            <v>POBLACIÓN SIN DERECHOHABIENCIA A SERVICIOS DE SALUD</v>
          </cell>
          <cell r="G35" t="str">
            <v>Porcentaje de Avance Programático = (No. De proyectos Terminados/ No. De Proyectos Programados) * 100.   PAP=(NPT/NPP) * 100</v>
          </cell>
          <cell r="I35" t="str">
            <v>PLAN MUNICIPAL DE DESARROLLO, PLAN ESTATAL Y PLATAFORMA DE TRANSPARENCIA, PBR, POAS.
SECRETARIA DEL BIENESTAR
INSTITUTO NACIONAL DE ESTADÍSTICA, GEOGRAFÍA E INFORMÁTICA (INEGI)
CONSEJO NACIONAL DE EVALUACIÓN DE LA POLÍTICA DE DESARROLLO SOCIAL (CONEVAL)</v>
          </cell>
          <cell r="K35" t="str">
            <v>Trimestral</v>
          </cell>
          <cell r="P35" t="str">
            <v>DIRECCIÓN GENERAL DE DESARROLLO URBANO Y OBRAS PÚBLICAS.</v>
          </cell>
        </row>
        <row r="36">
          <cell r="A36" t="str">
            <v>Actividad 6.1</v>
          </cell>
          <cell r="B36" t="str">
            <v>6.1.1.- REHABILITACIÓN DE VIVIENDAS AFECTADAS POR FENÓMENOS NATURALES PARA LAS FAMILIAS DE BAJOS INGRESOS</v>
          </cell>
          <cell r="E36" t="str">
            <v>VIVIENDAS AFECTADAS POR FENÓMENOS NATURALES EN CONDICIONES DE RIESGO</v>
          </cell>
          <cell r="G36" t="str">
            <v>Porcentaje de Avance Programático = (No. De proyectos Terminados/ No. De Proyectos Programados) * 100.   PAP=(NPT/NPP) * 100</v>
          </cell>
          <cell r="I36" t="str">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ell>
          <cell r="K36" t="str">
            <v>Semestral</v>
          </cell>
          <cell r="P36" t="str">
            <v>DIRECCIÓN GENERAL DE DESARROLLO URBANO Y OBRAS PÚBLICAS.</v>
          </cell>
        </row>
        <row r="37">
          <cell r="A37" t="str">
            <v>Actividad 7.1</v>
          </cell>
          <cell r="B37" t="str">
            <v>7.1.1.- CONSTRUCCION DE OBRAS DE CAMINOS, BRECHAS Y CARRETERAS.</v>
          </cell>
          <cell r="E37" t="str">
            <v xml:space="preserve">PORCENTAJE DE VIAS DE 
COMUNICACIÓN A LAS 
COMUNIDADES
     </v>
          </cell>
          <cell r="G37" t="str">
            <v>Porcentaje de Avance Programático = (No. De proyectos Terminados/ No. De Proyectos Programados) * 100.   PAP=(NPT/NPP) * 100</v>
          </cell>
          <cell r="I37" t="str">
            <v>PLAN MUNICIPAL DE DESARROLLO, PLAN ESTATAL Y PLATAFORMA DE TRANSPARENCIA, PBR, POAS.
SECRETARIA DEL BIENESTAR
 SECRETARIA DE COMUNICACIONES Y TRANSPORTES (SCT)
TRANSITO MUNICIPAL</v>
          </cell>
          <cell r="K37" t="str">
            <v>Trimestral</v>
          </cell>
          <cell r="P37" t="str">
            <v>DIRECCIÓN GENERAL DE DESARROLLO URBANO Y OBRAS PÚBLICAS.</v>
          </cell>
        </row>
        <row r="38">
          <cell r="A38" t="str">
            <v>Actividad 7.2</v>
          </cell>
          <cell r="B38" t="str">
            <v>7.2.1.- CONSTRUCCIÓN DE PAVIMENTACIÓN DE CALLES EN LA CABECERA Y LAS COMUNIDADES, PARA MEJOR LAS CONDICIONES DE SUS VÍAS PUBLICAS VEHICULARES Y PEATONALES</v>
          </cell>
          <cell r="E38" t="str">
            <v xml:space="preserve">PLAN DE DESARROLLO URBANO 
</v>
          </cell>
          <cell r="G38" t="str">
            <v>Porcentaje de Avance Programático = (No. De proyectos Terminados/ No. De Proyectos Programados) * 100.   PAP=(NPT/NPP) * 100</v>
          </cell>
          <cell r="I38" t="str">
            <v>PLAN MUNICIPAL DE DESARROLLO, PLAN ESTATAL Y PLATAFORMA DE TRANSPARENCIA, PBR, POAS.
SECRETARIA DEL BIENESTAR
 SECRETARIA DE COMUNICACIONES Y TRANSPORTES (SCT)
TRANSITO MUNICIPAL</v>
          </cell>
          <cell r="K38" t="str">
            <v>Trimestral</v>
          </cell>
          <cell r="P38" t="str">
            <v>DIRECCIÓN GENERAL DE DESARROLLO URBANO Y OBRAS PÚBLICAS.</v>
          </cell>
        </row>
        <row r="39">
          <cell r="A39" t="str">
            <v>Actividad 7.3</v>
          </cell>
          <cell r="B39" t="str">
            <v xml:space="preserve">7.3.1.- REHABILITACIÓN DEL ALUMBRADO PÚBLICO DE TODO EL MUNICIPIO </v>
          </cell>
          <cell r="E39" t="str">
            <v xml:space="preserve">CENSO DE ALUMBRADO PUBLICO </v>
          </cell>
          <cell r="G39" t="str">
            <v>Porcentaje de Avance Programático = (No. De proyectos Terminados/ No. De Proyectos Programados) * 100.   PAP=(NPT/NPP) * 100</v>
          </cell>
          <cell r="I39" t="str">
            <v>SECRETARIA DEL BIENESTAR
 COMISIÓN FEDERAL DE ELECTRICIDAD (CFE)</v>
          </cell>
          <cell r="K39" t="str">
            <v>Trimestral</v>
          </cell>
          <cell r="P39" t="str">
            <v>DIRECCIÓN GENERAL DE DESARROLLO URBANO Y OBRAS PÚBLICAS.</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23. Logistica interna</v>
          </cell>
        </row>
        <row r="8">
          <cell r="C8" t="str">
            <v>Estrategia transversal dimensión administrativa y ciudadana.</v>
          </cell>
        </row>
        <row r="9">
          <cell r="C9" t="str">
            <v>Apoyar y coordinarse en todo momento con las diferentes áreas que requieran de algún servicio o evento.</v>
          </cell>
        </row>
        <row r="10">
          <cell r="C10" t="str">
            <v xml:space="preserve">Inspeccionar y vigilar el cumplimiento de la normatividad. Transparentar las finanzas públicas optimizando la utilización de los recursos públicos conforme a la normatividad. </v>
          </cell>
        </row>
        <row r="11">
          <cell r="C11" t="str">
            <v>23.1. Dotacion de insumos de papeleria y equipo de oficina a las diferentes areas de la Administracion.  23.2. Apoyo en los diferentes eventos civicos y culturales, con el equipamiento de mobiliario.  23.3.  Apoyo con los templetes en los eventos a realizarse por las diferentes fechas , civico, culturales y de alta relevancia.</v>
          </cell>
        </row>
      </sheetData>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15">
          <cell r="B15" t="str">
            <v>Eficiente logística de eventos en el municipio cumpliendo con el equipo, material e insumos de manera oportuna.</v>
          </cell>
          <cell r="C15" t="str">
            <v>Porcentaje de Eventos</v>
          </cell>
          <cell r="H15" t="str">
            <v>Oficios, bitácoras  fotograficas.</v>
          </cell>
        </row>
        <row r="16">
          <cell r="H16" t="str">
            <v>Oficios y bitácoras  fotografías</v>
          </cell>
        </row>
        <row r="17">
          <cell r="B17" t="str">
            <v>Eficiencia en el desarrollo de actividades de logística.</v>
          </cell>
          <cell r="H17" t="str">
            <v>Oficios, bitácoras  fotografías y supervisión del  persona de limpieza.</v>
          </cell>
        </row>
        <row r="18">
          <cell r="H18" t="str">
            <v>Oficios y bitácoras  fotografías</v>
          </cell>
        </row>
        <row r="19">
          <cell r="H19" t="str">
            <v>Informes pormenorizado de la diversas actividadaes cubiertas.</v>
          </cell>
        </row>
        <row r="20">
          <cell r="H20" t="str">
            <v>Oficios, bitácoras, fotografías y supervisión personal.</v>
          </cell>
        </row>
        <row r="21">
          <cell r="H21" t="str">
            <v>Oficios y bitácoras  fotografías</v>
          </cell>
        </row>
        <row r="22">
          <cell r="C22" t="str">
            <v>Porcentaje de Revisiones</v>
          </cell>
          <cell r="H22" t="str">
            <v>Supervisión personal y bitácoras  fotografías.</v>
          </cell>
        </row>
        <row r="23">
          <cell r="B23" t="str">
            <v>entrega oportuna del mobiliario y herramientas al lugar que se solicIta.</v>
          </cell>
          <cell r="C23" t="str">
            <v>porcentaje de atencion</v>
          </cell>
        </row>
      </sheetData>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2)"/>
      <sheetName val="arbol de objetivos"/>
      <sheetName val="MIR"/>
      <sheetName val="PbR"/>
      <sheetName val="POA "/>
    </sheetNames>
    <sheetDataSet>
      <sheetData sheetId="0"/>
      <sheetData sheetId="1"/>
      <sheetData sheetId="2">
        <row r="7">
          <cell r="C7" t="str">
            <v>22. Patrimonio Social</v>
          </cell>
        </row>
        <row r="8">
          <cell r="C8" t="str">
            <v>ESTRATEGIA TRANSVERSAL. DIMENSION ADMINISTRATIVA Y CIUDADANA</v>
          </cell>
        </row>
        <row r="9">
          <cell r="C9" t="str">
            <v>Proporcionar a las distintas áreas del H. Ayuntamiento el equipo y mobiliario para lograr la funcionalidad en su
conjunto.</v>
          </cell>
        </row>
        <row r="10">
          <cell r="C10" t="str">
            <v>Fomentar un Gobierno eficaz, honesto y
transparente.</v>
          </cell>
        </row>
        <row r="11">
          <cell r="C11" t="str">
            <v>22.1 Depuración del mobiliario y equipo de oficina. 2.2 Actualización del inventario de bienes materiales del H. Ayuntamiento mediante supervisiones periódicas a las distintas áreas.
22.3 Realizar acciones de mantenimiento preventivo dentro del parque vehicular del Municipio.</v>
          </cell>
        </row>
        <row r="15">
          <cell r="B15" t="str">
            <v xml:space="preserve">Tener el control debido de inventarios y resguardos de cada bien mueble para no andar buscando en que areas se encunetran dichos muebles asi como tener el control de todo lo que necesita en refaciones el parque vehicular para llevar una bitacora de mantenimiento vehicular </v>
          </cell>
          <cell r="C15" t="str">
            <v xml:space="preserve">Control total de inventarios y resguardos </v>
          </cell>
          <cell r="G15" t="str">
            <v>NO. TOTAL DE INVENTARIOS/ NO TOTAL DE RESGAURDOS X100</v>
          </cell>
          <cell r="H15" t="str">
            <v xml:space="preserve">Se verifican muebles que se entregan </v>
          </cell>
        </row>
        <row r="16">
          <cell r="B16" t="str">
            <v xml:space="preserve">Eficiente  administracion y coordinación con areas de las que  depénde la Direccion de Control Patrimonial </v>
          </cell>
          <cell r="C16" t="str">
            <v xml:space="preserve">Eficiente coordinacion </v>
          </cell>
          <cell r="G16" t="str">
            <v>NO. TOTAL DE AREAS / NO TOTAL DE AREAS COORDINADAS X 100</v>
          </cell>
          <cell r="H16" t="str">
            <v xml:space="preserve">Que se adminitren correctamente los bienes patrimoniales </v>
          </cell>
        </row>
        <row r="17">
          <cell r="B17" t="str">
            <v xml:space="preserve">llevar el control debido de los bienes muebles e inmuebles </v>
          </cell>
          <cell r="C17" t="str">
            <v xml:space="preserve">bienes patrimoniales debidamente inventariados </v>
          </cell>
          <cell r="G17" t="str">
            <v>NO TOTAL DE BIENES MUEBLES /NO DE BIENES VERIFICADOS X 100</v>
          </cell>
          <cell r="H17" t="str">
            <v xml:space="preserve">Tener el control total de los bienes </v>
          </cell>
        </row>
        <row r="18">
          <cell r="B18" t="str">
            <v xml:space="preserve">entraga de muebles a las diferentes areas en buena coordinacion con la Direccion de Control Patrimonial </v>
          </cell>
          <cell r="C18" t="str">
            <v xml:space="preserve">Asignacion de bienes muebles </v>
          </cell>
          <cell r="G18" t="str">
            <v>NO. TOTAL DE BIENES ADQUIRIDOS / NO TOTAL DE MUEBLES ENTREGADOS A LAS AREAS X 100</v>
          </cell>
          <cell r="H18" t="str">
            <v xml:space="preserve">Nuestra direccion sea encargada de la entrega de bienes </v>
          </cell>
        </row>
        <row r="19">
          <cell r="B19" t="str">
            <v>entrega a tiempo  de facturas de muebles entregados para hacer los resguardos debidos a las areas entregadas</v>
          </cell>
          <cell r="C19" t="str">
            <v xml:space="preserve">facturas cotejadas con los bienes muebles </v>
          </cell>
          <cell r="G19" t="str">
            <v>NO TOTAL DE BIENES MUEBLES ADQUIRIDOS / NO TOTAL DE FACTURAS RECIBIDAS X 100</v>
          </cell>
          <cell r="H19" t="str">
            <v xml:space="preserve">Cuando se entegue un bien mueble sea ya cotejado con las facturas </v>
          </cell>
        </row>
        <row r="20">
          <cell r="B20" t="str">
            <v xml:space="preserve">Buena coordinacion para la entrega de los bienes muebles </v>
          </cell>
          <cell r="C20" t="str">
            <v xml:space="preserve">Que se coordinen las areas para la entrega de los bienes </v>
          </cell>
          <cell r="G20" t="str">
            <v>NO TOTAL DE AREAS / NO TOTAL DE AREAS COORDINADAS X 100</v>
          </cell>
          <cell r="H20" t="str">
            <v xml:space="preserve">Que nos coordinemos con las areas para entrega de cada bien mueble </v>
          </cell>
        </row>
        <row r="21">
          <cell r="B21" t="str">
            <v xml:space="preserve">Eficiente coordinacion para la reparacion del parque vehicular </v>
          </cell>
          <cell r="C21" t="str">
            <v xml:space="preserve">Coordinacion en la reparacion del parque veicular </v>
          </cell>
          <cell r="G21" t="str">
            <v>NO. TOTAL DE VEHICULOS / NO TOTAL DE VEHICULOS REPRADOS X 100</v>
          </cell>
          <cell r="H21" t="str">
            <v xml:space="preserve">Ser eficientes para la reparacion del parque vehicular </v>
          </cell>
        </row>
        <row r="22">
          <cell r="B22" t="str">
            <v xml:space="preserve">parque vehicular en optimas condiciones para su uso debido </v>
          </cell>
          <cell r="C22" t="str">
            <v xml:space="preserve">servicios al parque vehicular </v>
          </cell>
          <cell r="G22" t="str">
            <v xml:space="preserve">NO. TOTALÑ DE VEHICULOS 7 NO TOTAL DE SERVICIOS REALIZADOS X 100 </v>
          </cell>
          <cell r="H22" t="str">
            <v xml:space="preserve">Que se verifique el optimo uso del parque vehicular </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Objetivos"/>
      <sheetName val="Pbr"/>
      <sheetName val="MIR"/>
      <sheetName val="POA"/>
      <sheetName val="Árbol_de_Problemas"/>
    </sheetNames>
    <sheetDataSet>
      <sheetData sheetId="0"/>
      <sheetData sheetId="1"/>
      <sheetData sheetId="2">
        <row r="7">
          <cell r="C7" t="str">
            <v>Programa 27: Tu identidad, Tu orgullo</v>
          </cell>
        </row>
        <row r="12">
          <cell r="B12" t="str">
            <v>Realizacion de Registros en tiempo y forma de los ciudadanos, evitando los registros extemporaneos</v>
          </cell>
          <cell r="C12" t="str">
            <v>Indice de Cumplimiento de Registros Gratuits</v>
          </cell>
          <cell r="D12" t="str">
            <v>Indice de Cumplimiento de Registros Gratuitos = (No. Registros realizados en la semana / No. De registros solicitados en la semana) x 100</v>
          </cell>
          <cell r="E12" t="str">
            <v>Folios de Registros gratuitos</v>
          </cell>
        </row>
        <row r="13">
          <cell r="B13" t="str">
            <v>Hacer que los procesos de registros en la Oficialia No. 1 se realicen de manera eficaz y eficiente, garantizando su veracidad a los usuarios</v>
          </cell>
          <cell r="C13" t="str">
            <v>Total de  Servicios Brindandos</v>
          </cell>
          <cell r="D13" t="str">
            <v>Total de Servicios Brindados = Total = (numeros de servicios concluidos / numero de servicios solicitados) x 100</v>
          </cell>
          <cell r="E13" t="str">
            <v>Recibos de pago, lista de registros elaborados, hojas de defuncion entregadas a INEGI y a la Coordinacion Estatal</v>
          </cell>
        </row>
        <row r="14">
          <cell r="B14" t="str">
            <v xml:space="preserve">Ampliacion de la oficinas, contando con una sala de espera, recepcion de documentos y atencion a los registros, lo cual hara que los usuarios tenga una mayor comodidad a la hora de aisitir a la oficialia </v>
          </cell>
          <cell r="C14" t="str">
            <v>Capacidad de ciudadanos atendidos</v>
          </cell>
          <cell r="D14" t="str">
            <v>Capacidad de ciudadanos atendidos = (Numeros de usuarios atendidos / No. De usuarios solicitamtes ) x 100</v>
          </cell>
          <cell r="E14" t="str">
            <v>Fotografias</v>
          </cell>
        </row>
        <row r="16">
          <cell r="B16" t="str">
            <v>Solicitar una clave mas de (SID) en la coordinacion Estatal para el Personal</v>
          </cell>
          <cell r="C16" t="str">
            <v>Numeros de Claves Obtenidad</v>
          </cell>
          <cell r="D16" t="str">
            <v>No. De claves del SID = ( no. De claves obtenidas/ numero de claves solicitadas) x 100</v>
          </cell>
          <cell r="E16" t="str">
            <v>Servidores del SID</v>
          </cell>
        </row>
      </sheetData>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Programa 20. Finanzas Eficaces</v>
          </cell>
        </row>
        <row r="8">
          <cell r="C8" t="str">
            <v>Estrategia transversal "Dimension Administrativa Alianza Institucional y Cidadana"</v>
          </cell>
        </row>
        <row r="9">
          <cell r="C9" t="str">
            <v>Planear de manera responsable la presupuestación, recaudación, y administración de los recursos públicos del municipio de Eduardo Neri.</v>
          </cell>
        </row>
        <row r="10">
          <cell r="C10" t="str">
            <v>Consolidar una Administración Municipal transparente y simplificada en los trámites. Transparentar las finanzas públicas optimizando la utilización de los recursos públicos conforme a la normatividad.</v>
          </cell>
        </row>
        <row r="11">
          <cell r="C11" t="str">
            <v>20.1 Impulsar un incremento en la recaudación de impuestos incentivando el pago del mismo. 20.3 Transparencia en el ingreso y gasto de la Administración Pública Municipal, así como en las 
adquisiciones</v>
          </cell>
        </row>
        <row r="15">
          <cell r="B15" t="str">
            <v>Contribuir a tener una Hacienda Pública Municipal Fortalecida</v>
          </cell>
          <cell r="C15" t="str">
            <v>Porcentaje del cumplimiento de la actualización de catastro e instrumentos de recaudación</v>
          </cell>
          <cell r="G15" t="str">
            <v>Actualizacion de Instrumentos Recaudados=(Porcentaje Recaudacion/Porcentaje no Recaudacion ) * 100 AIR=(PR/PNR)*100</v>
          </cell>
          <cell r="H15" t="str">
            <v>Registro de Catastro
Urbano. Acta de
revisión y actualización
los instrumentos de
recaudación</v>
          </cell>
        </row>
        <row r="16">
          <cell r="B16" t="str">
            <v>El municipio de Eduardo Neri tiene una eficiente recaudación de impuestos sobre la propiedad inmobiliaria</v>
          </cell>
          <cell r="C16" t="str">
            <v>Tasa en la recaudación de impuesto sobre la propiedad inmobiliaria</v>
          </cell>
          <cell r="G16" t="str">
            <v>Porcentaje en Cobros =( No. De cuentas Registradas / No. De no Registradas) * 100 C=(NCT/NNR)*100</v>
          </cell>
          <cell r="H16" t="str">
            <v>Informe mensual de pagos de propietarios inmobiliarios que recibieron una carta invitación, generado y ubicado en la Dirección Catastro Municipal.</v>
          </cell>
        </row>
        <row r="17">
          <cell r="B17" t="str">
            <v>Cartera vencida recuperada.</v>
          </cell>
          <cell r="C17" t="str">
            <v>Porcentaje de contribuyentes
que forman parte de la recuperación de cartera vencida</v>
          </cell>
          <cell r="G17" t="str">
            <v>Porcentaje de Rezagos  =( No. De contribuyentes con adeudo/ No. De contribuyentes al corriente con el Pago) 100 PR=(NCA/NCP)*100</v>
          </cell>
          <cell r="H17" t="str">
            <v>Informe mensual de pagos de propietarios inmobiliarios que recibieron una carta invitación, generado y ubicado en la Dirección Catastro Municipal.</v>
          </cell>
        </row>
        <row r="18">
          <cell r="B18" t="str">
            <v>Realizar campañas de descuento</v>
          </cell>
          <cell r="C18" t="str">
            <v>Porcentaje de avance en la implementación
de estrategias recaudatorias</v>
          </cell>
          <cell r="G18" t="str">
            <v>Porcentaje de Convenios =( No. Proyectos no programados / No. De Proyectos Programados) * 100 PC=(NPT/NPP)*100</v>
          </cell>
          <cell r="H18" t="str">
            <v xml:space="preserve">Informe mensual de
cartas invitación
entregadas, generado y
ubicado en la Dirección
de Catastro Municipa </v>
          </cell>
        </row>
        <row r="19">
          <cell r="B19" t="str">
            <v>Implementar estrategias recaudatorias</v>
          </cell>
          <cell r="C19" t="str">
            <v>Porcentaje de avance en la implementación
de estrategias recaudatorias</v>
          </cell>
          <cell r="G19" t="str">
            <v>Porcentaje de Estrategias Recaudadas  =( No. Estrategiad Recaudadas/ No. Estrategiad no Recaudadas) * 100 PBD=(NER/ENR)*100</v>
          </cell>
        </row>
        <row r="20">
          <cell r="B20" t="str">
            <v>Modernizar el Sistema Catastra</v>
          </cell>
          <cell r="C20" t="str">
            <v>Porcentaje de actualización del Sistema Catastral</v>
          </cell>
          <cell r="G20" t="str">
            <v>Porcentaje Vinculacion Informacion =( No. Informacion de otras areas / No. Informacion por parte de Catastro) * 100 PVI=(NIA/NPC)*100</v>
          </cell>
          <cell r="H20" t="str">
            <v>Tarjeta Informativa de avance de Actualización de Sistemas de Catastral, generado y ubicado en la Dirección de Catastro Municipal</v>
          </cell>
        </row>
        <row r="21">
          <cell r="B21" t="str">
            <v>Cobro de impuestos sobre propiedad inmobiliaria supervisados</v>
          </cell>
          <cell r="C21" t="str">
            <v>Porcentaje de supervisiones realizadas verificando el adecuado cobro de impuesto sobre propiedad inmobiliaria</v>
          </cell>
          <cell r="G21" t="str">
            <v>Porcentaje en Cobros =( No. De cuentas Registradas / No. De no Registradas) * 100 C=(NCT/NNR)*100</v>
          </cell>
          <cell r="H21" t="str">
            <v xml:space="preserve">Informe mensual de actividades e ingresos, generado y ubicado en la Dirección de Catastro Municipal
</v>
          </cell>
        </row>
        <row r="22">
          <cell r="B22" t="str">
            <v>Integrar expedientes catastrales</v>
          </cell>
          <cell r="C22" t="str">
            <v>Porcentaje de actualización de información
catastral archivada en expedientes</v>
          </cell>
          <cell r="G22" t="str">
            <v>Porcentaje de Evaluacion =( No. Resultados Archivados  / No. De Total del Padron) * 100 PEV=(NRA/NTP)*100</v>
          </cell>
          <cell r="H22" t="str">
            <v>Informe mensual de actividades, generado y ubicado en la Dirección de Catastro Municipa</v>
          </cell>
        </row>
      </sheetData>
      <sheetData sheetId="3"/>
      <sheetData sheetId="4">
        <row r="24">
          <cell r="AA24" t="str">
            <v>2. Desarrollo social</v>
          </cell>
        </row>
        <row r="25">
          <cell r="AA25" t="str">
            <v>2.7 Otros asuntos sociales</v>
          </cell>
        </row>
        <row r="26">
          <cell r="AA26" t="str">
            <v>2.7.1 Otros asuntos sociales</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7">
          <cell r="C7" t="str">
            <v>Programa 20. Finanzas Eficaces</v>
          </cell>
        </row>
        <row r="8">
          <cell r="C8" t="str">
            <v>ESTRATEGIA TRANSVERSAL.  Dimensión Administrativa y Ciudadana.</v>
          </cell>
        </row>
        <row r="9">
          <cell r="C9" t="str">
            <v>Consolidar una Administración Municipal caracterizada por su eficiencia, honestidad y transparencia colaborando con la ciudadanía por el bien común cumpliendo con las atribuciones, brindando una atención de calidad y solución a los problemas con respeto y garantía de los derechos humanos de la población.</v>
          </cell>
        </row>
        <row r="10">
          <cell r="C10" t="str">
            <v>1.- Consolidar una Administración Municipal transparente y simplificada en los trámites. 2.- Transparentar las finanzas públicas optimizando la utilización de los recursos  públicos conforme a la  normatividad. 3.- Mejorar estrategias de recaudación de ingresos. 4.- Lograr en tiempo y forma la elaboración de los informes trimestrales y cuenta pública.</v>
          </cell>
        </row>
        <row r="11">
          <cell r="C11" t="str">
            <v>20.1 Impulsar un incremento en la recaudación de impuestos incentivando el pago del mismo. 20.2 Planeación responsable del gasto. 20.3 Transparencia en el ingreso y gasto de la Administración Pública Municipal, así como en las adquisiciones.</v>
          </cell>
        </row>
        <row r="15">
          <cell r="B15" t="str">
            <v xml:space="preserve">Cumplimiento en tiempo y forma la presentacion de informacion contable </v>
          </cell>
          <cell r="C15" t="str">
            <v>Porcentaje de integración</v>
          </cell>
          <cell r="G15" t="str">
            <v>Porcentaje de Integración=(Documentos entregados/documentos requeridos)*100. PINT=(DOCE/DOCR)*100</v>
          </cell>
          <cell r="H15" t="str">
            <v>Informes Financieros y Cuenta Pública entregada ante la Auditoria Superior del Estado, Archivo Interno de Tesorería, Reporte del Programa Operativo Anual.</v>
          </cell>
        </row>
        <row r="16">
          <cell r="B16" t="str">
            <v xml:space="preserve">Proceso eficiente  para administrar la contabilidad </v>
          </cell>
          <cell r="C16" t="str">
            <v>Porcentaje de cumplimiento</v>
          </cell>
          <cell r="G16" t="str">
            <v>Porcentaje de Cumplimiento=(Leyes utilizadas/Leyes Requeridas)*100. PC=LU/LR*100</v>
          </cell>
          <cell r="H16" t="str">
            <v>Informes Financieros y Cuenta Pública entregada ante la Auditoria Superior del Estado, Archivo Interno de Tesorería, Reporte del Programa Operativo Anual.</v>
          </cell>
        </row>
        <row r="17">
          <cell r="B17" t="str">
            <v>Organización en la integración y control de la información financiera.</v>
          </cell>
        </row>
        <row r="18">
          <cell r="B18" t="str">
            <v>Integración y captura de la información financiera, presupuestal y contable.</v>
          </cell>
          <cell r="C18" t="str">
            <v>Porcentaje de integracion</v>
          </cell>
          <cell r="G18" t="str">
            <v>Porcentaje de Recepción = (Información Entregada/Información Solicitada)*100. PR=(IE/IS)*100</v>
          </cell>
        </row>
        <row r="19">
          <cell r="B19" t="str">
            <v>Emitir los estados financieros mensualmente, para ver la situación que guarda el municipio.</v>
          </cell>
          <cell r="C19" t="str">
            <v>Estados Financieros Integrados</v>
          </cell>
        </row>
        <row r="20">
          <cell r="B20" t="str">
            <v>Cumplimiento de las funciones y objetivos de las diferentes áreas.</v>
          </cell>
          <cell r="C20" t="str">
            <v>Reglamento Interno (porcentaje)</v>
          </cell>
          <cell r="G20" t="str">
            <v>Porcentaje de Reglamentos = (No.de Reglamentos Autorizados/Número de Áreas funcionales) *100. PR=(NRA/NAF)*100</v>
          </cell>
          <cell r="H20" t="str">
            <v>Informes Financieros y Cuenta Pública entregada ante la Auditoria Superior del Estado, Archivo Interno de Tesorería, Reporte del Programa Operativo Anual.</v>
          </cell>
        </row>
        <row r="21">
          <cell r="B21" t="str">
            <v>Dispersión de la nomina quincenal a cada uno de los trabajores del H. Ayuntamiento.</v>
          </cell>
        </row>
        <row r="22">
          <cell r="B22" t="str">
            <v>Elaboración de las declaraciones mensuales para el pago de Impuestos Federales y Estatales.</v>
          </cell>
          <cell r="G22" t="str">
            <v>Porcentaje de eventos=(Eventos realizados/Eventos Programados)*100. PE=(ER/EP)*100</v>
          </cell>
        </row>
      </sheetData>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
      <sheetName val="PbR"/>
      <sheetName val="POA"/>
      <sheetName val="avance poa"/>
    </sheetNames>
    <sheetDataSet>
      <sheetData sheetId="0"/>
      <sheetData sheetId="1"/>
      <sheetData sheetId="2">
        <row r="13">
          <cell r="C13" t="str">
            <v>Porcentaje de integración</v>
          </cell>
        </row>
        <row r="15">
          <cell r="C15" t="str">
            <v>Porcentaje de informes</v>
          </cell>
          <cell r="G15" t="str">
            <v>Porcentaje de Informes=(No. De Informes Entregado/No, de Informes Solicitados)*100</v>
          </cell>
          <cell r="H15" t="str">
            <v>Informes Financieros y Cuenta Pública entregada ante la Auditoria Superior del Estado, Archivo Interno de Tesorería, Reporte del Programa Operativo Anual.</v>
          </cell>
        </row>
        <row r="16">
          <cell r="H16" t="str">
            <v>Informes Financieros y Cuenta Pública entregada ante la Auditoria Superior del Estado, Archivo Interno de Tesorería, Reporte del Programa Operativo Anual.</v>
          </cell>
        </row>
        <row r="17">
          <cell r="G17" t="str">
            <v xml:space="preserve">Porcentaje de Expedientes Integrados = (Información Entregada/Información Solicitada)*100. PEI=(IE/IS)*100. </v>
          </cell>
          <cell r="H17" t="str">
            <v>Informes Financieros y Cuenta Pública entregada ante la Auditoria Superior del Estado, Archivo Interno de Tesorería, Reporte del Programa Operativo Anual.</v>
          </cell>
        </row>
        <row r="18">
          <cell r="C18" t="str">
            <v>Reglamento Interno (porcentaje)</v>
          </cell>
          <cell r="G18" t="str">
            <v>Porcentaje de Reglamentos = (No.de Reglamentos Autorizados/Número de Áreas funcionales) *100. PR=(NRA/NAF)*100</v>
          </cell>
          <cell r="H18" t="str">
            <v>Informes Financieros y Cuenta Pública entregada ante la Auditoria Superior del Estado, Archivo Interno de Tesorería, Reporte del Programa Operativo Anual.</v>
          </cell>
        </row>
        <row r="20">
          <cell r="C20" t="str">
            <v>Porcentaje de eventos</v>
          </cell>
          <cell r="H20" t="str">
            <v>Reportes y notas informativas.</v>
          </cell>
        </row>
      </sheetData>
      <sheetData sheetId="3"/>
      <sheetData sheetId="4">
        <row r="7">
          <cell r="A7" t="str">
            <v xml:space="preserve">EJE: Transversal C  Austeridad y administracion publica responsable. </v>
          </cell>
        </row>
      </sheetData>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7">
          <cell r="C7" t="str">
            <v>Programa 20. Finanzas Eficaces</v>
          </cell>
        </row>
        <row r="8">
          <cell r="C8" t="str">
            <v>Eje Transversal  : Dimension Admnistrativa y Ciudadana</v>
          </cell>
        </row>
        <row r="9">
          <cell r="C9" t="str">
            <v>Consolidar una Administración Municipal caracterizada por su eficiencia, honestidad y transparencia colaborando con la ciudadanía por el bien común cumpliendo con las atribuciones, brindando una atención de calidad y solución a los problemas con respeto y garantía de los derechos humanos de la población.</v>
          </cell>
        </row>
        <row r="10">
          <cell r="C10" t="str">
            <v>1.-Consolidar una Administración Municipal transparente y simplificada en los trámites.  2.- Transparentar las finanzas públicas optimizando la utilización de los recursos públicos conforme a la normatividad. 3.- Lograr en tiempo y forma la elaboración de los  informes trimestrales y cuenta pública.</v>
          </cell>
        </row>
        <row r="11">
          <cell r="C11" t="str">
            <v>20.2 Planeación responsable del gasto. 20.3 Transparencia en el ingreso y gasto de la Administración Pública Municipal, así como en las adquisiciones.</v>
          </cell>
        </row>
        <row r="15">
          <cell r="B15" t="str">
            <v>Contribuir a la integraciòn de la cuenta pùblica atraves de la aplicaciòn de la normatividad establecida por el CONAC.</v>
          </cell>
          <cell r="C15" t="str">
            <v>Porcentaje de cumplimiento de obligaciones de Armonizaciòn contable y rendiciòn de cuentas.</v>
          </cell>
          <cell r="G15" t="str">
            <v>Porcentaje de Integración=(Documentos entregados/documentos requeridos)*100. PINT=(DOCE/DOCR)*100</v>
          </cell>
          <cell r="H15" t="str">
            <v>Informes Financieros y Cuenta Publica entregada ante la Auditoria Superior del Estado, Archivo Interno de Tesoreria, Reporte del Programa Operativo Anual.</v>
          </cell>
        </row>
        <row r="16">
          <cell r="B16" t="str">
            <v>Informaion oportuna ala cuidadania interesada en conocer como se administran las recursos publicos.</v>
          </cell>
          <cell r="C16" t="str">
            <v>Porcentaje de reportes de situaciòn financiera publicados.</v>
          </cell>
          <cell r="G16" t="str">
            <v>Porcentaje de Integración=(Documentos entregados/documentos requeridos)*100. PINT=(DOCE/DOCR)*100</v>
          </cell>
          <cell r="H16" t="str">
            <v>Informes Financieros y Cuenta Publica entregada ante la Auditoria Superior del Estado, Archivo Interno de Tesoreria, Reporte del Programa Operativo Anual.</v>
          </cell>
        </row>
        <row r="18">
          <cell r="B18" t="str">
            <v>Recepciòn Mensual de la informaciòn finaciera, presupuestal y contable.</v>
          </cell>
          <cell r="C18" t="str">
            <v>Porcentaje de informes entregados.</v>
          </cell>
          <cell r="G18" t="str">
            <v>Porcentaje de Integración=(Documentos entregados/documentos requeridos)*100. PINT=(DOCE/DOCR)*100</v>
          </cell>
          <cell r="H18" t="str">
            <v>Informes Financieros y Cuenta Publica entregada ante la Auditoria Superior del Estado, Archivo Interno de Tesoreria, Reporte del Programa Operativo Anual.</v>
          </cell>
        </row>
        <row r="19">
          <cell r="B19" t="str">
            <v>Integraciòn Mensual de la informaciòn financiera, presupuestal y contable.</v>
          </cell>
          <cell r="C19" t="str">
            <v xml:space="preserve">Porcentaje de avance </v>
          </cell>
          <cell r="G19" t="str">
            <v>Porcentaje de Integración=(Documentos entregados/documentos requeridos)*100. PINT=(DOCE/DOCR)*100</v>
          </cell>
          <cell r="H19" t="str">
            <v>Informes Financieros y Cuenta Publica entregada ante la Auditoria Superior del Estado, Archivo Interno de Tesoreria, Reporte del Programa Operativo Anual.</v>
          </cell>
        </row>
        <row r="20">
          <cell r="B20" t="str">
            <v>Registro Mensual de la informaciòn contable y presupuestal.</v>
          </cell>
          <cell r="C20" t="str">
            <v>Porcentaje de informaciòn registrada.</v>
          </cell>
          <cell r="G20" t="str">
            <v>Porcentaje de Integración=(Documentos entregados/documentos requeridos)*100. PINT=(DOCE/DOCR)*100</v>
          </cell>
          <cell r="H20" t="str">
            <v>Informes Financieros y Cuenta Publica entregada ante la Auditoria Superior del Estado, Archivo Interno de Tesoreria, Reporte del Programa Operativo Anual.</v>
          </cell>
        </row>
        <row r="21">
          <cell r="B21" t="str">
            <v>Actualizacion de portal de transparencia para rendir cuentas al publico</v>
          </cell>
          <cell r="C21" t="str">
            <v>Porcentaje de informaciòn registrada.</v>
          </cell>
          <cell r="G21" t="str">
            <v>Porcentaje de Integración=(Documentos entregados/documentos requeridos)*100. PINT=(DOCE/DOCR)*100</v>
          </cell>
          <cell r="H21" t="str">
            <v>Informes Financieros y Cuenta Publica entregada ante la Auditoria Superior del Estado, Archivo Interno de Tesoreria, Reporte del Programa Operativo Anual.</v>
          </cell>
        </row>
        <row r="22">
          <cell r="B22" t="str">
            <v>Apoyo de recursos economicos para contratacion de personal.</v>
          </cell>
          <cell r="C22" t="str">
            <v xml:space="preserve">Porcentaje de integracion del personal </v>
          </cell>
          <cell r="G22" t="str">
            <v>Porcentaje de Integración=(Documentos entregados/documentos requeridos)*100. PINT=(DOCE/DOCR)*100</v>
          </cell>
          <cell r="H22" t="str">
            <v>Informes Financieros y Cuenta Publica entregada ante la Auditoria Superior del Estado, Archivo Interno de Tesoreria, Reporte del Programa Operativo Anual.</v>
          </cell>
        </row>
      </sheetData>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 xml:space="preserve">21.- Administracion del Recurso Humano </v>
          </cell>
        </row>
        <row r="15">
          <cell r="B15" t="str">
            <v xml:space="preserve">Estimular a los trabajadores monetariamente para mejorar las normativas, compromiso y apoyo a la administracion Municipal y la ciudadania. </v>
          </cell>
          <cell r="C15" t="str">
            <v>Incentivos quincenales y aumentos</v>
          </cell>
          <cell r="G15" t="str">
            <v>Porcentaje de aumentos y compensacion =(Reuniones y trabajos con el Personal Realizadas/Reuniones de Capacitacion Programadas) *100. PC=(RPR/RCP)*100</v>
          </cell>
        </row>
        <row r="16">
          <cell r="B16" t="str">
            <v>Mayor compromiso para alcanzar los objetivos laborales de los trabajadores en cada una de sus areas y comisiones desempeñadas despues de una buena capacitacion</v>
          </cell>
          <cell r="C16" t="str">
            <v>Porcentaje de compromiso en los trabajadores</v>
          </cell>
        </row>
        <row r="17">
          <cell r="B17" t="str">
            <v>Cada trabajador conoce sus funciones y obligaciones laborales para mejorar su desempeño,</v>
          </cell>
          <cell r="C17" t="str">
            <v>No. De  Capacitaciones de informacion y capacitacion</v>
          </cell>
          <cell r="G17" t="str">
            <v>Porcentaje de Capacitación= (Cursos Realizados/Cursos Programados)*100. PCA=(CUR/CUP)*100</v>
          </cell>
          <cell r="H17" t="str">
            <v>Plan de formacion, capacitador y Listas de asistencia</v>
          </cell>
        </row>
        <row r="18">
          <cell r="B18" t="str">
            <v>Cumplir en su totalidad con las tareas o indicaciones de cada trabajador al ser comisionado, permite un cumplimiento y eficiente participacion en las actividades</v>
          </cell>
          <cell r="C18" t="str">
            <v>Numero de Capacitaciones por area.</v>
          </cell>
          <cell r="G18" t="str">
            <v>Porcentaje de  Capacitaciones Realizadas=(No. De Capacitaciones Realizadas/No. De Capacitaciones programadas)*100. PCR=(NCR/NCp)*100</v>
          </cell>
          <cell r="H18" t="str">
            <v>Plan de formacion, capacitador y Listas de asistencia</v>
          </cell>
        </row>
        <row r="19">
          <cell r="B19" t="str">
            <v>Eficas atencion y excelente  trato a la ciudadania y colaboracion en las diferentes actividades que generen atencion ciudadana.</v>
          </cell>
          <cell r="C19" t="str">
            <v>Numero de contrataciones</v>
          </cell>
          <cell r="H19" t="str">
            <v>Plan de incorporacion y perfiles del trabajador</v>
          </cell>
        </row>
        <row r="20">
          <cell r="B20" t="str">
            <v xml:space="preserve">Comisionar para tener mejor disposicion de los trabajadores para atender indicaciones cuando se comisionan a otra areas. </v>
          </cell>
          <cell r="C20" t="str">
            <v>No. De Reuniones con los Directivos o Jefes inmediatos</v>
          </cell>
          <cell r="G20" t="str">
            <v>Porcentaje de Reuniones= (Reuniones Realizadas/Reuniones Programadas)*100. PR=(RR/RP)*100</v>
          </cell>
          <cell r="H20" t="str">
            <v xml:space="preserve">Plan Municipal y listas de asistencia </v>
          </cell>
        </row>
        <row r="21">
          <cell r="B21" t="str">
            <v>Capacitar, y mejorar el conocimiento, comunicación y disposicion de las areas y personal implicadas en una actividad.</v>
          </cell>
          <cell r="C21" t="str">
            <v xml:space="preserve">Porcentaje de personal seleccionado en atencion a la ciudadania. </v>
          </cell>
          <cell r="G21" t="str">
            <v>Porcentaje de Actividades de Seleccionn=(Incorporacion de Personal/Total de Personas Incorporadass)*100. PAS=(IP/TPI)*100</v>
          </cell>
          <cell r="H21" t="str">
            <v>Lista de asistencia, curriculum de cada trabajador y Nomina</v>
          </cell>
        </row>
        <row r="22">
          <cell r="B22" t="str">
            <v xml:space="preserve">obtener mejor participacion en conjunto para las actividades realizadas por el Ayuntamiento. </v>
          </cell>
          <cell r="C22" t="str">
            <v xml:space="preserve">Numero de procesos de Selección de personal. </v>
          </cell>
          <cell r="H22" t="str">
            <v>Lista de asistencia, curriculum de cada trabajador y Nomina</v>
          </cell>
        </row>
      </sheetData>
      <sheetData sheetId="3"/>
      <sheetData sheetId="4">
        <row r="17">
          <cell r="C17" t="str">
            <v xml:space="preserve"> ESTRATEGIA TRANSVERSAL"DIMENSION ADMINISTRACION Y CUIDADANA"</v>
          </cell>
        </row>
        <row r="18">
          <cell r="C18" t="str">
            <v xml:space="preserve">Ofrecer un servicio de administracion con calidad a traves del personal directivo, administrativo y operativo: fortaleciendo el clima laboral en la Administracion Municipal, creando un sentido de pertenencia que comprenda actividades en conjunto con otras areas desarrollando mejor cada actividad </v>
          </cell>
        </row>
        <row r="20">
          <cell r="C20" t="str">
            <v>Establecer un sistema integral, moderno y tranasparente que permita mejorar la admnistración pública municipal acorde a las condiciones actuales del municipio y a los cambios nacionales e internacionales.</v>
          </cell>
        </row>
        <row r="21">
          <cell r="C21" t="str">
            <v>Implementar el Sistema Integral de información Administrativa y Financiera Municipal para mejorar los diferentes procesos de gestión y administración.</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Garantizar un sistema de movilidad eficiente, seguro y sustentable en el municipio de Eduardo Neri, mejorando la infraestructura vial, regulando el transporte y promoviendo la educación vial en la ciudadanía.</v>
          </cell>
          <cell r="C12" t="str">
            <v>Movilidad urbana mejorada</v>
          </cell>
          <cell r="D12" t="str">
            <v>Movilidad urbana mejorada= (No. De Avance del Proyecto de Movilidad Urbana Mejorada/Proyecto de Movilidad Urbana)*100  MUM=(NAPMUM/PMU)*100</v>
          </cell>
          <cell r="E12" t="str">
            <v>Mantenimiento</v>
          </cell>
        </row>
        <row r="13">
          <cell r="B13" t="str">
            <v>Optimizar la movilidad urbana mediante la rehabilitación de la infraestructura, la regulación del transporte público y privado.</v>
          </cell>
          <cell r="C13" t="str">
            <v>Infraestructura vial optimizada</v>
          </cell>
          <cell r="D13" t="str">
            <v>Infraestructura vial optimizada=(No. de Calles con Mejoramiento Vial/No. Total de Calles en la Cabecera Municipal)*100  IVO=(NCMV/NTCCM)*100</v>
          </cell>
          <cell r="E13" t="str">
            <v>Reportes de mantenimiento y señalización</v>
          </cell>
        </row>
        <row r="14">
          <cell r="B14" t="str">
            <v>Mejora de la infraestructura vial y señalización.</v>
          </cell>
          <cell r="C14" t="str">
            <v>Vialidades rehabilitadas</v>
          </cell>
          <cell r="D14" t="str">
            <v>Vialidades Rehabilitadas=(No. De Calles con Buena Infraestructura/No. De Calles en Mal Estado) *100  VR=(NCBI/NCME)*100</v>
          </cell>
          <cell r="E14" t="str">
            <v>Calles con buena señalización</v>
          </cell>
        </row>
        <row r="15">
          <cell r="B15" t="str">
            <v>Instalación de señalización vial adecuada.</v>
          </cell>
          <cell r="C15" t="str">
            <v>Instalación de señalización vial adecuada</v>
          </cell>
          <cell r="D15" t="str">
            <v>Instalación de Señalización Vial Adecuada= (No. De Señalizaciones Colocadas/No. De Señalizaciones en la Cabecera Municipal)*100      ISVA=(NSC/NSCM)*100</v>
          </cell>
          <cell r="E15" t="str">
            <v>Reportes de instalación de señalización y supervisión municipal</v>
          </cell>
        </row>
        <row r="16">
          <cell r="B16" t="str">
            <v>Regulación y supervisión del transporte público y privado.</v>
          </cell>
          <cell r="C16" t="str">
            <v>Supervisión del transporte</v>
          </cell>
          <cell r="D16" t="str">
            <v>Supervisión del Transporte= (No. De Operativos Realizados/No. Total de Transporte en la Cabecera Municipal)*100   ST=(NOR/NTTCM)*100</v>
          </cell>
          <cell r="E16" t="str">
            <v>Reportes de operativos y estadísticas de cumplimiento</v>
          </cell>
        </row>
        <row r="17">
          <cell r="B17" t="str">
            <v>Asignación de espacios de estacionamiento para transporte ligero.</v>
          </cell>
          <cell r="C17" t="str">
            <v>Regulación del tránsito vehicular</v>
          </cell>
          <cell r="D17" t="str">
            <v>Regulación del Tránsito Vehicular= (No. De Espacios Libres/No. Total de Vehículos Ligeros en la Cabecera Municipal)*100   RTV=(NEL/NTVLCM)*100</v>
          </cell>
          <cell r="E17" t="str">
            <v>Espacios disponibles para estacionamiento</v>
          </cell>
        </row>
        <row r="18">
          <cell r="B18" t="str">
            <v>Concientización vial a la ciudadanía.</v>
          </cell>
          <cell r="C18" t="str">
            <v>Disminución de accidentes viales</v>
          </cell>
          <cell r="D18" t="str">
            <v>Disminución de Accidentes Viales= (No. De Ciudadanos que Usan Responsablemente el Transporte Particular/No. Total de Ciudadanos que Utilizan Transporte Particular)*100  DAV= (NCURTP/NTCUTP)*100</v>
          </cell>
          <cell r="E18" t="str">
            <v>Registro de accidentes viales al año.</v>
          </cell>
        </row>
        <row r="19">
          <cell r="B19" t="str">
            <v>Impartir platicas sobre educación vial a padres y alumnos, en escuelas de los 3 niveles educativos.</v>
          </cell>
          <cell r="C19" t="str">
            <v>Índice de cumplimiento de platicas de educación vial</v>
          </cell>
          <cell r="D19" t="str">
            <v>Índice de Cumplimiento de Platicas de Educación Vial= (No. De Platicas de Educación Vial Realizadas/No. De Platicas de Educación Vial Programadas)*100  ICPEV=(NPEVR/NPEVP)*100</v>
          </cell>
          <cell r="E19" t="str">
            <v>Fotografías y video</v>
          </cell>
        </row>
        <row r="20">
          <cell r="B20" t="str">
            <v>Vinculación con los transportistas municipales</v>
          </cell>
          <cell r="C20" t="str">
            <v>Motivación al Transportista</v>
          </cell>
          <cell r="D20" t="str">
            <v>Motivación al Transportista= (No. De Transportistas Públicos de la Cabecera Municipal/No. De Transportistas Certificados)*100      MT=(NTPCM/NTC)*100</v>
          </cell>
        </row>
        <row r="21">
          <cell r="B21" t="str">
            <v>Convivencia por el día del transportista</v>
          </cell>
          <cell r="C21" t="str">
            <v>Celebración en el Día del Transportista</v>
          </cell>
          <cell r="D21" t="str">
            <v>Celebración en el Dia del Transportista=(No. Total de Transportistas de la Cabecera Municipal/No. De Transportistas Asistentes)*100    CDT=(NTTCM/NTA)*100</v>
          </cell>
          <cell r="E21" t="str">
            <v>Evento</v>
          </cell>
        </row>
      </sheetData>
      <sheetData sheetId="3" refreshError="1"/>
      <sheetData sheetId="4">
        <row r="17">
          <cell r="C17" t="str">
            <v>Eje III. Seguridad y Justicia: El Compromiso Para un mejor Futuro.</v>
          </cell>
        </row>
        <row r="18">
          <cell r="C18" t="str">
            <v>Garantizar la fluidez del tráfico, la seguridad vial, la sostenibilidad regulando acciones de movilidad en el transporte del Municipio promoviendo un entorno más ordenado y eficiente.</v>
          </cell>
        </row>
        <row r="19">
          <cell r="C19" t="str">
            <v>Programa 21. Movilidad Eficiente: Conexión para Todos</v>
          </cell>
        </row>
        <row r="20">
          <cell r="C20" t="str">
            <v>Fomentar una coordinación con los tres órdenes de Gobierno para la construcción de la paz, mediante acciones eficaces de protección y prevención para la disuasión y seguimiento al delito, generando espacios seguros a la vanguardia de la ciudadanía.</v>
          </cell>
        </row>
        <row r="21">
          <cell r="C21" t="str">
            <v>21.1 Elaborar planes de movilidad urbana, integrando los diferentes modos de transporte público, privado o no motorizado, fomentando la eficiencia del sistema. 21.2 Optimizar rutas, frecuencias, horarios y accesibilidad mediante el desarrollo de planes de trabajo en el transporte público. 21.3 Establecer normas y regulaciones de tráfico: límites de velocidad, señales de tránsito, restricciones vehiculares, garantizando la seguridad vial y la fluidez del tráfico en coordinación con el área de Tránsito Municipal. 21.4 Realizar campañas de sensibilización sobre el respeto a las normas de tráfico, el uso del cinturón de seguridad, el respeto a las señales y el uso del casco o el cinturón de seguridad. 21.5 Implementar medias de prevención para la protección de los peatones como la creación o rehabilitación de los cruces peatonales o señales específicas para la seguridad de las personas que caminan. 21.6 Planificar y mejorar la infraestructura vial asegurando que el sistema de transporte sea eficiente y seguro. 21.7 Garantizar la correcta asignación de carriles, espacios de estacionamiento, paradas de transporte  público con el fin de evitar la congestión y promover la movilidad eficiente. 21.8 Fomentar un transporte público seguro, eficiente y cómodo para los usuarios como el transporte violeta.</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Arbol_de_objetivos"/>
      <sheetName val="MIR"/>
      <sheetName val="PBR"/>
      <sheetName val="POA"/>
    </sheetNames>
    <sheetDataSet>
      <sheetData sheetId="0" refreshError="1"/>
      <sheetData sheetId="1" refreshError="1"/>
      <sheetData sheetId="2">
        <row r="12">
          <cell r="B12" t="str">
            <v>Colaboración de la Población para la Construcción de un Ambiente de Paz y Seguridad</v>
          </cell>
          <cell r="C12" t="str">
            <v>Porcentaje de Población Concientizada</v>
          </cell>
          <cell r="D12" t="str">
            <v>Porcentaje de Población Concientizada= (Número de personas concientizadas / Total de población objetivo) * 100 PPC=NPC/TPO*100</v>
          </cell>
          <cell r="E12" t="str">
            <v>Listas de asistencia, encuestas de percepción, reportes de actividades</v>
          </cell>
        </row>
        <row r="13">
          <cell r="B13" t="str">
            <v>Lograr Mayor atención en la Salud Emocional y en Adicciones para Disminuir el Índice de Violencia y Deserción Escolar Mediante Temas Afines para la Prevención del Delito en el Municipio de Eduardo Neri</v>
          </cell>
          <cell r="C13" t="str">
            <v>Porcentaje de Ciudadanía Atendida</v>
          </cell>
          <cell r="D13" t="str">
            <v>Porcentaje de Ciudadanía Atendida=(Número de ciudadanos atendidos / Total de población programados por atender) * 100 PCA=NCA/TPPA*100</v>
          </cell>
          <cell r="E13" t="str">
            <v>Registros de atención, reportes de asistencia, expedientes clínicos</v>
          </cell>
        </row>
        <row r="14">
          <cell r="B14" t="str">
            <v>Fortalecer la Sana Convivencia tanto en el Núcleo familiar como el Escolar</v>
          </cell>
          <cell r="C14" t="str">
            <v>Porcentaje de Familias Participantes</v>
          </cell>
          <cell r="D14" t="str">
            <v>Porcentaje de Familias Participantes = (Número de familias participantes / Total de familias objetivo) * 100 PFP=NFP/TFO*100</v>
          </cell>
          <cell r="E14" t="str">
            <v>Registros de participación, encuestas de satisfacción, evidencias fotográficas</v>
          </cell>
        </row>
        <row r="15">
          <cell r="B15" t="str">
            <v>Instalación de Módulos Informativos sobre Temas de Prevención de Delitos y Adicciones</v>
          </cell>
          <cell r="C15" t="str">
            <v xml:space="preserve">Porcentaje de Ciudadanos Atendidos </v>
          </cell>
          <cell r="D15" t="str">
            <v>Porcentaje de Ciudadanos Atendidos = (Número de ciudadanos atendidos / Total de ciudadanos objetivo) * 100 PCA=NCA/TCA*100</v>
          </cell>
          <cell r="E15" t="str">
            <v>Reportes de atención, registros de asistencia, material distribuido</v>
          </cell>
        </row>
        <row r="16">
          <cell r="B16" t="str">
            <v>Proximidad Social y Atención Prioritaria a la Comunidad Estudiantil</v>
          </cell>
          <cell r="C16" t="str">
            <v>Porcentaje de Población e Instituciones Atendidas</v>
          </cell>
          <cell r="D16" t="str">
            <v>Porcentaje de Población e Instituciones Atendidas = (Número de personas e instituciones atendidas / Total de población e instituciones objetivo) * 100 PPIA=NPIA/TPIA*100</v>
          </cell>
          <cell r="E16" t="str">
            <v>Listas de asistencia, reportes de intervención, acuerdos firmados con instituciones</v>
          </cell>
        </row>
        <row r="17">
          <cell r="B17" t="str">
            <v xml:space="preserve">Impartición de Talleres, Conferencias y Capacitaciones Referente a Temas para Prevenir la Delincuencia y la Adicción </v>
          </cell>
          <cell r="C17" t="str">
            <v>Porcentaje de Talleres, Conferencias y Capacitaciones Realizadas</v>
          </cell>
          <cell r="D17" t="str">
            <v xml:space="preserve">Porcentaje de Talleres, Conferencias y Capacitaciones Realizadas = (Número de talleres, conferencias y capacitaciones realizadas / Total de actividades programadas) * 100 PTCCR=NTCC/TAP*100 </v>
          </cell>
          <cell r="E17" t="str">
            <v>Registros de eventos, listas de asistencia, material didáctico utilizado</v>
          </cell>
        </row>
        <row r="18">
          <cell r="B18" t="str">
            <v xml:space="preserve">Lograr una coordinación eficaz con los tres niveles de gobierno para obtener un resultado positivo en la población </v>
          </cell>
          <cell r="C18" t="str">
            <v>Porcentaje de coordinación</v>
          </cell>
          <cell r="D18" t="str">
            <v>Porcentaje de coordinación=(Número de acciones coordinadas / Total de acciones programadas) * 100 PC=(NAC/TAP)*100</v>
          </cell>
          <cell r="E18" t="str">
            <v>Minutas de reuniones, convenios interinstitucionales, reportes de gestión</v>
          </cell>
        </row>
        <row r="19">
          <cell r="B19" t="str">
            <v>Ferias Institucionales de seguridad Publica y Actividades Recreativas para la Construcción de la Paz</v>
          </cell>
          <cell r="C19" t="str">
            <v>Porcentaje de Material Didáctico Distribuido</v>
          </cell>
          <cell r="D19" t="str">
            <v>Porcentaje de Material Didáctico Distribuido= (Número de materiales didácticos distribuidos / Total de materiales programados) * 100 PMDD=(DMDD/TMP)*100</v>
          </cell>
          <cell r="E19" t="str">
            <v>Reportes de distribución, registros de eventos, evidencia fotográfica</v>
          </cell>
        </row>
        <row r="20">
          <cell r="B20" t="str">
            <v>Atención Psicológica y Canalización con Redes de apoyo</v>
          </cell>
          <cell r="C20" t="str">
            <v>Porcentaje de Población Atendida y Canalizada</v>
          </cell>
          <cell r="D20" t="str">
            <v>Porcentaje de Población Atendida y Canalizada= (Número de personas atendidas y canalizadas / Total de personas que solicitaron atención) * 100 PPAC=NPAC/TPSA*100</v>
          </cell>
          <cell r="E20" t="str">
            <v>Expedientes clínicos, registros de atención, reportes de canalización</v>
          </cell>
        </row>
      </sheetData>
      <sheetData sheetId="3" refreshError="1"/>
      <sheetData sheetId="4">
        <row r="17">
          <cell r="C17" t="str">
            <v>EJE III. Seguridad y Justicia "el compromiso para un futuro mejor"</v>
          </cell>
        </row>
        <row r="18">
          <cell r="C18" t="str">
            <v>Fomentar la integración y participación de la sociedad en general en la construcción de una cultura de paz mediante mecanismos de prevención del delito</v>
          </cell>
        </row>
        <row r="19">
          <cell r="C19" t="str">
            <v>Programa 20. Alianza ciudadana por la prevención</v>
          </cell>
        </row>
        <row r="20">
          <cell r="C20" t="str">
            <v>Fomentar una coordinación con los tres órdenes de Gobierno para la construcción de la paz, mediante acciones eficaces de protección y prevención para la disuasión y seguimiento al delito, generando espacios seguros a la vanguardia de la ciudadanía.</v>
          </cell>
        </row>
        <row r="21">
          <cell r="C21" t="str">
            <v>20.1 Realizar programas de educación y sensibilización para prevenir conductas delictivas. 20.2 Fomentar la coordinación con las áreas de seguridad,  educación, protección civil, tránsito y bienestar social, creando estrategias conjuntas de prevención del delito. 20.3 Organizar campañas de sensibilización para prevenir conductas delictivas incentivando a la ciudadanía a participar en actividades como Comités de seguridad. 20.4 Implementar programas de rehabilitación y reinserción social a fin de reducir la reincidencia delictiva. 20.5 Realizar pláticas sobre los riesgos de la delincuencia y las acciones que pueden tomar para reducirlas. 20.6 Fomentar la resolución pacífica de conflictos y la convivencia social, a través de actividades culturales, deportivas o de mediación. 20.7 Coordinar acciones preventivas frente a situaciones de emergencia, con las demás unidades administrativas. 20.8 Formar promotores o agentes de paz activa en las  Colonias, Barrios o Comunidades. 20.9 Fomentar en la sociedad la realización de actividades culturales, recreativas, deportivas y de convivencia social en los espacios públicos. 20.10 Fortalecer la transversalidad institucional como  política integral para la cultura de paz con el fin de disminuir las brechas del delito.</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sheetData sheetId="3" refreshError="1"/>
      <sheetData sheetId="4" refreshError="1">
        <row r="24">
          <cell r="AA24" t="str">
            <v xml:space="preserve">2.- Desarrollo Social </v>
          </cell>
        </row>
        <row r="25">
          <cell r="AA25" t="str">
            <v xml:space="preserve">2.7. Otros Asuntos Sociales </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1">
          <cell r="B11" t="str">
            <v>Realizar en la Dirección Jurídica un adecuado seguimiento legal en los Procesos Jurídicos.</v>
          </cell>
          <cell r="C11" t="str">
            <v>porcentaje del adecuado seguimiento legal</v>
          </cell>
          <cell r="D11" t="str">
            <v>No. De seguimientos legales programados/numero de seguimientos legales realizados*100 (NSLP/NSLR*100)</v>
          </cell>
          <cell r="E11" t="str">
            <v xml:space="preserve">bitácora de seguimientos, registro de promociones </v>
          </cell>
        </row>
        <row r="12">
          <cell r="B12" t="str">
            <v>Lograr eficiencia en los juicios laborales, asesoría jurídica y  la aplicabilidad apegada a la legalidad.</v>
          </cell>
          <cell r="C12" t="str">
            <v>porcentaje de eficiencia en juicios laborales</v>
          </cell>
          <cell r="D12" t="str">
            <v>No. De eficiencia en juicios   programados/No de eficiencia en juicios  realizados*100 (NEJP/NEJR*100)</v>
          </cell>
          <cell r="E12" t="str">
            <v>registro de juicios laborales</v>
          </cell>
        </row>
        <row r="13">
          <cell r="B13" t="str">
            <v>Se tiene conocimiento del marco jurídico y los reglamentos de las direcciones municipales</v>
          </cell>
          <cell r="C13" t="str">
            <v>porcentaje de conocimiento jurídico y reglamentos</v>
          </cell>
          <cell r="D13" t="str">
            <v>No. De personas con conocimiento jurídico programados/ no de personas con conocimiento jurídico realizados*100 (NPJP/NPJR*100)</v>
          </cell>
          <cell r="E13" t="str">
            <v>encuesta</v>
          </cell>
        </row>
        <row r="14">
          <cell r="B14" t="str">
            <v>Brindar una buena  orientación en el tema jurídico a los directores del h. ayuntamiento</v>
          </cell>
          <cell r="C14" t="str">
            <v>porcentaje de orientación jurídica a los directores</v>
          </cell>
          <cell r="D14" t="str">
            <v>No. De orientación jurídica directores programados/No de orientación jurídica realizados*100 (NOJP/NOJR*100)</v>
          </cell>
          <cell r="E14" t="str">
            <v>orientación jurídica</v>
          </cell>
        </row>
        <row r="15">
          <cell r="B15" t="str">
            <v>Lograr una adecuada formación y actualización jurídica continua</v>
          </cell>
          <cell r="C15" t="str">
            <v>porcentaje  de actualización jurídica</v>
          </cell>
          <cell r="D15" t="str">
            <v>No. De actualizaciones  jurídicas  programados/No de actualizaciones  jurídicas realizados*100 (NAJP/NAJR*100)</v>
          </cell>
          <cell r="E15" t="str">
            <v>medios de verificación</v>
          </cell>
        </row>
        <row r="16">
          <cell r="B16" t="str">
            <v>Buena percepción de las funciones que realiza el área jurídica</v>
          </cell>
          <cell r="C16" t="str">
            <v>porcentaje de funciones jurídicas realizadas</v>
          </cell>
          <cell r="D16" t="str">
            <v>No. De funciones jurídicas  programados/No de funciones jurídicas  realizados*100 (NFJP/NFJR*100)</v>
          </cell>
        </row>
        <row r="17">
          <cell r="B17" t="str">
            <v>Asegurar el seguimiento legal en tiempo y forma de los juicios laborales, administrativos y amparos.</v>
          </cell>
          <cell r="C17" t="str">
            <v>porcentaje de juicios laborales y administrativos</v>
          </cell>
          <cell r="D17" t="str">
            <v>No. De juicios laborales y administrativos programados/No de juicios laborales y administrativos realizados*100 (NJLP/NJLR*100)</v>
          </cell>
          <cell r="E17" t="str">
            <v>archivos</v>
          </cell>
        </row>
        <row r="18">
          <cell r="B18" t="str">
            <v>Realizar contestaciones de informes en tiempo y forma ante los órganos jurisdiccionales y judiciales</v>
          </cell>
          <cell r="C18" t="str">
            <v>porcentaje de informes jurisdiccionales y judiciales</v>
          </cell>
          <cell r="D18" t="str">
            <v>No. De informes jurisdiccionales  programados/No de informes jurisdiccionales realizados*100 (NIJP/NIJR*100)</v>
          </cell>
          <cell r="E18" t="str">
            <v>informes</v>
          </cell>
        </row>
        <row r="19">
          <cell r="B19" t="str">
            <v>Se realiza una asesoría y apoyo jurídico a las diversas áreas que conforman el h. ayuntamiento</v>
          </cell>
          <cell r="C19" t="str">
            <v>porcentaje de apoyo jurídicos a las áreas</v>
          </cell>
          <cell r="D19" t="str">
            <v>No. De apoyos jurídicos  programados/No de apoyos jurídicos realizados*100 (NIJP/NIJR*100)</v>
          </cell>
          <cell r="E19" t="str">
            <v>asesoría jurídica</v>
          </cell>
        </row>
        <row r="20">
          <cell r="B20" t="str">
            <v xml:space="preserve">Brindar apoyo en la revisión   y  técnico jurídico sobre convenios que celebra el H. Ayuntamiento </v>
          </cell>
          <cell r="C20" t="str">
            <v>porcentaje revisión de convenios</v>
          </cell>
          <cell r="D20" t="str">
            <v>No. De revisión de convenios programados/No de revisión de convenios realizados*100 (NRCP/NRCR*100)</v>
          </cell>
          <cell r="E20" t="str">
            <v>apoyo técnico jurídico</v>
          </cell>
        </row>
      </sheetData>
      <sheetData sheetId="3" refreshError="1"/>
      <sheetData sheetId="4">
        <row r="17">
          <cell r="C17" t="str">
            <v>Seguridad y Justicia: El Compromiso para un Futuro Mejor.</v>
          </cell>
        </row>
        <row r="18">
          <cell r="C18" t="str">
            <v>Fomentar la paz y la seguridad en el Municipio mediante la profesionalización del personal operativo para prevenir el delito y responder de manera efectiva ante emergencias naturales.</v>
          </cell>
        </row>
        <row r="19">
          <cell r="C19" t="str">
            <v>17.- Viviendo con seguridad, Viviendo Mejor.</v>
          </cell>
        </row>
        <row r="20">
          <cell r="C20" t="str">
            <v>Fomentar una coordinación con los tres órdenes de Gobierno para la construcción de la paz, mediante acciones eficaces de protección y prevención para la disuasión y seguimiento al delito, generando espacios seguros a la vanguardia de la ciudadanía.</v>
          </cell>
        </row>
        <row r="21">
          <cell r="C21" t="str">
            <v xml:space="preserve"> 17.5 Reforzar la coordinación con los órdenes de Gobierno para la promoción de acciones en materia de prevención social. 17.6 Fortalecer la infraestructura tecnológica y de comunicación, orientada en la prevención y el combate al delito. 17.7 Promover esquemas de atención policial con perspectiva de género. 17.8 Coordinar con otros cuerpos de seguridad Federal o Estatal, ante emergencias atendiendo situaciones de riesgo de violencia como accidentes o delitos. 17.9 Implementar campañas y programas para atender la prevención del delito en instituciones educativas. 17.10 Fomentar la cultura de la legalidad, con la promoción de los derechos humanos en los diversos programas preventivos.</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Disminución de Pérdida de Vidas Humanas y Materiales</v>
          </cell>
          <cell r="C12" t="str">
            <v xml:space="preserve">Índice de Pérdida de Vidas Humanas y Materiales por Fenómenos Naturales y Antrópicos. </v>
          </cell>
          <cell r="D12" t="str">
            <v>Índice de Pérdida de Vidas Humanas y Materiales por Fenómenos Naturales y Antrópicos. = (No. de Reportes de Pérdida de Vidas Humanas y Materiales / No. De Reportes de Emergencia Atendidos) * 100 
IPVHMFNA = (NRPVHM/NREA) * 100</v>
          </cell>
          <cell r="E12" t="str">
            <v xml:space="preserve"> Reporte de novedades diarias y Tarjetas informativas </v>
          </cell>
        </row>
        <row r="13">
          <cell r="B13" t="str">
            <v>Capacidad Eficaz de Respuesta ante el Aumento de  Riesgos para la Población de Eduardo Neri por Fenómenos Naturales o Antrópicos.</v>
          </cell>
          <cell r="C13" t="str">
            <v>Tasa de Incidencia de Reportes por Afectaciones de Fenómenos Naturales y Antrópicos.</v>
          </cell>
          <cell r="D13" t="str">
            <v>Tasa de Incidencia de Reportes por Afectaciones de Fenómenos Naturales y Antrópicos = (No. de Reportes de Emergencia Atendidos / No. De Reportes de Emergencia Recibidos) * 100 
TIRAFNA = (NREA/NRER) * 100</v>
          </cell>
          <cell r="E13" t="str">
            <v xml:space="preserve"> Reporte de novedades diarias y Tarjetas informativas </v>
          </cell>
        </row>
        <row r="14">
          <cell r="B14" t="str">
            <v>Eficiente atención a las emergencias que se presenten.</v>
          </cell>
          <cell r="C14" t="str">
            <v xml:space="preserve">Índice de Cumplimiento de Emergencias Atendidas </v>
          </cell>
          <cell r="D14" t="str">
            <v>Índice de Cumplimiento de Emergencias Atendidas  =  (No. de Reportes de Emergencia Atendidos / No. De Reportes de Emergencia Recibidos) * 100 
ICEA = (NREA/NRER) * 100</v>
          </cell>
          <cell r="E14" t="str">
            <v xml:space="preserve"> Reporte de novedades diarias y Tarjetas informativas </v>
          </cell>
        </row>
        <row r="15">
          <cell r="B15" t="str">
            <v xml:space="preserve">Capacitar tanto al personal como a la población en general en tema de conformación de brigadas de conato de incendios, primeros auxilios, simulacros en caso de sismos, etc. </v>
          </cell>
          <cell r="C15" t="str">
            <v xml:space="preserve">Porcentaje de Capacitaciones Realizadas. </v>
          </cell>
          <cell r="D15" t="str">
            <v>Porcentaje de Capacitaciones Realizadas = (No. de Capacitaciones Realizadas / No. de Capacitaciones Programadas) * 100
PCR = NCR / NCP * 100</v>
          </cell>
          <cell r="E15" t="str">
            <v xml:space="preserve">Listas de asistencia, 'Tarjetas informativas y Certificados de participación. </v>
          </cell>
        </row>
        <row r="16">
          <cell r="B16" t="str">
            <v xml:space="preserve">Conformar una brigada para atención de emergencias provocadas por incendios. 
</v>
          </cell>
          <cell r="C16" t="str">
            <v xml:space="preserve">Tasa de Eficiencia de la Brigada de Incendios </v>
          </cell>
          <cell r="D16" t="str">
            <v xml:space="preserve">Tasa de Eficiencia de la Brigada de Incendios = (No. de Conatos de Incendios Satisfactorios / No. de Reportes para Conatos de Incendios Recibidos) * 100
TEBI= (NCIS/NRCIR) * 100
</v>
          </cell>
          <cell r="E16" t="str">
            <v xml:space="preserve"> Reporte de novedades diarias, Tarjetas informativas y Reportes fotográficos.</v>
          </cell>
        </row>
        <row r="17">
          <cell r="B17" t="str">
            <v xml:space="preserve">Atender los traslados pre hospitalarios, gestionando el buen mantenimiento de las unidades y material necesario. </v>
          </cell>
          <cell r="C17" t="str">
            <v xml:space="preserve">Porcentaje de Traslados Pre hospitalarios Realizados </v>
          </cell>
          <cell r="D17" t="str">
            <v>Porcentaje de Traslados Pre hospitalarios Realizados = (No. de Reportes de Traslados Pre hospitalarios / No. de Reportes de Atención Recibidos) *100
PTPR = (NRTP/NRAR) * 100</v>
          </cell>
          <cell r="E17" t="str">
            <v xml:space="preserve"> Reporte de novedades diarias, Tarjetas informativas y Reportes fotográficos.</v>
          </cell>
        </row>
        <row r="30">
          <cell r="B30" t="str">
            <v>Pronta respuesta a requerimientos necesarios para la operación.</v>
          </cell>
          <cell r="C30" t="str">
            <v xml:space="preserve">Índice de Autorizaciones a Requerimientos de Protección Civil </v>
          </cell>
          <cell r="D30" t="str">
            <v>Índice de Autorizaciones a Requerimientos de Protección Civil = (No. De Autorizaciones a Requerimientos / No. De Oficios de Requerimientos Expedidos) * 100
IARPC = (NAR/NORE) * 100</v>
          </cell>
          <cell r="E30" t="str">
            <v xml:space="preserve"> Acuses de Oficios de Solicitudes</v>
          </cell>
        </row>
        <row r="31">
          <cell r="B31" t="str">
            <v xml:space="preserve">Gestión de solicitudes a las autoridades correspondientes para la atención a los requerimientos necesarios para la operación de Protección Civil. </v>
          </cell>
          <cell r="C31" t="str">
            <v xml:space="preserve">índice de Oficios de Requerimientos Expedidos </v>
          </cell>
          <cell r="D31" t="str">
            <v>Índice de Oficios de Requerimientos Expedidos = (No. De Solicitudes Realizadas / No. De Problemas o Faltantes Identificadas) * 100
IORE=(NSR/NPFI) * 100</v>
          </cell>
          <cell r="E31" t="str">
            <v>Reporte Fotográfico y Acuses de Oficios de Solicitudes</v>
          </cell>
        </row>
      </sheetData>
      <sheetData sheetId="3" refreshError="1"/>
      <sheetData sheetId="4">
        <row r="17">
          <cell r="C17" t="str">
            <v>EJE III
Seguridad y Justicia: El Compromiso para un Futuro Mejor</v>
          </cell>
        </row>
        <row r="18">
          <cell r="C18" t="str">
            <v xml:space="preserve">Dar pronta atención ante situaciones de emergencias ya sean naturales o causadas por el hombre, protegiendo la vida, la integridad física y los bienes de la ciudadanía. </v>
          </cell>
        </row>
        <row r="19">
          <cell r="C19" t="str">
            <v>19. Red de Prevención y Protección Comunitaria</v>
          </cell>
        </row>
        <row r="20">
          <cell r="C20" t="str">
            <v xml:space="preserve">Fomentar una coordinación con los tres órdenes de Gobierno para la construcción de la paz, mediante acciones eficaces de protección y prevención para la disuasión y seguimiento al delito, generando espacios seguros a la vanguardia de la ciudadanía. </v>
          </cell>
        </row>
        <row r="21">
          <cell r="C21" t="str">
            <v xml:space="preserve">19.1 Establecer medidas preventivas para reducir la vulnerabilidad frente a desastres naturales.  19.2 Mejorar los sistemas de alerta temprana y la promoción de prácticas seguras.  19.3 Implementar campañas de sensibilización y educación, considerando la prevención de riesgos, medidas de seguridad ante posibles desastres y primeros auxilios.  19.4 Fomentar la participación ciudadana en la prevención y mitigación de riesgos, con la participación activa en simulacros, programas de formación en primeros auxilios y otras habilidades de emergencia.19.5 Elaborar planes locales para la atención de emergencia, incluyendo procedimiento de evacuación, distribución de recursos y coordinación de refugios temporales.  19.6 Capacitar al equipo de respuesta de protección civil, voluntarios o personal de emergencias, asegurando que están preparados ante un desastre natural. 19.7 Organizar ejercicios de evacuación en instituciones educativas, plazas o espacios públicos, para mejorar la coordinación y efectividad en situaciones reales. 19.8 Realizar evaluación completa de los daños causados por algún desastre natural, identificando las necesidades inmediatas y a largo plazo. 19.9 Supervisar y dar seguimiento al proceso de recuperación o rehabilitación en las áreas afectadas por desastres naturales.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18. Registro civil eficaz</v>
          </cell>
        </row>
        <row r="8">
          <cell r="C8" t="str">
            <v>Estrategia Transversal "Dimensión administrativa y ciudadana"</v>
          </cell>
        </row>
        <row r="9">
          <cell r="C9" t="str">
            <v>Brindar una atención digna y de calidad a la ciudadania que se acerque a la oficialia del Registro Civil a solicitar los diferentes servicios que este ofrece.</v>
          </cell>
        </row>
        <row r="10">
          <cell r="C10" t="str">
            <v>8.-Actualizar, elaborar y operar eficientemente normas y reglamentos, 10.-Mejorar estrategias de recaudación de ingresos.</v>
          </cell>
        </row>
        <row r="11">
          <cell r="C11" t="str">
            <v>18.1 Promover y coordinar bodas comunitarias gratuitas en beneficio a la economía de los ciudadanos, en especial en zonas vulnerables, 18.2.-Elaboración de registro y expedición de actas1 de nacimiento, matrmonios, defuciones, divorcios reconocimiento y adopciones.18.3.-Brindar imformación a todos los solicitantes que se acerquen a las ofinas de la oficialia.</v>
          </cell>
        </row>
        <row r="18">
          <cell r="B18" t="str">
            <v>Avatir el resago registral que existe  en nuestro municipio</v>
          </cell>
          <cell r="C18" t="str">
            <v>porcentaje de cumplimiento.</v>
          </cell>
          <cell r="H18" t="str">
            <v>Informes y reportes mensuales</v>
          </cell>
        </row>
        <row r="19">
          <cell r="B19" t="str">
            <v xml:space="preserve">Realizar jornadas asistenciales mas frecuentes a las comunidades   </v>
          </cell>
          <cell r="C19" t="str">
            <v>Porcentaje de difución y crecimiento.</v>
          </cell>
          <cell r="H19" t="str">
            <v>Informes y reportes mensuales</v>
          </cell>
        </row>
        <row r="20">
          <cell r="B20" t="str">
            <v xml:space="preserve">Mejorar la atención a los ciudadanos del municipio de eduardo neri.  </v>
          </cell>
          <cell r="C20" t="str">
            <v>Porcentaje de difución y crecimiento.</v>
          </cell>
          <cell r="H20" t="str">
            <v>capacitaciones</v>
          </cell>
        </row>
        <row r="22">
          <cell r="B22" t="str">
            <v xml:space="preserve">Eficientizar en tiempo y forma todos los tramites </v>
          </cell>
          <cell r="C22" t="str">
            <v>porcentaje de cumplimiento.</v>
          </cell>
        </row>
      </sheetData>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Programa 9. Protección para Todos</v>
          </cell>
        </row>
      </sheetData>
      <sheetData sheetId="3"/>
      <sheetData sheetId="4">
        <row r="25">
          <cell r="AA25" t="str">
            <v>1.7 Asuntos de Orden Público y de Seguridad</v>
          </cell>
        </row>
        <row r="26">
          <cell r="AA26" t="str">
            <v>1.7.3 Otros Asuntos de Orden Público y de Seguridad</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BOL DE PROBLEMAS"/>
      <sheetName val="ARBOL DE OBJETIVOS"/>
      <sheetName val="MIR"/>
      <sheetName val="pbr"/>
      <sheetName val="POA"/>
    </sheetNames>
    <sheetDataSet>
      <sheetData sheetId="0" refreshError="1"/>
      <sheetData sheetId="1" refreshError="1"/>
      <sheetData sheetId="2">
        <row r="7">
          <cell r="C7" t="str">
            <v>16. Seguridad y Progreso Integral</v>
          </cell>
        </row>
        <row r="12">
          <cell r="B12" t="str">
            <v>recabar todo la información necesaria  para  actualizar el padrón  de contribuyentes con respecto  a  los negocios con  venta de bebidas embriagantes.</v>
          </cell>
          <cell r="C12" t="str">
            <v>Cumplimiento en la Actualización del Padrón de Contribuyentes</v>
          </cell>
          <cell r="D12" t="str">
            <v>Cumplimiento en la Actualización del Padrón de Contribuyentes= (No. Contribuyentesque Cumplieron en su Actualización /No. Total de Contribuyentes en el Padrón)*100</v>
          </cell>
          <cell r="E12" t="str">
            <v xml:space="preserve"> Visitas, Notificación, Padrón de Contribuyentes </v>
          </cell>
        </row>
        <row r="13">
          <cell r="B13" t="str">
            <v xml:space="preserve">lograr un incremento  de cobro por concepto de pago de  licencias de funcionamiento comercial </v>
          </cell>
          <cell r="C13" t="str">
            <v>licencias de funcionamiento</v>
          </cell>
          <cell r="D13" t="str">
            <v>no de licencias expedidas/no de licencias programadas*100</v>
          </cell>
          <cell r="E13" t="str">
            <v>Evidencia fotográfica.</v>
          </cell>
        </row>
        <row r="14">
          <cell r="B14" t="str">
            <v>realizar el pago  de refrendo   y de licencias iniciales de  funcionamiento .</v>
          </cell>
          <cell r="C14" t="str">
            <v>Padrón de contribuyentes.</v>
          </cell>
          <cell r="D14" t="str">
            <v>Padrón de contribuyentes= (No. Contribuyentes Registrados/ No. Contribuyentes objetivo ) * 100  PC = (NCR/CO) * 100</v>
          </cell>
          <cell r="E14" t="str">
            <v>Licencias de funcionamiento y evidencia fotográfica.</v>
          </cell>
        </row>
        <row r="15">
          <cell r="B15" t="str">
            <v>realizar operativos sorpresa en los  establecimientos comerciales y evitar la  entrada de menores de edad</v>
          </cell>
        </row>
        <row r="16">
          <cell r="B16" t="str">
            <v>realizar operativos sorpresa en los  establecimientos comerciales y evitar la  entrada de menores de edad</v>
          </cell>
        </row>
        <row r="17">
          <cell r="B17" t="str">
            <v>Realizar visitas de inspecciones a los establecimientos comerciales y de servicios.</v>
          </cell>
        </row>
        <row r="18">
          <cell r="B18" t="str">
            <v>realizar entrega de notificaciones a los  diferentes negocios para ponerse al corriente en el pago de  sus licencias de funcionamiento.</v>
          </cell>
          <cell r="C18" t="str">
            <v>entrega de notificaciones.</v>
          </cell>
          <cell r="D18" t="str">
            <v>entrega de notificaciones = (No.  De  notificaciones entregadas / No.Eventos normativos * 100            SE = (NEC/NEN) *  100</v>
          </cell>
          <cell r="E18" t="str">
            <v>Bitácora fotográfica, Reportes e Informes</v>
          </cell>
        </row>
        <row r="19">
          <cell r="B19" t="str">
            <v>Otorgamiento de permisos, para realización de eventos y espectáculos.</v>
          </cell>
          <cell r="C19" t="str">
            <v>Otorgamiento de permisos.</v>
          </cell>
          <cell r="D19" t="str">
            <v>Otorgamiento de permisos = (No. Permisos otorgados / No. Permisos Programados) * 100   OP= (NPO/NPP) * 100</v>
          </cell>
          <cell r="E19" t="str">
            <v>Informes, Reportes, Evidencias Fotográficas.</v>
          </cell>
        </row>
        <row r="20">
          <cell r="B20" t="str">
            <v xml:space="preserve">otorgamiento y cobro  de espacios destinados  a los  locales provisionales para la colocacion de comerciantes dentro de la feria de  la candelaria </v>
          </cell>
          <cell r="C20" t="str">
            <v xml:space="preserve">otorgamiento y  cobro  de espacios </v>
          </cell>
          <cell r="D20" t="str">
            <v>distribucion  y cobro de espacios = (No. De espacios cobrados/ No. espacios Programados) * 100   OP= (NEC/NEP) * 100</v>
          </cell>
        </row>
        <row r="22">
          <cell r="B22" t="str">
            <v>cobro  a las usuarias  de los lavaderos  municipales</v>
          </cell>
          <cell r="C22" t="str">
            <v>cobro usuarias de lavaderos</v>
          </cell>
          <cell r="D22" t="str">
            <v>cobro usurarios lavaderos = (No. De usuarios/ No. De usuarios  Programados) * 100   OP= (Nu/NuP) * 10</v>
          </cell>
        </row>
      </sheetData>
      <sheetData sheetId="3" refreshError="1"/>
      <sheetData sheetId="4">
        <row r="38">
          <cell r="A38" t="str">
            <v>EJE III 
Seguridad y Justicia: El Compromiso para un Futuro Mejor</v>
          </cell>
          <cell r="B38" t="str">
            <v>coordinar estrategias en procesos integrales de seguridad pública para prevenir el delito cumpliendo con la normatividad local y el respaldo jurídico además de la colaboración comunitaria logrando un impacto positivo en el bienestar y la tranquilidad de la sociedad.</v>
          </cell>
          <cell r="E38" t="str">
            <v>Fomentar una coordinación con los tres órdenes de gobierno para la construcción de la paz, mediante acciones eficaces de protección y prevención para la disuasión y seguimiento al delito, genera do espacios seguros a la vanguardia de la ciudadanía.</v>
          </cell>
          <cell r="Q38" t="str">
            <v>16.1 Supervisar que los negocios locales respeten las disposiciones legales y reglamentos vigentes.                                                                                16.2 Realizar inspecciones en negocios, que cumplan con las normas: horarios, licencias y otras disposiciones relacionadas con el funcionamiento de negocios.                                                                                                                                                                           16.3 Atender denuncias sobre actividades ilegales o irregulares: contaminación auditiva, comercio informal entre otras, para resolver de acuerdo a la norma.                                                                                                                                                                               16.4 Aplicar multas, sanciones administrativas o clausuras temporales a los negocios que incumplan con los reglamentos.
16.5 Regular la ocupación de espacios públicos por parte del comercio ambulante, publicidad o la obstrucción de la vía pública</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row r="18">
          <cell r="B18" t="str">
            <v>realizar operativos sorpresa en los  establecimientos comerciales y evitar la  entrada de menores de edad</v>
          </cell>
          <cell r="C18" t="str">
            <v>Visitas de inspeccion.</v>
          </cell>
          <cell r="G18" t="str">
            <v>Visitas de inspeccion = (No. De visitas realizadas / No. De visitas programadas) * 100      VI = (NVR/NVP) * 100</v>
          </cell>
          <cell r="H18" t="str">
            <v xml:space="preserve">Bitácora fotográfica, Tarjetas informativas </v>
          </cell>
        </row>
        <row r="19">
          <cell r="G19" t="str">
            <v>supervision= ( No. de supérvisiones/ No. de establecimientos comerciales) * 100 EN= ( NNE/NEC) *100</v>
          </cell>
          <cell r="H19" t="str">
            <v>Bitacora fototgrafica y relacion de notificaciones entregadas</v>
          </cell>
        </row>
        <row r="20">
          <cell r="C20" t="str">
            <v>Visitas de inspeccion.</v>
          </cell>
          <cell r="G20" t="str">
            <v>Expedición de licencias = (No. De licencias expedidas /No. De licencias programadas * 100 PL=(NLE/NLP) * 100</v>
          </cell>
          <cell r="H20" t="str">
            <v>Bitácora fotográfica, Reportes e Informes</v>
          </cell>
        </row>
        <row r="22">
          <cell r="H22" t="str">
            <v>Informes, Reportes, Evidencias Fotográficas.</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 xml:space="preserve">Ciudadanos responsables  que aceptan vivir en una sociedad con Estado de Derecho. </v>
          </cell>
          <cell r="C12" t="str">
            <v>porcentaje de ciudadanos con Estado de derecho.</v>
          </cell>
          <cell r="D12" t="str">
            <v>Porcentaje ciudadanos con Estado de derecho=(No. de ciudadanos responsables/Ciudadanos programados)*100 PCED=CR/CP)</v>
          </cell>
          <cell r="E12" t="str">
            <v>Informes, Reportes, Evidencias Fotográficas.</v>
          </cell>
        </row>
        <row r="13">
          <cell r="C13" t="str">
            <v>Porcentaje de ciudadanos que respetan las normas de tránsito.</v>
          </cell>
          <cell r="D13" t="str">
            <v>Porcentaje de ciudadanos=(No. de ciudadanos respetuosos/No. de ciudadanos programados)*100 PC=(CR/CP)*100</v>
          </cell>
          <cell r="E13" t="str">
            <v>Informes, Reportes, Evidencias Fotográficas.</v>
          </cell>
        </row>
        <row r="14">
          <cell r="B14" t="str">
            <v>Sensibilización, educación y formación en materia de movilidad y seguridad vial.</v>
          </cell>
          <cell r="C14" t="str">
            <v>Porcentaje de formación en materia de movilidad y seguridad vial.</v>
          </cell>
          <cell r="D14" t="str">
            <v>Porcentaje de formación=(No. platicas realizadas / No. platicas programadas)*100 Pp=(NPR/NPP)*100</v>
          </cell>
          <cell r="E14" t="str">
            <v>Informes, Reportes, Evidencias Fotográficas.</v>
          </cell>
        </row>
        <row r="15">
          <cell r="B15" t="str">
            <v>Platicas de prevención y educación vial.</v>
          </cell>
          <cell r="C15" t="str">
            <v>Porcentaje de platicas.</v>
          </cell>
          <cell r="D15" t="str">
            <v>Porcentaje de platicas=(No.  platicas realizadas / No. platicas programadas)*100 Pp=(NPR/NPP)*100</v>
          </cell>
          <cell r="E15" t="str">
            <v>Informes, Reportes, Evidencias Fotográficas.</v>
          </cell>
        </row>
        <row r="16">
          <cell r="B16" t="str">
            <v>Jornadas de sensibilización y mediación de factores de riesgo en materia de seguridad vial.</v>
          </cell>
          <cell r="C16" t="str">
            <v>Porcentaje de jornadas de sensibilización.</v>
          </cell>
          <cell r="D16" t="str">
            <v>Porcentaje de jornadas=(No. de jornadas realizadas/No. de jornadas programadas)*100 PJ=JR/JP*100</v>
          </cell>
          <cell r="E16" t="str">
            <v>Bitácora fotográfica, Reportes e Informes</v>
          </cell>
        </row>
        <row r="17">
          <cell r="B17" t="str">
            <v>Reducción de infracciones cometidas y cumplimiento de las sanciones respectivas.</v>
          </cell>
          <cell r="C17" t="str">
            <v>Porcentaje reductivo de infracciones.</v>
          </cell>
          <cell r="D17" t="str">
            <v>Porcentaje reductivo=(No. de infracciones realizadas/No. de infracciones programadas)*100 PR=(IR/IP)*100</v>
          </cell>
          <cell r="E17" t="str">
            <v>Bitácora fotográfica, Reportes e Informes</v>
          </cell>
        </row>
        <row r="18">
          <cell r="B18" t="str">
            <v>Seguridad vial en la movilidad de las personas.</v>
          </cell>
          <cell r="C18" t="str">
            <v>Porcentaje de seguridad vial.</v>
          </cell>
          <cell r="D18" t="str">
            <v>Porcentaje de seguridad vial=(No. de patrullajes realizados /No. de patrullaje programados)*100   PP=(PR/PP)*100</v>
          </cell>
          <cell r="E18" t="str">
            <v>Bitácora fotográfica, Reportes e Informes</v>
          </cell>
        </row>
        <row r="19">
          <cell r="B19" t="str">
            <v>Patrullaje de seguridad en concentraciones masivas (zonas escolares, accidentes viales, cortejos fúnebres, recorridos religiosos y cívicos) "Seguridad en movimiento".</v>
          </cell>
          <cell r="C19" t="str">
            <v>Porcentaje patrullajes  de seguridad vial.</v>
          </cell>
          <cell r="D19" t="str">
            <v>Porcentaje de patrullajes = (No. De patrullajes Realizados / No. De patrullaje Programados) * 100   PO= (NOR/NOP) * 100</v>
          </cell>
        </row>
        <row r="20">
          <cell r="B20" t="str">
            <v>Operativo de control de alcoholimetría y reducción de velocidad "Conduce sin Alcohol".</v>
          </cell>
          <cell r="C20" t="str">
            <v>Porcentaje de puntos de control de alcoholimetría.</v>
          </cell>
          <cell r="D20" t="str">
            <v>Porcentaje puntos de control=(No. de puntos de control realizados/No. de puntos de control programados)*100 PPC=(NPCR/NPCP)*100</v>
          </cell>
        </row>
        <row r="21">
          <cell r="B21" t="str">
            <v>Operativo de verificación permanente del usos del casco y documentación en regla "Póntelo".</v>
          </cell>
          <cell r="C21" t="str">
            <v>Porcentaje de operativos de seguridad.</v>
          </cell>
          <cell r="D21" t="str">
            <v>Porcentaje filtros=(No. de operativos realizados/No. de operativos programados)*100 PF=(OR/OP)*100</v>
          </cell>
        </row>
        <row r="22">
          <cell r="B22" t="str">
            <v>Infraestructura vial segura, para la movilidad de las personas.</v>
          </cell>
          <cell r="C22" t="str">
            <v>Porcentaje de Señalamientos de Tránsito.</v>
          </cell>
          <cell r="D22" t="str">
            <v>Porcentaje de Señalamientos de Tránsito = (No. De Señales Colocadas / No. De Señales Programadas) * 100 PST = (NSC/NSP) *  100</v>
          </cell>
          <cell r="E22" t="str">
            <v>Bitácora fotográfica, Reportes e Informes</v>
          </cell>
        </row>
        <row r="23">
          <cell r="B23" t="str">
            <v>Recorridos de verificación en zonas exclusivas para peatones, discapacitados y conductores.</v>
          </cell>
          <cell r="C23" t="str">
            <v>Porcentaje Recorridos de verificación.</v>
          </cell>
          <cell r="D23" t="str">
            <v>Porcentaje de Recorridos = (No. De Recorridos Realizados / No. De Recorridos Programados) * 100 Pr= (NRR/NRP) * 100</v>
          </cell>
          <cell r="E23" t="str">
            <v>Informes, Reportes, Evidencias Fotográficas.</v>
          </cell>
        </row>
        <row r="24">
          <cell r="B24" t="str">
            <v>Operativo de liberación de las vías publicas "Sin obstáculos transitamos mejor".</v>
          </cell>
          <cell r="C24" t="str">
            <v>Porcentaje de Operativo "Sin obstáculos transitamos mejor"</v>
          </cell>
          <cell r="D24" t="str">
            <v>Porcentaje operativos=(No. de operativos realizados/No. de operativos programados)*100 POE=(OR/OP)*100</v>
          </cell>
          <cell r="E24" t="str">
            <v>Bitácora fotográfica, Reportes e Informes</v>
          </cell>
        </row>
        <row r="25">
          <cell r="B25" t="str">
            <v>Colocación de señales verticales y horizontales (pinta de aceras, pinta de pasos peatonales, pinta de paradas, colocación de boyas metálicas y espejos convexos).</v>
          </cell>
          <cell r="C25" t="str">
            <v>Porcentaje de Pintas y colocación de dispositivos viales.</v>
          </cell>
          <cell r="D25" t="str">
            <v>Porcentaje de Pintas y colocación de dispositivos = (No. De Pintas Realizadas / No. De Pintas Programadas) * 100   PPPPZPZ= (NPR/NPP) * 100</v>
          </cell>
        </row>
      </sheetData>
      <sheetData sheetId="3" refreshError="1"/>
      <sheetData sheetId="4">
        <row r="17">
          <cell r="C17" t="str">
            <v>Seguridad y Justicia "El compromiso para un futuro mejor".</v>
          </cell>
        </row>
        <row r="18">
          <cell r="C18" t="str">
            <v>Garantizar la seguridad vial en el Municipio creando un entorno seguro y ordenado para los transeúntes promoviendo una circulación eficiente reduciendo los riesgos de accidentes.</v>
          </cell>
        </row>
        <row r="19">
          <cell r="C19" t="str">
            <v>Cultura vial: Seguridad en movimiento.</v>
          </cell>
        </row>
        <row r="20">
          <cell r="C20" t="str">
            <v>Promover una cultura sobre las normas viales mejorando la seguridad de los peatones como de los vehículos implementando acciones que garanticen el orden en las vialidades.</v>
          </cell>
        </row>
        <row r="21">
          <cell r="C21" t="str">
            <v xml:space="preserve">18.4 Realizar operativos de vigilancia vial, en las calles o puntos estratégicos sobre el uso correcto del casco, el alcoholímetro y contar con su documentación en regla evitando faltas administrativas. 18.5 Regular y supervisar los espacios de rampas o zonas exclusivas para discapacitados, en áreas de carga o descarga, evitando la obstrucción para el peatón o los vehículos.18.8 Desarrollar campañas de educación vial a la población en general, sensibilizando sobre la importancia de la seguridad, el respeto por los señalamientos y el uso adecuado del casco y el cinturón de seguridad. </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row r="7">
          <cell r="C7" t="str">
            <v>10. Seguridad integral.</v>
          </cell>
        </row>
        <row r="21">
          <cell r="H21" t="str">
            <v>Bitácora fotográfica, Reportes e Informes</v>
          </cell>
        </row>
        <row r="22">
          <cell r="H22" t="str">
            <v>Bitácora fotográfica, Reportes e Informes</v>
          </cell>
        </row>
        <row r="23">
          <cell r="H23" t="str">
            <v>Informes, Reportes, Evidencias Fotográficas.</v>
          </cell>
        </row>
        <row r="25">
          <cell r="H25" t="str">
            <v>Informes, Reportes, Evidencias Fotográficas.</v>
          </cell>
        </row>
      </sheetData>
      <sheetData sheetId="3" refreshError="1"/>
      <sheetData sheetId="4" refreshError="1">
        <row r="25">
          <cell r="AA25" t="str">
            <v>1.7 Asuntos de Orden Público y de Seguridad</v>
          </cell>
        </row>
        <row r="26">
          <cell r="AA26" t="str">
            <v>1.7.3 Otros Asuntos de Orden Público y de Seguridad</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 xml:space="preserve">La ciudadanía del municipio de Eduardo Neri tiene un bienestar social </v>
          </cell>
          <cell r="C12" t="str">
            <v>Porcentaje de ciudadanía con bienestar social</v>
          </cell>
          <cell r="D12" t="str">
            <v>PCBS = (N° de ciudadanos con bienestar social / Total de ciudadanos) * 100</v>
          </cell>
          <cell r="E12" t="str">
            <v>Encuestas de calidad de vida, registros municipales</v>
          </cell>
        </row>
        <row r="13">
          <cell r="B13" t="str">
            <v>Consolidar una buena percepción de seguridad en la población del municipio de Eduardo Neri</v>
          </cell>
          <cell r="C13" t="str">
            <v>Porcentaje de percepción de seguridad</v>
          </cell>
          <cell r="D13" t="str">
            <v>PPS = (N° de personas con percepción positiva de seguridad / Total de encuestados) * 100</v>
          </cell>
          <cell r="E13" t="str">
            <v>Encuestas de percepción ciudadana, reportes de incidencia delictiva</v>
          </cell>
        </row>
        <row r="14">
          <cell r="B14" t="str">
            <v>Aplicación de medidas integrales para la protección ciudadana.</v>
          </cell>
          <cell r="C14" t="str">
            <v>Índice de aplicación de medidas de protección</v>
          </cell>
          <cell r="D14" t="str">
            <v>IAMP = (N° de medidas de protección implementadas / Total de medidas planificadas) * 100</v>
          </cell>
          <cell r="E14" t="str">
            <v>Informes de implementación, reportes de seguridad pública</v>
          </cell>
        </row>
        <row r="15">
          <cell r="B15" t="str">
            <v>Brindar seguridad y vigilancia a todas las escuelas, jardines de niños y universidad.</v>
          </cell>
          <cell r="C15" t="str">
            <v>Cobertura de vigilancia escolar</v>
          </cell>
          <cell r="D15" t="str">
            <v>CVE = (N° de escuelas vigiladas / Total de escuelas) * 100</v>
          </cell>
          <cell r="E15" t="str">
            <v>Reportes de rondines policiales, registros de seguridad escolar</v>
          </cell>
        </row>
        <row r="16">
          <cell r="B16" t="str">
            <v>Realizar vigilancia y resguardo de instalaciones gubernamentales</v>
          </cell>
          <cell r="C16" t="str">
            <v>Cobertura de vigilancia en instalaciones</v>
          </cell>
          <cell r="D16" t="str">
            <v>CVI = (N° de instalaciones gubernamentales vigiladas / Total de instalaciones gubernamentales) * 100</v>
          </cell>
          <cell r="E16" t="str">
            <v>Bitácoras de vigilancia, reportes de seguridad municipal</v>
          </cell>
        </row>
        <row r="17">
          <cell r="B17" t="str">
            <v>Brindar acompañamiento a los jueces de paz a las diferentes comunidades para la entrega de citatorios</v>
          </cell>
          <cell r="C17" t="str">
            <v>Acompañamiento en entrega de citatorios</v>
          </cell>
          <cell r="D17" t="str">
            <v>AEC = (N° de citatorios entregados con acompañamiento / Total de citatorios emitidos) * 100</v>
          </cell>
          <cell r="E17" t="str">
            <v>Reportes judiciales, bitácoras de seguridad</v>
          </cell>
        </row>
        <row r="18">
          <cell r="B18" t="str">
            <v>Implementación de estrategias para la prevención y el control del riesgo.</v>
          </cell>
          <cell r="C18" t="str">
            <v>Índice de implementación de estrategias</v>
          </cell>
          <cell r="D18" t="str">
            <v>IIE = (N° de estrategias implementadas / Total de estrategias planificadas) * 100</v>
          </cell>
          <cell r="E18" t="str">
            <v>Informes de seguridad pública, registros de operativos</v>
          </cell>
        </row>
        <row r="19">
          <cell r="B19" t="str">
            <v>Puesta en marcha de operativos de seguridad para el uso del casco para motociclistas</v>
          </cell>
          <cell r="C19" t="str">
            <v>Operativos de seguridad para cascos</v>
          </cell>
          <cell r="D19" t="str">
            <v>OSC = (N° de operativos realizados / N° de operativos programados) * 100</v>
          </cell>
          <cell r="E19" t="str">
            <v>Reportes de tránsito, estadísticas de accidentes</v>
          </cell>
        </row>
        <row r="20">
          <cell r="B20" t="str">
            <v>Aplicación de operativos en giros rojos y giros negros para prevención del delito</v>
          </cell>
          <cell r="C20" t="str">
            <v>Operativos en giros rojos y negros</v>
          </cell>
          <cell r="D20" t="str">
            <v>OGRN = (N° de operativos en giros rojos y negros / Total de operativos planificados) * 100</v>
          </cell>
          <cell r="E20" t="str">
            <v>Informes de operativos, reportes de seguridad</v>
          </cell>
        </row>
        <row r="21">
          <cell r="B21" t="str">
            <v>Implementación de operativos de prevención del delito en las comunidades y localidades del municipio</v>
          </cell>
          <cell r="C21" t="str">
            <v>Operativos de prevención comunitaria</v>
          </cell>
          <cell r="D21" t="str">
            <v>OPC = (N° de operativos de prevención realizados / Total de operativos planificados) * 100</v>
          </cell>
          <cell r="E21" t="str">
            <v>Registros de operativos, estadísticas de reducción delictiva</v>
          </cell>
        </row>
      </sheetData>
      <sheetData sheetId="3" refreshError="1"/>
      <sheetData sheetId="4">
        <row r="17">
          <cell r="C17" t="str">
            <v>Eje lll Seguridad y justicia "El compromiso para un mejor futuro"</v>
          </cell>
        </row>
        <row r="18">
          <cell r="C18" t="str">
            <v>Coordinar estrategias en procesos integrales de
seguridad pública para prevenir el delito cumpliendo con la normatividad local y el respaldo jurídico además de la colaboración comunitaria logrando un impacto positivo en el bienestar y la tranquilidad de la sociedad.</v>
          </cell>
        </row>
        <row r="19">
          <cell r="C19" t="str">
            <v xml:space="preserve"> 16. Seguridad y Progreso Integral </v>
          </cell>
        </row>
        <row r="20">
          <cell r="C20" t="str">
            <v xml:space="preserve">Implementar un sistema integral de coordinación y gestión administrativa promoviendo el respeto a la Ley, la resolución de conflictos, para fortalecer la participación comunitaria. </v>
          </cell>
        </row>
        <row r="21">
          <cell r="C21" t="str">
            <v>16.8 Defender los intereses del Municipio ante procesos judiciales o administrativos en tribunales como juicios de amparo, demandas o controversias con terceros. 16.10 Promover la solución de conflictos entre ciudadanos o entre el Municipio, a través de mecanismos alternativos de resolución como la conciliación o la mediación.16.12 Recoger inquietudes de las Comunidades para presentarlas y canalizarlas a las áreas correspondientes, para dar seguimiento y asegurar que se resuelvan favorablemente.16.13 Atender a los Comisarios y Delegados ante las necesidades específicas, relacionadas con servicios públicos, gestionando soluciones o mejoras. 16.15 Promover la participación en asambleas o consultas populares, asegurando que las decisiones sean democráticamente acordes a las necesidades y opiniones de las Comunidades.16.16 Organizar actividades de prevención del delito, promover el trabajo en conjunto con las áreas de la Dirección General de Seguridad Pública, contribuyendo a mantener el orden social en las Comunidades y Delegaciones. 16.17 Coordinar acciones en materia de seguridad pública integral, desde la prevención del delito y orden público ante emergencias.16.18 Desarrollar estrategias integrales y de acciones orientadas sobre la prevención social concientizando a la ciudadanía.16.19 Garantizar que la sociedad pueda convivir de manera pacífica y respetuosa, manteniendo el orden en espacios públicos.16.20 Capacitar a los elementos operativos de la Dirección General de Seguridad Pública y sus departamentos respectivos, para el desempeño de sus funciones.</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row r="7">
          <cell r="C7" t="str">
            <v xml:space="preserve">10. Seguridad integral </v>
          </cell>
        </row>
        <row r="8">
          <cell r="C8" t="str">
            <v xml:space="preserve">DIMENSION SEGURA ( PROTECCION Y SEGURIDAD CIUDADANA ) </v>
          </cell>
        </row>
        <row r="22">
          <cell r="C22" t="str">
            <v>Porcentaje de recorridos.</v>
          </cell>
        </row>
      </sheetData>
      <sheetData sheetId="3" refreshError="1"/>
      <sheetData sheetId="4" refreshError="1">
        <row r="20">
          <cell r="C20" t="str">
            <v xml:space="preserve">                                           Reforzar las plataformas y aplicaciones informativas aplicando acciones en materia de seguridad publica                                                                                                                                                                                                                                                                                                                                                                                                                                                                                                                                                                                                                                                                                                                                                                                                                                                                                                                                                                                                                                                                                                                                                                                                                                                                                                                                                                                                                                                                                                                                                                                                                                                                                                                                                                                                                                                                                                                                                                                                                                                                                                                                                                                                                                                                                                                                                                                                                                                                                                                                                                                                                                                                                                                                                                                                                                                                                                                                                                                                                                                                                                                                                                                                                                                                                                                                                                                                                                                                                                                                                                                                                                                                                                                                                                                                                                                                                                                                                                                                                                                                                                                                                                                                                                                                                                                                                                                                                                                                                                                                                                                                                                                                                                                                                                                                                                                                                                                                                                                                                                                                                                                                                                                                                                                                                                                                                                                                                                                                                                                                                                                                                                                                                                                                                                                                                                                                                                                                                                                                                                                                                                                                                                                                                                                                                                                                                                                                                                                                                                                                                                                                                                                                                                                                                                                                                                                                                                                                                                                                                                                                                                                                                                                                                                                                                                                                                                                                                                                                                                                                                                                                                                                                                                                                                                                                                                                                                                                              </v>
          </cell>
        </row>
        <row r="25">
          <cell r="AA25" t="str">
            <v xml:space="preserve">1.7. ASUNTOS DE ORDEN PUBLICO Y DE SEGURIDAD INTERIOR </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Problemas  (2)"/>
      <sheetName val="Árbol_de_Objetivos "/>
      <sheetName val="MIR"/>
      <sheetName val="pbr1"/>
      <sheetName val="POA"/>
      <sheetName val="FICHA TECNIC 001"/>
    </sheetNames>
    <sheetDataSet>
      <sheetData sheetId="0" refreshError="1"/>
      <sheetData sheetId="1" refreshError="1"/>
      <sheetData sheetId="2" refreshError="1"/>
      <sheetData sheetId="3">
        <row r="12">
          <cell r="B12" t="str">
            <v>Atención a grupos vulnerables y personas con un alto grado de marginación y pobreza en el municipio de Eduardo Neri.</v>
          </cell>
          <cell r="C12" t="str">
            <v xml:space="preserve">Porcentaje de atención  </v>
          </cell>
          <cell r="D12" t="str">
            <v>Porcentaje de atención = No. De Solicitudes Atendidas / No. De Solicitudes Recibidas * 100. PA=(SA/SR)*100</v>
          </cell>
        </row>
        <row r="14">
          <cell r="B14" t="str">
            <v>Mejores  políticas que permitan atender satisfactoriamente las principales necesidades de los grupos vulnerables y de los ciudadanos con un alto grado de marginación en el municipio de Eduardo Neri.</v>
          </cell>
        </row>
        <row r="15">
          <cell r="B15" t="str">
            <v>Fomentar la cultura cívica, tradiciones y convivencia participativa en los distintos sectores de la sociedad, que abonen a la convivencia y a la salud mental ciudadana.</v>
          </cell>
        </row>
        <row r="16">
          <cell r="B16" t="str">
            <v>Eficiente  integración de los padrones de beneficiarios en los distintos programas de apoyos implementados por los tres niveles de gobierno.</v>
          </cell>
          <cell r="C16" t="str">
            <v>Porcentaje de beneficiarios.</v>
          </cell>
          <cell r="D16" t="str">
            <v>Porcentaje de beneficiarios=No. De Beneficiarios/No. De Solicitantes * 100. PB=(NB/NS)*100</v>
          </cell>
          <cell r="E16" t="str">
            <v>Informes, Evidencia fotográfica y Oficios.</v>
          </cell>
        </row>
        <row r="17">
          <cell r="B17" t="str">
            <v>Desempeño administrativo Eficiente  de los servidores públicos municipales en la atención a los grupos vulnerables y marginados del municipio de Eduardo Neri.</v>
          </cell>
          <cell r="C17" t="str">
            <v>Porcentaje de atención</v>
          </cell>
          <cell r="D17" t="str">
            <v>Porcentaje de atención = No. De Solicitudes Atendidas / No. De Solicitudes Recibidas * 100. PA=(SA/SR)*105</v>
          </cell>
          <cell r="E17" t="str">
            <v>Informes, Evidencia fotográfica y Oficios.</v>
          </cell>
        </row>
        <row r="18">
          <cell r="B18" t="str">
            <v>Brindar el servicio de alimentación gratuito a gestores comunitarios que visiten las instalaciones del H. Ayuntamiento Municipal de Eduardo Neri.</v>
          </cell>
          <cell r="C18" t="str">
            <v>Porcentaje de Platillos</v>
          </cell>
          <cell r="D18" t="str">
            <v>Porcentaje de Platillos = No. De Solicitudes Atendidas / No. De Solicitudes Recibidas * 100. PP=(SA/SR)*105</v>
          </cell>
          <cell r="E18" t="str">
            <v>Informes, Evidencia fotográfica y Oficios.</v>
          </cell>
        </row>
        <row r="19">
          <cell r="B19" t="str">
            <v>Apoyar a familias que se encuentran en un alto grado de marginación y en vulnerabilidad con la donación de un ataúd, en caso de algún deceso familiar.</v>
          </cell>
          <cell r="C19" t="str">
            <v>Porcentaje de ataúdes</v>
          </cell>
          <cell r="D19" t="str">
            <v>Porcentaje de Ataúdes = No. De Solicitudes Atendidas / No. De Solicitudes Recibidas * 100. PA=(SA/SR)*105</v>
          </cell>
          <cell r="E19" t="str">
            <v>Informes, Evidencia fotográfica y Oficios.</v>
          </cell>
        </row>
      </sheetData>
      <sheetData sheetId="4" refreshError="1"/>
      <sheetData sheetId="5">
        <row r="17">
          <cell r="C17" t="str">
            <v>EJE 1. Inclusión y Humanidad que Transforman: Unidos para Avanzar</v>
          </cell>
        </row>
        <row r="18">
          <cell r="C18" t="str">
            <v>Contribuir en la seguridad alimentaria mejorando la nutrición de los grupos vulnerables, garantizando de manera integral el desarrollo social de la niñez, juventud, adultos mayores y personas con discapacidad fomentando acciones de bienes y desarrollo.</v>
          </cell>
        </row>
        <row r="19">
          <cell r="C19" t="str">
            <v>6. Red de Bienestar y Equidad Social, 8. Protegiendo lo mas valioso, 9 Renovacion y Esperanza: Nuevas oportunidades para todos  y 10 Movilidad y Reahibilitacion para todos.</v>
          </cell>
        </row>
        <row r="20">
          <cell r="C20" t="str">
            <v>Articular políticas que creen un entorno favorable para el desarrollo social e integral de la niñez, jóvenes, adultos, adultos mayores y discapacitados, promoviendo una colaboración entre distrintos sectores para asegurar el bienestar social del Municipio.</v>
          </cell>
        </row>
        <row r="21">
          <cell r="C21" t="str">
            <v xml:space="preserve">6.1. Fomentar talleres, conferencias, cursos en pro de los grupos vulnerables del Municipio, para mejorar sus habilidades y aptitudes.  6.2. Coordinar con la Secretaria de Salud del Estado de Guerrero, el fomento y participación de actividades sociales en beneficio de los grupos vulnerables.
6.3. Promover el desarrollo social e integral para la integración de las familias en materia social, cultural, deportiva, artística y laboral. 6.5. Apoyar a mujeres embrazadas y mujeres en periodo de lactancia con niños de 6 a 12 meses y de 12 a 24 meses, con el Programa de Atención Alimentaria en los Primeros 1000 Días. 6.6. Brindar atención alimentaria a personas con discapacidad y adultos mayores, con el Programa Atención Alimentaria a Grupos Prioritarios. 6.8. Fomentar una cultura participativa y proximidad social entre niños con discapacidad, mediante el programa Soldado Honorario, promoviendo valores civiles, éticos y patrióticos. 6.9. Gestionar cobertores a familias en condiciones de vulnerabilidad, a través del Programa Estatal “Cobijando Guerrero”. 6.10. Solicitar y otorgar apoyo a personas afectadas por  enómenos naturales, a través del Programa Emergente de Atención a Desastres. 6.11. Brindar u coordinar servicios de asistencia social de manera eficiente, con atención prioritaria a las familias del Municipio. 6.12. Atender las necesidades de las familias en situación de vulnerabilidad.
6.13. Gestionar apoyos de ataúdes y servicios funerarios a personas de escasos recursos económicos. 6.14. Implementar jornadas integrales que fomente el desarrollo social y cercanía con la sociedad. 6.15. Incorporar a la niñez, juventud y personas con discapacidad en actividades productivas, recreativas y culturales. 6.16. Impulsar la formación de grupos voluntarios y de solidaridad en apoyo a la sociedad. 6.17. Crear alianzas estratégicas con organizaciones civiles, instituciones privadas o publicas para fortalecer los servicios comunitarios y sociales. 6.18. Inculcar valores familiares para fomentar personas con respeto, tolerancia y amor, construyendo una mejor sociedad. 6.19. Fortalecer los lazos familiares con programas de capacitación o talleres de salud mental, en los ámbitos educativos, jurídico y de orientación familiar.  6.22. Otorgar vales de alimentos a las personas que vienen de Comunidades y al personal administrativo del Ayuntamiento que participa en eventos especiales, través del Comedor Municipal. 6.23. Implementar el Programa de Prevención de Cáncer de Próstata, con la realización de estudios clínicos para la detención temprana del antígeno.
</v>
          </cell>
        </row>
      </sheetData>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Problemas"/>
      <sheetName val="Árbol_Objetivos"/>
      <sheetName val="MIR "/>
      <sheetName val="PbR"/>
      <sheetName val="POA"/>
      <sheetName val="PBR-DirGral"/>
      <sheetName val="PBR-C3aE"/>
      <sheetName val="PBR-GV"/>
      <sheetName val="PBR-Procu"/>
      <sheetName val="PBR-Tras"/>
      <sheetName val="PBR-UBR"/>
      <sheetName val="PBR-Come"/>
      <sheetName val="FT1-1"/>
      <sheetName val="FT1-2"/>
      <sheetName val="FT1-3"/>
      <sheetName val="FT1-4"/>
      <sheetName val="FT1-5"/>
      <sheetName val="FT1-6"/>
      <sheetName val="FT1-7"/>
      <sheetName val="FT1-8"/>
      <sheetName val="FT1-9"/>
      <sheetName val="FT1-10"/>
      <sheetName val="FT1-11"/>
      <sheetName val="FT1-12"/>
      <sheetName val="FT2-1"/>
      <sheetName val="FT2-2"/>
      <sheetName val="FT2-3"/>
      <sheetName val="FT2-4"/>
      <sheetName val="FT2-5"/>
    </sheetNames>
    <sheetDataSet>
      <sheetData sheetId="0"/>
      <sheetData sheetId="1"/>
      <sheetData sheetId="2">
        <row r="6">
          <cell r="C6" t="str">
            <v>Programa 2.- Bienestar en Eduardo Neri 
Programa 7.- Gobierno Humano.</v>
          </cell>
        </row>
        <row r="14">
          <cell r="H14" t="str">
            <v>Informes, Evidencia forográfica y Oficios.</v>
          </cell>
        </row>
        <row r="15">
          <cell r="B15" t="str">
            <v>Brindar atención suficiente a las personas marginadas y a los grupos vulnerables con residencia en el Municipio de Eduardo Neri, Guerrero.</v>
          </cell>
          <cell r="C15" t="str">
            <v>Eficiencia de atención (porcentaje)</v>
          </cell>
          <cell r="H15" t="str">
            <v>Notas informativas, Reportes y Evidencias fotográficas.</v>
          </cell>
        </row>
        <row r="17">
          <cell r="C17" t="str">
            <v>Eventos de Socialización (porcentaje)</v>
          </cell>
          <cell r="H17" t="str">
            <v>Listas de asistencia, Informes y Evidencias fotográficas.</v>
          </cell>
        </row>
        <row r="29">
          <cell r="B29" t="str">
            <v>Incrementar  la atención en el sector salud a los ciudadanos con un alto grado de marginación, de vulnerabiidad y de salud mental.</v>
          </cell>
          <cell r="C29" t="str">
            <v>Porcentaje de Atención</v>
          </cell>
        </row>
        <row r="30">
          <cell r="B30" t="str">
            <v>Impartir consultas psicológicas y de salud mental a los grupos vulnerables y marginados  en el Municipio de Eduardo Neri.</v>
          </cell>
          <cell r="C30" t="str">
            <v>Porcentaje de Pláticas</v>
          </cell>
          <cell r="H30" t="str">
            <v>Lista de asistencia, Informes y Evidencias fotográficas.</v>
          </cell>
        </row>
        <row r="31">
          <cell r="B31" t="str">
            <v>Organizar brigadas médico asistenciales, que apoyen a los ciudadanos radicados en las localidades perteneciente al municpio de Eduardo Neri.</v>
          </cell>
        </row>
        <row r="32">
          <cell r="B32" t="str">
            <v>Apoyar con donacion de aparatos funcionales a personas que padezcan de alguna discapacidad física o mental.</v>
          </cell>
        </row>
      </sheetData>
      <sheetData sheetId="3"/>
      <sheetData sheetId="4">
        <row r="25">
          <cell r="AA25" t="str">
            <v>2.6 Protección Social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1"/>
      <sheetName val="POA"/>
    </sheetNames>
    <sheetDataSet>
      <sheetData sheetId="0" refreshError="1"/>
      <sheetData sheetId="1" refreshError="1"/>
      <sheetData sheetId="2">
        <row r="12">
          <cell r="B12" t="str">
            <v>Control en el indice de morbilidad y mortabilidad en la población vulnerable de Eduardo Neri</v>
          </cell>
          <cell r="C12" t="str">
            <v xml:space="preserve">Porcentaje de enfermedades detectadas y atendidas medicamente </v>
          </cell>
          <cell r="D12" t="str">
            <v>Porcentaje de enfermedades detectadas y atendidas medicamente =(Procedimientos médicos preventivos/ pacientes atendidos)* 100 PEDYAM= (PMP/ PA)*100</v>
          </cell>
          <cell r="E12" t="str">
            <v>Control de hojas diarias de procedimientos, talleres de prevención de la salud.</v>
          </cell>
        </row>
        <row r="13">
          <cell r="B13" t="str">
            <v>Eficiencia en la cobertura de los servicios básicos de Salud en el Municipio de Eduardo Neri</v>
          </cell>
          <cell r="C13" t="str">
            <v>Porcentaje de cobertura de salud a la población del municipio y difusión de información médica eficiente de alto impacto.</v>
          </cell>
          <cell r="D13" t="str">
            <v>Porcentaje de Cobertura de Salud a la Población del Municipio y difusión de Información Medica eficiente de alto Impacto = (no. De consultas medicas realizadas/ no. de consultas medicas rgramadas) * 100. PCSPMDIMEAI=(NPT/NPP) * 100</v>
          </cell>
          <cell r="E13" t="str">
            <v>Atención medica a la población, anuncios publicitarios en redes sociales.</v>
          </cell>
        </row>
        <row r="14">
          <cell r="B14" t="str">
            <v xml:space="preserve"> se realiza la promoción y prevención de la salud</v>
          </cell>
          <cell r="C14" t="str">
            <v>Porcentaje de promoción y prevención de la salud en el Municipio.</v>
          </cell>
          <cell r="D14" t="str">
            <v>Porcentaje de promoción y prevención de la salud en el Municipio. = (no. de proyectos terminados/ no. de proyectos programados) * 100. PPPSM=(NPT/NPP) * 100</v>
          </cell>
          <cell r="E14" t="str">
            <v>Evidencias de eventos realizados a favor y prevención de riesgos contra la salud.</v>
          </cell>
        </row>
        <row r="15">
          <cell r="B15" t="str">
            <v xml:space="preserve"> Incremento de platicas para atención al paciente</v>
          </cell>
          <cell r="C15" t="str">
            <v>Porcentaje de platicas para atención al paciente.</v>
          </cell>
          <cell r="E15" t="str">
            <v>Porcentaje de calidad en trato y tratamiento en base a diagnostico adecuado.</v>
          </cell>
        </row>
        <row r="16">
          <cell r="B16" t="str">
            <v>colaboración por parte de la población en el cuidado y conservación de la fauna</v>
          </cell>
          <cell r="C16" t="str">
            <v>Porcentaje en la población para el cuidado y conservación de la fauna en el Municipio.</v>
          </cell>
          <cell r="D16" t="str">
            <v>Porcentaje en la población para el cuidado y conservación de la fauna en el Municipio. = (no. de proyectos terminados/ no. de proyectos programados) * 100. PPCCFM=(NPT/NPP) * 100</v>
          </cell>
        </row>
        <row r="17">
          <cell r="B17" t="str">
            <v>Elaboración continua de actos públicos de difusión temáticos a días conmemorativos sobre eventos de la salud citadas en el calendario.</v>
          </cell>
          <cell r="C17" t="str">
            <v>Eventos programados y realizados en conmemoración de temas relacionados con la salud.</v>
          </cell>
          <cell r="D17" t="str">
            <v>Eventos Programados y Realizados en Conmemoración de Temas Relacionados con la Salud=(Cantidad de Días Conmemorativos/Eventos Realizados)*100, EPYRCTRS=(CDC/ER)*100</v>
          </cell>
          <cell r="E17" t="str">
            <v>Publicación en redes sociales, fotografías y flayers.</v>
          </cell>
        </row>
        <row r="18">
          <cell r="B18" t="str">
            <v xml:space="preserve"> Adecuada planeación (políticas de salud publicas)</v>
          </cell>
          <cell r="C18" t="str">
            <v>Porcentaje de planeación en políticas de Salud Publica.</v>
          </cell>
          <cell r="D18" t="str">
            <v>Porcentaje de planeación en políticas de Salud Publica = (no. de proyectos terminados/ no. de proyectos programados) * 100. PCTTBD=(NPT/NPP) * 100</v>
          </cell>
        </row>
        <row r="19">
          <cell r="B19" t="str">
            <v xml:space="preserve"> seguimiento adecuado con el procedimiento de atención a las enfermedades</v>
          </cell>
          <cell r="C19" t="str">
            <v>Porcentaje de procedimiento de atención a las enfermedades</v>
          </cell>
          <cell r="D19" t="str">
            <v>Porcentaje de procedimiento de atención a las enfermedades = (no. de proyectos terminados/ no. de proyectos programados) * 100. PPPAE=(NPT/NPP) * 100</v>
          </cell>
          <cell r="E19" t="str">
            <v>Registro de asistencia, minutas de trabajo y evidencias fotográficas.</v>
          </cell>
        </row>
        <row r="20">
          <cell r="B20" t="str">
            <v>Mejoramiento en los servicios básicos en la salud</v>
          </cell>
          <cell r="C20" t="str">
            <v>Porcentaje de calidad en trato y tratamiento en base a diagnostico adecuado.</v>
          </cell>
          <cell r="D20" t="str">
            <v>Porcentaje de calidad en trato y tratamiento en base a diagnostico adecuado.=No. de Personas con Buena Percepción de Calidad de Salud / No. de personas encuestadas*100</v>
          </cell>
          <cell r="E20" t="str">
            <v>Encuestas, registros médicos y resultados diagnósticos.</v>
          </cell>
        </row>
      </sheetData>
      <sheetData sheetId="3" refreshError="1"/>
      <sheetData sheetId="4">
        <row r="17">
          <cell r="C17" t="str">
            <v>Eje estratégico: Inclusión y Humanidad que Trasforman: Unidos para avanzar.</v>
          </cell>
        </row>
        <row r="18">
          <cell r="C18" t="str">
            <v>Promover acciones de atención primaria en salud para prevenir, preservar, recuperar y mejorar la calidad de vida de la población mediante servicios médicos y prevención integral</v>
          </cell>
        </row>
        <row r="19">
          <cell r="C19" t="str">
            <v>Programa 3 Salud y bienestar en movimiento</v>
          </cell>
        </row>
        <row r="20">
          <cell r="C20" t="str">
            <v>Eje estratégico: Inclusión y Humanidad que Trasforman: Unidos para avanzar.</v>
          </cell>
        </row>
        <row r="21">
          <cell r="C21" t="str">
            <v>3.1 Fomentar una cultura preventiva de atención temprana en materia de salud integral.     3.2. Promover una vida sana con hábitos saludables para evitar enfermedades. 3.3 Crear campañas permanentes de la promoción de salud incluyendo cursos, talleres y platicas para la prevención de enfermedades.  3.6 Ampliar la cobertura del servicio integral de salud en las Comunidades mas alejadas. 3.8 Generar un programa de capacitación al persona de salud, para mejorar el desempeño en temas de integridad y atención. 3.11 Asegurar el acceso efectivo, universal  y gratuita a los servicios básicos de salud y de asistencia social con un tarto digno y de calidad. 3.12 Elaborar un plan de mejora continua que fortaleza el sistema de salud básico del Municipal.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row r="7">
          <cell r="C7" t="str">
            <v>Programa 4. Promoción de la Educación.</v>
          </cell>
        </row>
        <row r="8">
          <cell r="C8" t="str">
            <v>EJE I :Dimensión social desarrollo integral e incluyente.</v>
          </cell>
        </row>
        <row r="9">
          <cell r="C9" t="str">
            <v>Coordinar con las diferentes áreas y jefaturas, acciones para incorporar las diferentes actividades, culturales, deportivas, recreativas, educativas, rescatando valores en la sociedad.</v>
          </cell>
        </row>
        <row r="10">
          <cell r="C10" t="str">
            <v>Crear iniciativas para mejorar las condiciones de salud de la sociedad del Municipio en materia de prevención, deporte y salubridad con atención prioritaria.</v>
          </cell>
        </row>
        <row r="11">
          <cell r="C11" t="str">
            <v>4.1 Semana Cívico-Cultural y Deportiva por el natalicio de Eduardo Neri.  4.2 Interculturalidad y competencia deportiva entre los Municipios de la región Centro.</v>
          </cell>
        </row>
        <row r="15">
          <cell r="B15" t="str">
            <v xml:space="preserve">Seleccionar y preparar a los jovenes para su participacion en el deporte como actividad alternativa preventiva </v>
          </cell>
          <cell r="C15" t="str">
            <v>Programa de actividad de recreacion y resultados deportivos</v>
          </cell>
          <cell r="G15" t="str">
            <v>Porcentaje de la reactivación fisica=(No. de deportistas activos /No. total de deportistas nuevos  )*100 PRF=(NDA/NTDN)*100</v>
          </cell>
          <cell r="H15" t="str">
            <v xml:space="preserve">Por los medios correspondientes (volantes, perifoneo y páginas 
oficiales de internet)
</v>
          </cell>
        </row>
        <row r="16">
          <cell r="B16" t="str">
            <v>Mejora la convivencia familar y ayuda a la activación fisica y mental.</v>
          </cell>
          <cell r="C16" t="str">
            <v>Activacion fisica para mejorar la salud</v>
          </cell>
          <cell r="G16" t="str">
            <v>Porcentaje de activación fisica =(No. de personas participante / No. Total de personas a activar planeadas)*100 PAF=(NPP/NTPAP)*100</v>
          </cell>
          <cell r="H16" t="str">
            <v xml:space="preserve">Control de asistencia </v>
          </cell>
        </row>
        <row r="17">
          <cell r="B17" t="str">
            <v>Infraestructura deportiva idónea y rehabilitada .</v>
          </cell>
          <cell r="C17" t="str">
            <v>Espacios de calidad para la realización de actividades deportivas</v>
          </cell>
          <cell r="G17" t="str">
            <v>Porcentaje de infraestructura deportivas idonea y rehabilitadas=(No. de espacios deportivos funcionales /No. Total de ciudadanos satisfechos en los espacios deportivos)*100 PIDIR=(NEDF/NTCSED)*100</v>
          </cell>
          <cell r="H17" t="str">
            <v>Informes mensuales y bitácoras fotográfica</v>
          </cell>
        </row>
        <row r="18">
          <cell r="B18" t="str">
            <v>Fomentar la competitividad y el trabajo de los coordinadores municipales.</v>
          </cell>
          <cell r="C18" t="str">
            <v>Poner en práctica sus conocimientos de lo que realiza cada coordinador deportivo.</v>
          </cell>
          <cell r="G18" t="str">
            <v>Porcentaje de competitividad y el trabajo de coordinadores municipales =( No. de actividades programadas a realizar /No. Total de actividades realizadas )*100 PCTCM=(NAPR/NTAR)*100</v>
          </cell>
          <cell r="H18" t="str">
            <v>Informes mensuales y bitácoras fotográfica</v>
          </cell>
        </row>
        <row r="19">
          <cell r="B19" t="str">
            <v>Garantizar el buen uso y mantenimiento  de los espacios deportivos que se encuentran al servicio de la población.</v>
          </cell>
          <cell r="C19" t="str">
            <v>Optimizar los distintos espacios deportivos.</v>
          </cell>
          <cell r="G19" t="str">
            <v>Porcentaje de espacios Publicos deportivos=(No. de Espacios deportivos equipados /No. De ciudadanos que lo utilizan)*100 PEPD=(NEDE/NCU)*100</v>
          </cell>
          <cell r="H19" t="str">
            <v>Informes mensuales y bitácoras fotográfica</v>
          </cell>
        </row>
        <row r="20">
          <cell r="B20" t="str">
            <v>Contar con las herramientas adecuadas para el buen desempeño deportivo.</v>
          </cell>
          <cell r="C20" t="str">
            <v>Realizar las acciones técnicas y administrativas correspondientes.</v>
          </cell>
          <cell r="G20" t="str">
            <v xml:space="preserve">Porcentaje de acciones tecnicas y administrativas=(No. De herramientas y material de trabajo existentes/No. Total de herramientas adquiridas)*100 PATA=(NHMTE/NTHA)*100 </v>
          </cell>
          <cell r="H20" t="str">
            <v>Informes mensuales y bitácoras fotográfica</v>
          </cell>
        </row>
        <row r="21">
          <cell r="B21" t="str">
            <v>Gestión para la realización de competencias deportivas.</v>
          </cell>
          <cell r="C21" t="str">
            <v>Ejecución  de proyectos que beneficien a los deportistas en la realización de sus actividades.</v>
          </cell>
          <cell r="G21" t="str">
            <v>Porcentaje de gestión deportiva para la realización y competiciones deportivas =(No. de eventos deportivos a realizar/No. de total de eventos deportivos planeados )*100 PGDRCP=(NEDR/NTEDP)*100</v>
          </cell>
          <cell r="H21" t="str">
            <v>Informes mensuales y bitácoras fotográficas</v>
          </cell>
        </row>
        <row r="22">
          <cell r="B22" t="str">
            <v>Capacitación del personal para contribuir a la mejora del rendimiento deportivo.</v>
          </cell>
          <cell r="C22" t="str">
            <v>Incrementar la capacidad y habilidades del personal.</v>
          </cell>
          <cell r="G22" t="str">
            <v>Porcentaje de personal eficiente y responsable=(No. de personal capacitado/No. de total de acciones realizadas)*100 PPER=(NPC/NTAR)*100</v>
          </cell>
          <cell r="H22" t="str">
            <v>Control de asistencia y capacitación laboral</v>
          </cell>
        </row>
      </sheetData>
      <sheetData sheetId="3" refreshError="1"/>
      <sheetData sheetId="4" refreshError="1">
        <row r="25">
          <cell r="AA25" t="str">
            <v>2.4 Recreación , cultura y otras manisfestaciones sociales.</v>
          </cell>
        </row>
        <row r="26">
          <cell r="AA26" t="str">
            <v>2.4.1  Deporte y Recreación</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refreshError="1"/>
      <sheetData sheetId="1" refreshError="1"/>
      <sheetData sheetId="2" refreshError="1">
        <row r="7">
          <cell r="C7" t="str">
            <v>Programa 5. salud para todos.</v>
          </cell>
        </row>
        <row r="15">
          <cell r="A15" t="str">
            <v>FIN</v>
          </cell>
        </row>
        <row r="19">
          <cell r="G19" t="str">
            <v>Porcentaje de resoluciones aprobadas = (no. de proyectos terminados/ no. de proyectos programados) * 100.   PAP=(NPT/NPP) * 104</v>
          </cell>
        </row>
        <row r="21">
          <cell r="H21" t="str">
            <v>Registro de asistencia, minutas de trabajo y evidencias fotográficas.</v>
          </cell>
        </row>
      </sheetData>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 xml:space="preserve">Garantizar una educación inclusiva y equitativa de calidad, y promover oportunidades de aprendizaje permanente para todos </v>
          </cell>
          <cell r="E12" t="str">
            <v xml:space="preserve">Datos tomados de censos y encuestas de INEGI </v>
          </cell>
        </row>
        <row r="13">
          <cell r="B13" t="str">
            <v>Reducir la de deserción escolar, promover oportunidades de aprendizajes culturales, inclusivos y equitativos en la población de Eduardo Neri</v>
          </cell>
          <cell r="C13" t="str">
            <v>Porcentaje de alumnos que abandonaron sus estudios</v>
          </cell>
          <cell r="E13" t="str">
            <v xml:space="preserve">Encuestas, reuniones con directores que proporcionen registros </v>
          </cell>
        </row>
      </sheetData>
      <sheetData sheetId="3"/>
      <sheetData sheetId="4">
        <row r="17">
          <cell r="C17" t="str">
            <v>EJE I. Inclusión y  Humanidad que  Transforman: Unidos para  Avanzar</v>
          </cell>
        </row>
        <row r="18">
          <cell r="C18" t="str">
            <v xml:space="preserve">Promover el desarrollo integral e inclusivo de la sociedad mediante la educación y la cultura, fortaleciendo la infraestructura educativa, impulsando programas culturales y artísticos, para preservar el patrimonio cultural del Municipio con la participación activa de la niñez y juventud. </v>
          </cell>
        </row>
        <row r="19">
          <cell r="C19" t="str">
            <v>2. Educación, Talento y Cultura: Raíces que  nos Unen</v>
          </cell>
        </row>
        <row r="20">
          <cell r="C20" t="str">
            <v xml:space="preserve">Articular políticas públicas que creen un entorno favorable para el desarrollo social e integración de la niñez, jóvenes, adultos mayores y discapacitados, promoviendo una colaboración entre distintos sectores para asegurar el bienestar social del Municipio </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refreshError="1"/>
      <sheetData sheetId="1" refreshError="1"/>
      <sheetData sheetId="2">
        <row r="12">
          <cell r="B12" t="str">
            <v xml:space="preserve">Garantizar una educación inclusiva y equitativa de calidad, y promover oportunidades de aprendizaje permanente para todos </v>
          </cell>
          <cell r="C12" t="str">
            <v>Porcentaje de la población provenientes de grupos vulnerables</v>
          </cell>
          <cell r="D12" t="str">
            <v>Porcentaje de la población provenientes de grupos vulnerables = (no. De población que esta en grupos vulnerables/ número total de la población) * 100.
PPPGP = (NPGP/ NTP) *100</v>
          </cell>
        </row>
        <row r="13">
          <cell r="D13" t="str">
            <v>Porcentaje de alumnos que abandonaron sus estudios = (no de alumnos que abandonaron / no. De alumnos inscritos) *100                                                                       PAAE= (NAA/NAI) * 100</v>
          </cell>
        </row>
        <row r="14">
          <cell r="B14" t="str">
            <v>Promover la igualdad de oportunidades educativas y el acceso de recursos para todos los alumnos en la comunidad.</v>
          </cell>
          <cell r="C14" t="str">
            <v>Porcentaje para medir aumentar de la calidad educativa</v>
          </cell>
          <cell r="E14" t="str">
            <v>Entrevistas a la población en general, preguntar que se puede mejorar</v>
          </cell>
        </row>
        <row r="15">
          <cell r="B15" t="str">
            <v>Llevar acabo actividades de integración de alumnos con las bibliotecas para generar habito en la lectura</v>
          </cell>
          <cell r="C15" t="str">
            <v>Porcentajes de actividades que se llevan acabo mensualmente</v>
          </cell>
          <cell r="D15" t="str">
            <v>Porcentaje de actividades realizadas mensualmente = (No.  No. De actividades realizadas / No. De actividades programadas) * 100 
PARM = (NAR / NAP) * 100</v>
          </cell>
          <cell r="E15" t="str">
            <v>Actividades de lectura que se realizan, redes sociales, foros de lectura, clubes de lectura</v>
          </cell>
        </row>
        <row r="16">
          <cell r="B16" t="str">
            <v xml:space="preserve">Implementar clases de regularización y activación física a alumnos que lo requieran </v>
          </cell>
          <cell r="C16" t="str">
            <v xml:space="preserve">Porcentaje de clases de regularización </v>
          </cell>
          <cell r="D16" t="str">
            <v>Porcentaje de clases de regularización = (No. De actividades realizadas / No. De actividades programadas) * 100 
PARM = (NAR / NAP) * 100</v>
          </cell>
          <cell r="E16" t="str">
            <v>Clases de regularización, evidencias fotográficas, programas de participación educativa</v>
          </cell>
        </row>
        <row r="17">
          <cell r="B17" t="str">
            <v xml:space="preserve">Implementación de actividades culturales recreativos para mantener a ocupados a los alumnos para que no caigan en adicciones </v>
          </cell>
          <cell r="C17" t="str">
            <v xml:space="preserve">Porcentaje de actividades culturales </v>
          </cell>
          <cell r="D17" t="str">
            <v>Porcentaje de actividades culturales = (No. De actividades realizadas / No. De actividades programadas) * 100 
PAC = (NAR / NAP) * 100</v>
          </cell>
          <cell r="E17" t="str">
            <v>Implementar talleres, clubes, proyectar en redes sociales nuestra cultura</v>
          </cell>
        </row>
        <row r="18">
          <cell r="B18" t="str">
            <v>Organizar visitar a los planteles educativos con platicas pasadas en las necesidades que se requieran</v>
          </cell>
          <cell r="C18" t="str">
            <v xml:space="preserve">Porcentaje de visitas al mes </v>
          </cell>
          <cell r="D18" t="str">
            <v>Porcentaje de visitas programadas = (No. visitas realizadas / No. De visitas programadas) * 100 
PVP = (NVR / NVP) * 100</v>
          </cell>
          <cell r="E18" t="str">
            <v xml:space="preserve">Visitas, entrevistas, sondeos, reuniones </v>
          </cell>
        </row>
        <row r="19">
          <cell r="B19" t="str">
            <v>Gestionar el programa de lentes "ver bien para aprender mejor" en las comunidades de Eduardo Neri</v>
          </cell>
          <cell r="C19" t="str">
            <v xml:space="preserve">Porcentaje de alumnos beneficiados </v>
          </cell>
          <cell r="D19" t="str">
            <v>porcentaje de alumnos beneficiados = (número total de alumnos matriculados / No. cobertura al programa) * 100
PAB = (NAM/NCP) * 100</v>
          </cell>
          <cell r="E19" t="str">
            <v xml:space="preserve">Visitas, entrevistas, sondeos, reuniones </v>
          </cell>
        </row>
        <row r="20">
          <cell r="B20" t="str">
            <v>Promover actividades, eventos, Cultura Cívica, artística y Cultural en el municipio de Eduardo Neri</v>
          </cell>
          <cell r="C20" t="str">
            <v xml:space="preserve">Porcentaje de estudiante que participan en actividades extracurriculares inclusivas </v>
          </cell>
          <cell r="D20" t="str">
            <v>Porcentaje de estudiantes participantes = (No. De estudiantes que participan / numero total de estudiantes) *100
PEP = (NEP /NTE) *100</v>
          </cell>
          <cell r="E20" t="str">
            <v xml:space="preserve">Informes de procesos, programas inclusivos e innovadores </v>
          </cell>
        </row>
        <row r="21">
          <cell r="B21" t="str">
            <v>Se realizan ceremonias de fechas conmemorativas</v>
          </cell>
          <cell r="C21" t="str">
            <v xml:space="preserve">Ceremonias conmemorativas </v>
          </cell>
          <cell r="D21" t="str">
            <v>(Ceremonias conmemorativas realizadas / ceremonias conmemorativas programadas * 100 ) CC=CCR/CCP*100</v>
          </cell>
          <cell r="E21" t="str">
            <v>Ceremonias</v>
          </cell>
        </row>
        <row r="22">
          <cell r="B22" t="str">
            <v>Se realizan Homenajes a la Bandera de manera mensuales</v>
          </cell>
          <cell r="C22" t="str">
            <v>Realización de Homenajes a la Bandera mensualmente</v>
          </cell>
          <cell r="D22" t="str">
            <v>(Homenajes a la Bandera Realizados/ Numero de personas que participan * 100) HBR=NPP</v>
          </cell>
          <cell r="E22" t="str">
            <v>Homenajes</v>
          </cell>
        </row>
        <row r="23">
          <cell r="B23" t="str">
            <v>Se realizan concursos de escoltas o eventos cívicos enfocados a despertar el interés patriótico</v>
          </cell>
          <cell r="C23" t="str">
            <v>Ejecución de Concursos o eventos cívicos</v>
          </cell>
          <cell r="D23" t="str">
            <v>(Ejecución de Eventos y Concursos Cívicos/ numero de docentes y estudiantes que intervienen * 100) EECC=NDEI</v>
          </cell>
          <cell r="E23" t="str">
            <v>Concursos y Eventos</v>
          </cell>
        </row>
        <row r="24">
          <cell r="B24" t="str">
            <v>Se realizan desfiles cívicos conmemorativos</v>
          </cell>
          <cell r="C24" t="str">
            <v>Desarrollo de Desfiles Cívicos Conmemorativos</v>
          </cell>
          <cell r="D24" t="str">
            <v>(Desarrollo de Desfiles Cívicos Conmemorativos/ Población Estudiantil, Docentes y Ciudadanía * 100) DDCC=PEDC</v>
          </cell>
        </row>
        <row r="25">
          <cell r="B25" t="str">
            <v>Se realizan representaciones de bandas sinfónicas</v>
          </cell>
          <cell r="C25" t="str">
            <v>Presentación de Bandas Sinfónicas</v>
          </cell>
          <cell r="D25" t="str">
            <v>(Presentación de Bandas Sinfónicas/ Publico en General * 100) PBS=PG/</v>
          </cell>
        </row>
        <row r="26">
          <cell r="B26" t="str">
            <v>Existen intercambios culturales</v>
          </cell>
          <cell r="C26" t="str">
            <v>Intercambios Culturales</v>
          </cell>
          <cell r="D26" t="str">
            <v>(Intercambios Culturales con Municipios/ Población de los municipios * 100) ICM=PDM</v>
          </cell>
        </row>
      </sheetData>
      <sheetData sheetId="3" refreshError="1"/>
      <sheetData sheetId="4">
        <row r="17">
          <cell r="C17" t="str">
            <v>EJE I. Inclusión y  Humanidad que  Transforman: Unidos para  Avanzar</v>
          </cell>
        </row>
        <row r="21">
          <cell r="C21" t="str">
            <v xml:space="preserve">2.1. gestionar recursos económicos para mejorar la infraestructura de las instituciones educativas en colaboración con el gobierno federal y estatal                                                                                                                                                                                                                                                                                                                   2.4 recuperar y promover las actividades culturales y artísticas en el municipio                                                                                                                                                                                                                                                                                                                                                                                                                                                                                       2.5. impulsar la difusión y preservación del patrimonio cultural del municipio, promoviendo danzas originarias, grupos musicales y otras actividades artísticas                                                                                                                                                                                                                                                                                                         2.7 promover los valores cívicos a través de ceremonias, desfiles y conmemoraciones oficiales                                                                                                                                                                                                                                                                                                                                                                                                                                           2.8 impulsar actividades culturales mediante convenios de colaboración con otros municipios, instituciones publicas y privadas                                                                                                                                                                                                                                                                                                                                                                             2.9 promover reuniones entre los jóvenes y sectores empresariales para lograr el apoyo a las actividades deportivas, culturales y artísticas.                                                                                                                                                                                                                                                                                                                                              2.17 impulsar el desarrollo integral desde la primera infancia, niñez, juventud y personas con discapacidad, ando atención prioritaria                                                                                                                                                                                                                                                                                                                                                 2.18 capacitar, sensibilizar y profesionalizar en perspectiva educativa, cultural y recreativa en perspectiva de la primera infancia, niñez y juventud para el desarrollo de actividades recreativas.                                                                                                                                                                                                                                 2.19 promover la recuperación y rehabilitación de espacios públicos para la reconstrucción del ejido social </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Igualdad económica y social entre la población de Eduardo Neri</v>
          </cell>
          <cell r="C12" t="str">
            <v>Índice de la población en situación de pobreza</v>
          </cell>
          <cell r="D12" t="str">
            <v>Índice de Personas en Situación de Pobreza = No. De Personas en Situación de Pobreza / No. Total de la Población del Municipio * 100. PPSP=(NPSP/TPM)*100</v>
          </cell>
          <cell r="E12" t="str">
            <v>Informes y Reportes y Evidencias Fotográficas.</v>
          </cell>
        </row>
        <row r="13">
          <cell r="B13" t="str">
            <v xml:space="preserve"> cobertura suficiente de los programas sociales en comunidades en situación de vulnerabilidad en el municipio de Eduardo Neri.</v>
          </cell>
          <cell r="C13" t="str">
            <v>Porcentaje de cobertura de los programas sociales</v>
          </cell>
          <cell r="D13" t="str">
            <v>Porcentaje de cobertura de los programas sociales=No. De Personas beneficiadas con algún programa social/ No. Total de la población del municipio*100. PCPS=(PBPS/TPM)*100</v>
          </cell>
          <cell r="E13" t="str">
            <v>Padrón de
Beneficiarios</v>
          </cell>
        </row>
        <row r="14">
          <cell r="B14" t="str">
            <v>Migración segura para los pobladores de nuestro municipio</v>
          </cell>
          <cell r="C14" t="str">
            <v xml:space="preserve">Índice de la población migrante </v>
          </cell>
          <cell r="D14" t="str">
            <v>Índice de la población migrante  = No. De pasaportes y visas tramitados / No. Total de solicitudes * 100. PPSP=(NPv/TPM)*100</v>
          </cell>
          <cell r="E14" t="str">
            <v>Padrón de
Beneficiarios, evidencia fotográfica.</v>
          </cell>
        </row>
        <row r="15">
          <cell r="B15" t="str">
            <v xml:space="preserve"> Disposición de los servidores públicos para el trámite de visas y pasaportes</v>
          </cell>
          <cell r="C15" t="str">
            <v>Incremento en la gestión para tramite de pasaporte</v>
          </cell>
          <cell r="D15" t="str">
            <v>Porcentaje de Población Atendida = (No. De Solicitudes Atendidas / No. Total de Solicitudes Recibidas) * 100. PPA=(NSA/NTSR)*100</v>
          </cell>
          <cell r="E15" t="str">
            <v>Reporte y evidencia fotográfica.</v>
          </cell>
        </row>
        <row r="16">
          <cell r="B16" t="str">
            <v>Difusión clara y precisa acerca de los programas sociales en comunidad e ingreso a los mismos</v>
          </cell>
          <cell r="C16" t="str">
            <v>Porcentaje de Difusión con respecto a los programas en el municipio</v>
          </cell>
          <cell r="D16" t="str">
            <v>Porcentaje de Difusión = No. De Personas que Cuentan con Algún Programa / No. Total de la Población del Municipio * 100. PD=(NPP/PTM)*100</v>
          </cell>
          <cell r="E16" t="str">
            <v>Reportes, Informes, Evidencias fotográficas.</v>
          </cell>
        </row>
        <row r="17">
          <cell r="B17" t="str">
            <v>Mayor ingreso del adulto mayor en el municipio a la pensión para el bienestar</v>
          </cell>
          <cell r="C17" t="str">
            <v>Índice de ingreso a la pensión del adulto mayor.</v>
          </cell>
          <cell r="D17" t="str">
            <v>Índice de Registros = (No. De Personas con  pensión / No. De Total de Adultos Mayores) * 100. PR=(NPTI/NTSM)*100</v>
          </cell>
          <cell r="E17" t="str">
            <v>Padrón de
Beneficiarios</v>
          </cell>
        </row>
        <row r="18">
          <cell r="B18" t="str">
            <v>Aumento de las gestiones para el arreglo de diferentes documentos para las personas que requieran entrar a los programas sociales</v>
          </cell>
          <cell r="C18" t="str">
            <v>Porcentaje de gestiones realizadas</v>
          </cell>
          <cell r="D18" t="str">
            <v>Porcentaje de gestiones realizadas=(No. Documentos corregidos/No. De solicitudes recibidas)*100 PGR=(NDC/NSR)*100</v>
          </cell>
          <cell r="E18" t="str">
            <v>Evidencia fotográfica</v>
          </cell>
        </row>
        <row r="20">
          <cell r="B20" t="str">
            <v>Productos para el hogar como estufas, calentadores, tinacos, licuadoras, etc. subsidiados en colaboración con la congregación mariana trinitaria.</v>
          </cell>
          <cell r="C20" t="str">
            <v>Porcentaje de pedidos realizados</v>
          </cell>
          <cell r="D20" t="str">
            <v xml:space="preserve">Porcentaje de pedidos realizados= (No. De Solicitudes Atendidas / No. Total de Solicitudes Recibidas) * 100. PPA=(NSA/NTSR)*100 </v>
          </cell>
          <cell r="E20" t="str">
            <v>Reportes, Informes, Evidencias fotográficas.</v>
          </cell>
        </row>
        <row r="21">
          <cell r="B21" t="str">
            <v>Productos de primera necesidad para el hogar como tinacos, laminas y juegos de baño a precios accesibles para la población de Eduardo Neri.</v>
          </cell>
          <cell r="C21" t="str">
            <v>Índice de personas beneficiadas con el programa</v>
          </cell>
          <cell r="D21" t="str">
            <v xml:space="preserve">Índice de Población Atentada = (No. De Solicitudes Atendidas / No. Total de Solicitudes Recibidas) * 100. PPA=(NSA/NTSR)*100 </v>
          </cell>
          <cell r="E21" t="str">
            <v>Reportes y Evidencia documental y fotográfica.</v>
          </cell>
        </row>
      </sheetData>
      <sheetData sheetId="3"/>
      <sheetData sheetId="4">
        <row r="38">
          <cell r="A38" t="str">
            <v>Eje 1: Inclusión y Humanidad que Transforman: "Unidos para Avanzar"</v>
          </cell>
          <cell r="B38" t="str">
            <v>Contribuir a que la ciudadanía de Eduardo Neri en situación de rezago social o marginación, acceda a los beneficios de los programas sociales, con el fin de mejorar su calidad de vida, mediante la atención prioritaria a los grupos vulnerables, de manera inclusiva para fortalecer las condiciones que permita alcanzar un desarrollo humano integral.</v>
          </cell>
          <cell r="E38" t="str">
            <v>Articular políticas públicas que creen un entorno favorable para el desarrollo social e integral de la niñez, jóvenes, adultos, adultos mayores y discapacitados, promoviendo una colaboración entre distintos sectores para asegurar el bienestar social del Municipio.</v>
          </cell>
          <cell r="Q38" t="str">
            <v>1.1 Difundir los programas sociales vigentes del Gobierno Federal y Estatal para asegurar que tengan acceso los grupos vulnerables y contribuyan a la reducción de las carencias que generan desigualdad.1.3 Implementar apoyos dirigidos a los grupos vulnerables para disminuir la desigualdad social asegurando que todas las Comunidades del Municipio tengan acceso directo a estos beneficios. 1.4 Coordinar de manera institucional la gestión y apoyo para la inscripción de la ciudadanía en los programas sociales brindando información clara y oportuna estableciendo una comunicación efectiva para facilitar su acceso. 1.5 Implementar un padrón de beneficiarios del Municipio para optimizar recursos y atender de manera oportuna información de los diversos programas sociales. 1.6 Optimizar la entrega oportuna de los apoyos de los Programas Municipales favoreciendo el bienestar social de la ciudadanía en general. 1.7 Realizar convenios de colaboración institucional con la Federación y organizaciones civiles para generar 91 oportunidades sociales y económicas en beneficio de la ciudadanía.1.11 Ampliar las oportunidades de acceso a programas y apoyos sociales, que permitan promover el autoempleo o emprendimiento.1.13 Canalizar las sugerencias y quejas en atención a migrantes ante las instancias competentes para su desarrollo social. 1.14 Informar a los migrantes sobre los trámites y servicios en beneficio del sector, brindando seguimiento y apoyo para la gestión ordenada.</v>
          </cell>
        </row>
        <row r="50">
          <cell r="B50" t="str">
            <v>Programa 1. Creciendo Contigo: Bienestar para Todos</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Lograr una satisfacción de la ciudadanía de Eduardo Neri respecto a los servicios públicos ofrecidos por el Municipio</v>
          </cell>
          <cell r="C12" t="str">
            <v xml:space="preserve">Calidad de los Servicios Públicos </v>
          </cell>
          <cell r="D12" t="str">
            <v>no de personas con satisfacción sobre servicios públicos/numero de personas encuestadas*100</v>
          </cell>
          <cell r="E12" t="str">
            <v xml:space="preserve">Evidencia fotográfica </v>
          </cell>
        </row>
        <row r="13">
          <cell r="B13" t="str">
            <v xml:space="preserve">Tener  eficiencia en la atención a los Servicios Públicos prestados a la Ciudadanía en el Municipio de Eduardo Neri </v>
          </cell>
          <cell r="C13" t="str">
            <v xml:space="preserve">Implementar cursos para el personal de todas las Dirección de Servicios públicos que sean dirigidos hacia el trato de los ciudadanos </v>
          </cell>
          <cell r="D13" t="str">
            <v>no de cursos realizados/no de cursos programados*100</v>
          </cell>
          <cell r="E13" t="str">
            <v xml:space="preserve">Evidencia fotográfica y cursos </v>
          </cell>
        </row>
        <row r="14">
          <cell r="B14" t="str">
            <v xml:space="preserve">Los trabajos se realizan con seguridad </v>
          </cell>
          <cell r="C14" t="str">
            <v xml:space="preserve">Implementar cursos de identificación de riesgos y prevención de accidentes </v>
          </cell>
          <cell r="D14" t="str">
            <v>no de cursos de identificación realizados/no de cursos identificación programados*100</v>
          </cell>
          <cell r="E14" t="str">
            <v xml:space="preserve">Evidencia fotográfica </v>
          </cell>
        </row>
        <row r="15">
          <cell r="C15" t="str">
            <v xml:space="preserve">Porcentaje de gestión de herramienta </v>
          </cell>
          <cell r="D15" t="str">
            <v xml:space="preserve">(no. De herramienta gestionada / no. De herramienta programada*100) PGH NHG/NHP*100 </v>
          </cell>
          <cell r="E15" t="str">
            <v>Evidencia fotográfica</v>
          </cell>
        </row>
        <row r="16">
          <cell r="B16" t="str">
            <v xml:space="preserve">Capacitaciones a los choferes de las Camionetas recolectoras de basura </v>
          </cell>
          <cell r="C16" t="str">
            <v xml:space="preserve">Implementar capacitaciones para mejorar el trato con los Ciudadanos del Municipio </v>
          </cell>
          <cell r="D16" t="str">
            <v>no de cursos de identificación realizados/no de cursos identificación programados*100</v>
          </cell>
          <cell r="E16" t="str">
            <v xml:space="preserve">Cursos </v>
          </cell>
        </row>
        <row r="17">
          <cell r="B17" t="str">
            <v xml:space="preserve">Control en las actividades programadas para mejor los Servicios Públicos </v>
          </cell>
          <cell r="C17" t="str">
            <v xml:space="preserve">Implementar planes de trabajo </v>
          </cell>
          <cell r="D17" t="str">
            <v xml:space="preserve">No. De actividades programadas / No de actividades realizadas * 100 </v>
          </cell>
          <cell r="E17" t="str">
            <v xml:space="preserve">Planes de trabajo </v>
          </cell>
        </row>
        <row r="18">
          <cell r="B18" t="str">
            <v xml:space="preserve">Supervisión en las Direcciones Correspondientes a Servicios Públicos </v>
          </cell>
          <cell r="C18" t="str">
            <v xml:space="preserve">Realizar las acciones técnicas y administrativas correspondientes </v>
          </cell>
          <cell r="D18" t="str">
            <v xml:space="preserve">(No. De acciones técnicas / No. De acciones administrativas *100 ) </v>
          </cell>
          <cell r="E18" t="str">
            <v xml:space="preserve">Evidencia fotográfica </v>
          </cell>
        </row>
        <row r="19">
          <cell r="B19" t="str">
            <v xml:space="preserve">Capacitar personal para brindar un mejor servicio al Municipio </v>
          </cell>
          <cell r="C19" t="str">
            <v xml:space="preserve">Implementar capacitaciones para mejorar el trato con los Ciudadanos del Municipio </v>
          </cell>
          <cell r="D19" t="str">
            <v>no de cursos de identificación realizados/no de cursos identificación programados*100</v>
          </cell>
          <cell r="E19" t="str">
            <v xml:space="preserve">Cursos </v>
          </cell>
        </row>
        <row r="21">
          <cell r="B21" t="str">
            <v xml:space="preserve">Gestionar materiales para realizar sus actividades cotidianas </v>
          </cell>
          <cell r="C21" t="str">
            <v xml:space="preserve">Porcentaje de gestión de materiales </v>
          </cell>
          <cell r="D21" t="str">
            <v>(No.de materiales/ No. De material programado*100) PGH * 100</v>
          </cell>
          <cell r="E21" t="str">
            <v xml:space="preserve">Evidencia fotográfica </v>
          </cell>
        </row>
      </sheetData>
      <sheetData sheetId="3"/>
      <sheetData sheetId="4">
        <row r="17">
          <cell r="C17" t="str">
            <v xml:space="preserve">Eje II: Desarrollo competitivo y sostenible para el progreso </v>
          </cell>
        </row>
        <row r="18">
          <cell r="C18" t="str">
            <v>Garantizar la prestación de los Servicios públicos de forma eficiente, segura y sustentable promoviendo el bienestar y calidad de vida mediante el acceso universal y equitativo de los servicios.</v>
          </cell>
        </row>
        <row r="19">
          <cell r="C19" t="str">
            <v xml:space="preserve">Programa 13.- Gestión Integral de Servicios Públicos </v>
          </cell>
        </row>
        <row r="20">
          <cell r="C20" t="str">
            <v xml:space="preserve">Vincular mecanismos de colaboración interinstitucional para el desarrollo de infraestructura que impulsen la vocación productiva del Municipio, garantizando la protección  y sostenibilidad del medio ambiente. </v>
          </cell>
        </row>
        <row r="21">
          <cell r="C21" t="str">
            <v xml:space="preserve">13.50 Trabajar em coordinación con otras unidades administrativas para la gestión, mantenimiento y rehabilitación de los espacios públicos.    </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Lograr una sociedad más segura, ordenada y protegida, asegurando el cumplimiento de las leyes, la prevención de riesgos y la gestión eficiente de la seguridad y el bienestar público.</v>
          </cell>
          <cell r="C12" t="str">
            <v>Nivel de percepción de seguridad ciudadana</v>
          </cell>
          <cell r="D12" t="str">
            <v>Nivel de percepción de seguridad ciudadana=(Número de encuestados que se sienten seguros / Total de encuestados) * 100</v>
          </cell>
          <cell r="E12" t="str">
            <v>Encuestas de percepción ciudadana, reportes estadísticos</v>
          </cell>
        </row>
        <row r="13">
          <cell r="B13" t="str">
            <v>Garantizar la seguridad, el orden público y el cumplimiento de la normativa vigente a través de la coordinación de las diferentes áreas que pertenecen a Seguridad Pública.</v>
          </cell>
          <cell r="C13" t="str">
            <v>Porcentaje de cumplimiento normativo</v>
          </cell>
          <cell r="D13" t="str">
            <v>Porcentaje de cumplimiento normativo= '(Número de normativas cumplidas / Total de normativas) * 100</v>
          </cell>
          <cell r="E13" t="str">
            <v>Informes de cumplimiento normativo, auditorías</v>
          </cell>
        </row>
        <row r="14">
          <cell r="B14" t="str">
            <v>Coordinación con las autoridades para resolver situaciones emergentes y garantizar la seguridad pública.</v>
          </cell>
          <cell r="C14" t="str">
            <v>Índice de coordinación en emergencias</v>
          </cell>
          <cell r="D14" t="str">
            <v>Índice de coordinación en emergencias= (Casos atendidos con coordinación efectiva / Total de casos reportados) * 100</v>
          </cell>
          <cell r="E14" t="str">
            <v>Registros de respuesta a emergencias</v>
          </cell>
        </row>
        <row r="15">
          <cell r="B15" t="str">
            <v>Jornadas de vigilancia en prevención del delito</v>
          </cell>
          <cell r="C15" t="str">
            <v>Cobertura de jornadas de vigilancia</v>
          </cell>
          <cell r="E15" t="str">
            <v>Reportes operativos, registros de patrullajes</v>
          </cell>
        </row>
        <row r="16">
          <cell r="B16" t="str">
            <v>Atención, supervisión y aplicación de multas, sanciones o medidas correctivas a quienes no cumplan con los reglamentos establecidos.</v>
          </cell>
          <cell r="C16" t="str">
            <v>Cumplimiento de sanciones aplicadas</v>
          </cell>
          <cell r="D16" t="str">
            <v>Cumplimiento de sanciones aplicadas= (Multas y sanciones aplicadas / Total de infracciones registradas) * 100</v>
          </cell>
          <cell r="E16" t="str">
            <v>Base de datos de infractores, informes de supervisión</v>
          </cell>
        </row>
        <row r="17">
          <cell r="B17" t="str">
            <v>Instalación de módulos informativos sobre temas de prevención de delito y adicciones</v>
          </cell>
          <cell r="C17" t="str">
            <v>Cobertura de módulos instalados</v>
          </cell>
          <cell r="D17" t="str">
            <v>Cobertura de módulos instalados= (Número de módulos instalados / Número de módulos programados) * 100</v>
          </cell>
          <cell r="E17" t="str">
            <v>Registros de instalación, informes de impacto</v>
          </cell>
        </row>
        <row r="18">
          <cell r="B18" t="str">
            <v>Proteger a la ciudadanía manteniendo un entorno ordenado, seguro y funcional, a través de la planificación estratégica y la concientización de la comunidad.</v>
          </cell>
          <cell r="C18" t="str">
            <v>Índice de orden y funcionalidad urbana</v>
          </cell>
          <cell r="D18" t="str">
            <v>Índice de orden y funcionalidad urbana= (Número de acciones implementadas / Número de acciones planificadas) * 100</v>
          </cell>
          <cell r="E18" t="str">
            <v>Informes de ordenamiento urbano</v>
          </cell>
        </row>
        <row r="19">
          <cell r="B19" t="str">
            <v>Prevención y control de seguridad en la verificación de uso de casco y documentación en patrullajes en operativos.</v>
          </cell>
          <cell r="D19" t="str">
            <v>Cumplimiento en uso de casco= (Personas con casco / Total de motociclistas verificados) * 100</v>
          </cell>
          <cell r="E19" t="str">
            <v>Registros de operativos, reportes policiales</v>
          </cell>
        </row>
      </sheetData>
      <sheetData sheetId="3"/>
      <sheetData sheetId="4">
        <row r="17">
          <cell r="C17" t="str">
            <v xml:space="preserve">EJE: III Seguridad y Justicia: El Compromiso para un Futuro Mejor </v>
          </cell>
        </row>
        <row r="18">
          <cell r="C18" t="str">
            <v>Coordinar estrategias en procesos integrales de seguridad pública para prevenir el delito cumpliendo con la normatividad local y el respaldo jurídico además de la colaboración comunitaria logrando un impacto positivo en el bienestar y la tranquilidad de la sociedad.</v>
          </cell>
        </row>
        <row r="19">
          <cell r="C19" t="str">
            <v xml:space="preserve">Programa 16: Seguridad y Progreso Integral </v>
          </cell>
        </row>
        <row r="20">
          <cell r="C20" t="str">
            <v xml:space="preserve">Fomentar una coordinación con los tres órdenes de Gobierno para la construcción de la paz, mediante acciones eficaces de protección y prevención para la disuasión y seguimiento al delito, generando espacios seguros a la vanguardia de la ciudadanía </v>
          </cell>
        </row>
        <row r="21">
          <cell r="C21" t="str">
            <v>16.16 Organizar actividades de prevención del delito, promover el trabajo en conjunto con las áreas de la DireecionGeneral de Seguridad Publica, contribuyendo a mantener el orden social en la Comunidades y Delegaciones 16.17 Coordinar acciones en materia de seguridad publica integral, desde la prevención del delito y orden publico ante emergencias. 16.19 Desarrollar estrategias integrales y de acciones orientadas sobre la prevención social concientizando a la ciudadanía. 16.19 Garantizar que la sociedad pueda pueda convivir de manera pacifica y respetuosa, manteniendo el orden en espacio públicos 16.20 Capacitar a los elementos operativos de la Dirección General de Seguridad Publica y sus departamentos respectivos, para el desempeño de sus funciones.</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Disminución de los riesgos Administrativos y la posibilidad de no observaciones y/o sanciones por las diferentes instancias revisoras.</v>
          </cell>
          <cell r="C12" t="str">
            <v xml:space="preserve">Porcentaje de cumplimiento en la normatividad y reglamentos </v>
          </cell>
          <cell r="D12" t="str">
            <v>no de porcentaje de cumplimiento de normatividad programadas/ no de porcentaje de cumplimiento de normatividad realizas*100 (NPCNP/NPCNR*100)</v>
          </cell>
          <cell r="E12" t="str">
            <v xml:space="preserve">Oficios de solicitud </v>
          </cell>
        </row>
        <row r="13">
          <cell r="B13" t="str">
            <v>Eficiente atención a la ciudadanía con transparencia en apego a los marcos legales, con respuestas concretas y eficientes ante la sociedad.</v>
          </cell>
          <cell r="C13" t="str">
            <v xml:space="preserve">Porcentaje de atención con transparencia </v>
          </cell>
          <cell r="D13" t="str">
            <v>no. De porcentaje de atención con transparencia programadas/ no. De porcentaje de atención con transparencia realizadas * 100 (NPAT/NPAR*100)</v>
          </cell>
          <cell r="E13" t="str">
            <v xml:space="preserve">Oficios de solicitud </v>
          </cell>
        </row>
        <row r="14">
          <cell r="B14" t="str">
            <v xml:space="preserve">Aplicación de programas de capacitación y actualización en Normatividades y procesos Administrativos en apego a las leyes vigentes. </v>
          </cell>
          <cell r="C14" t="str">
            <v>Porcentaje de capacitación.</v>
          </cell>
          <cell r="D14" t="str">
            <v>No. De porcentaje de capacitación programadas/No de capacitación  realizadas (NPC/NCR*100)</v>
          </cell>
          <cell r="E14" t="str">
            <v>Lista de asistencia y bitácora fotográfica</v>
          </cell>
        </row>
        <row r="15">
          <cell r="B15" t="str">
            <v>Reuniones constantes con las diferentes áreas de planeación, evaluación al desempeño, transparencia y cuenta pública, para  contribuir en los procesos administrativo y normativos con el objeto de prevenir errores durante los procesos contables.</v>
          </cell>
          <cell r="C15" t="str">
            <v>Porcentaje de reuniones</v>
          </cell>
          <cell r="D15" t="str">
            <v>No. De porcentaje de reuniones programadas/No de porcentaje de reuniones realizadas*100 (NRP/NRR*100)</v>
          </cell>
        </row>
        <row r="16">
          <cell r="B16" t="str">
            <v>Actualizar normas, lineamientos específicos y manuales que dentro del ámbito de su competencia, integren disposiciones y criterios que impulsen la simplificación administrativa</v>
          </cell>
          <cell r="C16" t="str">
            <v>Porcentaje de actualización de Normas Lineamientos etc.</v>
          </cell>
          <cell r="D16" t="str">
            <v>No. De porcentaje de actualización programados/No de porcentaje de actualización realizadas*100 (NPAP/NPAR*100)</v>
          </cell>
          <cell r="E16" t="str">
            <v>Publicación en gaceta oficial y transparencia</v>
          </cell>
        </row>
        <row r="17">
          <cell r="B17" t="str">
            <v>Organizar y coordinar el sistema de control interno y la evaluación de la gestión gubernamental; inspeccionar el ejercicio del gasto público municipal y su congruencia con el presupuesto de egresos, así como concertar con las secretarías, direcciones y áreas del ayuntamiento y validar los indicadores para la evaluación de la gestión gubernamental, en los términos de las disposiciones aplicables</v>
          </cell>
          <cell r="C17" t="str">
            <v xml:space="preserve">Porcentaje de coordinación </v>
          </cell>
          <cell r="D17" t="str">
            <v>No. De porcentaje de coordinación programadas/No de porcentaje realizadas*100 (NPCP/NPCR*100)</v>
          </cell>
          <cell r="E17" t="str">
            <v xml:space="preserve">Oficios de solicitud </v>
          </cell>
        </row>
        <row r="18">
          <cell r="B18" t="str">
            <v>Cumplimiento de las declaraciones patrimoniales y de intereses de los servidores públicos de la Administración Municipal de Eduardo Neri</v>
          </cell>
          <cell r="C18" t="str">
            <v xml:space="preserve">Porcentaje de cumplimiento de declaraciones </v>
          </cell>
          <cell r="D18" t="str">
            <v>No. De porcentaje de cumplimiento programados/No de porcentaje de cumplimiento realizados*100 (NPCP/NPCR*100)</v>
          </cell>
          <cell r="E18" t="str">
            <v xml:space="preserve">Oficios de solicitud </v>
          </cell>
        </row>
        <row r="19">
          <cell r="B19" t="str">
            <v>Capacitación para la formulación de la declaración patrimonial dirigida a todos los empleados del h. ayuntamiento municipal.</v>
          </cell>
          <cell r="C19" t="str">
            <v>Porcentaje de capacitaciones</v>
          </cell>
          <cell r="D19" t="str">
            <v>No. De porcentaje de capacitaciones programadas/No de porcentaje de capacitaciones realizadas*100 (NPCP/NPCR*100)</v>
          </cell>
          <cell r="E19" t="str">
            <v>Lista de asistencia y bitácora fotográfica</v>
          </cell>
        </row>
      </sheetData>
      <sheetData sheetId="3"/>
      <sheetData sheetId="4">
        <row r="17">
          <cell r="C17" t="str">
            <v>Eje IV Innovación y Eficiencia en Movimiento: Transformando para Avanzar</v>
          </cell>
        </row>
        <row r="18">
          <cell r="C18" t="str">
            <v>Garantizar la legalidad, eficiencia, transparencia y correcta utilización de los recursos públicos mediante mecanismos de control y auditoría para la detección y prevención de actos de corrupción o mala gestión administrativa</v>
          </cell>
        </row>
        <row r="19">
          <cell r="C19" t="str">
            <v>29. Ética para el Buen Gobierno</v>
          </cell>
        </row>
        <row r="20">
          <cell r="C20" t="str">
            <v>Garantizar la transversalización de acciones que promueven una colación efectiva y una coordinación sólida entre las dependencias federales y estatales, consolidando un gobierno honesto y al servicio de la gente</v>
          </cell>
        </row>
        <row r="21">
          <cell r="C21" t="str">
            <v>29.1 Implementar controles internos en los procesos administrativos, garantizando la efectividad en la gestión. 29.2 Crear canales de denuncias seguras y accesibles para que la ciudadanía y empleados reporten posibles irregularidades o conductas inadecuadas. 29.3 Capacitar sobre principios de control interno, la ética pública y la lucha contra la corrupción. 29.4 Colaborar con otras dependencias públicas para fortalecer las acciones de control y auditoría. 29.5 Evaluar de forma periódica los procedimientos internos de la administración pública, para detectar posibles fallos o debilidades, mejorando la eficiencia operativa. 29.6 Fomentar la responsabilidad y rendición de cuentas en los servidores públicos, con políticas de transparencia y seguimiento a las decisiones gubernamentales.</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Programa 17. Gobierno Eficiente y Normativo.</v>
          </cell>
        </row>
        <row r="18">
          <cell r="H18" t="str">
            <v>oficios de solicitud.</v>
          </cell>
        </row>
      </sheetData>
      <sheetData sheetId="3"/>
      <sheetData sheetId="4">
        <row r="25">
          <cell r="AA25" t="str">
            <v>2.7 Otros Asuntos Sociales</v>
          </cell>
        </row>
        <row r="26">
          <cell r="AA26" t="str">
            <v>2.7.1 Otros Asuntos Sociales</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La mejora en la eficiencia administrativa, junto con la optimización de los recursos y la reducción de la carga de trabajo en la Unidad de Transparencia, permite una agilización en la atención de solicitudes de información, lo que a su vez contribuye a la disminución de fraudes y delitos relacionados con el uso indebido de datos personales, fortaleciendo la protección ante ataques cibernéticos y reduciendo los riesgos de delitos. Estas acciones no solo incrementan la confianza ciudadana y su participación en asuntos públicos, sino que también disminuyen la percepción de opacidad gubernamental, garantizando una implementación efectiva de mecanismos para prevenir el uso indebido de la información pública y logrando una mayor satisfacción social con un menor número de quejas.</v>
          </cell>
          <cell r="C12" t="str">
            <v>Nivel de satisfacción ciudadana con el acceso a la información pública.</v>
          </cell>
          <cell r="D12" t="str">
            <v>'Nivel de satisfacción ciudadana con el acceso a la información pública. = Solicitudes atendidas satisfactoriamente / Total de solicitudes recibidas) * 100</v>
          </cell>
          <cell r="E12" t="str">
            <v>Resultados en la Verificación de Transparencia</v>
          </cell>
        </row>
        <row r="13">
          <cell r="B13" t="str">
            <v>Mejorar el acceso eficiente y transparente a la información pública; y la protección de datos personales en el ayuntamiento.</v>
          </cell>
          <cell r="C13" t="str">
            <v>Índice de cumplimiento de normativas de transparencia</v>
          </cell>
          <cell r="D13" t="str">
            <v>Porcentaje de 'Índice de cumplimiento de normativas de transparencia ='(Obligaciones de transparencia cumplidas / Total de obligaciones) * 100</v>
          </cell>
          <cell r="E13" t="str">
            <v>Informes de cumplimiento Anual</v>
          </cell>
        </row>
        <row r="14">
          <cell r="B14" t="str">
            <v>Fortalecimiento Institucional</v>
          </cell>
          <cell r="C14" t="str">
            <v>Índice de implementación de mejoras en los procesos de transparencia</v>
          </cell>
          <cell r="D14" t="str">
            <v>Porcentaje de Índice de implementación de mejoras en los procesos de transparencia = '(Mejoras implementadas / Mejoras programadas) * 100</v>
          </cell>
          <cell r="E14" t="str">
            <v>Informes de avances, reglamentos actualizados, registros de capacitación.</v>
          </cell>
        </row>
        <row r="15">
          <cell r="B15" t="str">
            <v>Realizar reforma a los Reglamentos de la Unidad de Transparencia</v>
          </cell>
          <cell r="C15" t="str">
            <v>Porcentaje de Reforma de Reglamentos de la Unidad de Transparencia</v>
          </cell>
          <cell r="D15" t="str">
            <v>Porcentaje de Reforma de Reglamentos de la Unidad de Transparencia = (Reformas realizadas/Reformas Programadas)*100
RL = (RLR/RLP)*100</v>
          </cell>
          <cell r="E15" t="str">
            <v>Reglamentos de la Unidad de Transparencia</v>
          </cell>
        </row>
        <row r="16">
          <cell r="B16" t="str">
            <v>Capacitación al Personal en materia de Transparencia</v>
          </cell>
          <cell r="C16" t="str">
            <v>Porcentaje Capacitación al Personal en materia de Transparencia</v>
          </cell>
          <cell r="D16" t="str">
            <v>Porcentaje Capacitación al Personal en materia de Transparencia = (Capacitaciones Realizadas/Capacitaciones Programadas)*100
C = (CR/CP)*100</v>
          </cell>
          <cell r="E16" t="str">
            <v>Informes de capacitación</v>
          </cell>
        </row>
        <row r="17">
          <cell r="B17" t="str">
            <v>Capacitación al Personal en materia de Protección de Datos Personales</v>
          </cell>
          <cell r="C17" t="str">
            <v>Porcentaje Capacitación al Personal en materia de Transparencia</v>
          </cell>
          <cell r="D17" t="str">
            <v>Porcentaje Capacitación al Personal en materia de Transparencias = (Capacitaciones de Protección de Datos Personales Realizadas/Capacitaciones de Protección de Datos Personales Programadas)*100
CPDP = (CPDPR/CPDPP)*100</v>
          </cell>
          <cell r="E17" t="str">
            <v>Informes de capacitación</v>
          </cell>
        </row>
        <row r="18">
          <cell r="B18" t="str">
            <v>Informe Anual de Solicitudes de Información</v>
          </cell>
          <cell r="C18" t="str">
            <v>Porcentaje de Informe Anual de Solicitudes de Información</v>
          </cell>
          <cell r="D18" t="str">
            <v>Porcentaje de Informe Anual de Solicitudes de Información = (Informe Realizados/Informe Programados)*100
IAS = (IR/IP)*100</v>
          </cell>
          <cell r="E18" t="str">
            <v>Informe Anual de Solicitudes de Información</v>
          </cell>
        </row>
        <row r="22">
          <cell r="B22" t="str">
            <v>Prevención Tecnológica</v>
          </cell>
          <cell r="C22" t="str">
            <v>Índice de medidas Tecnológicas</v>
          </cell>
          <cell r="D22" t="str">
            <v>Porcentaje de Índice de medidas Tecnológicas = (Medidas Tecnológicas Implementadas/Medidas Tecnológicas Programadas) *100
PIMT = (MTI/MTP) *100</v>
          </cell>
          <cell r="E22" t="str">
            <v>Informes</v>
          </cell>
        </row>
        <row r="23">
          <cell r="B23" t="str">
            <v>Medios de Difusión para Medidas en Protección de Datos Personales</v>
          </cell>
          <cell r="C23" t="str">
            <v>Porcentaje de Medios de Difusión para Medidas en Protección de Datos Personales</v>
          </cell>
          <cell r="D23" t="str">
            <v>Medios de Difusión = (Medios de Difusión Realizados/Medios de Difusión Programados)*100</v>
          </cell>
          <cell r="E23" t="str">
            <v>Informe de Medidas Implementadas</v>
          </cell>
        </row>
        <row r="24">
          <cell r="B24" t="str">
            <v>Campañas sobre protección de datos</v>
          </cell>
          <cell r="C24" t="str">
            <v>Porcentaje de Campañas sobre protección de datos</v>
          </cell>
          <cell r="D24" t="str">
            <v>Campañas sobre Protección de Datos Personales = (Campañas Realizadas/Campañas Programadas)*100</v>
          </cell>
          <cell r="E24" t="str">
            <v>Informe de Campañas de difusión implementadas</v>
          </cell>
        </row>
        <row r="25">
          <cell r="B25" t="str">
            <v>Promoción de la Participación Ciudadana</v>
          </cell>
          <cell r="C25" t="str">
            <v>Porcentaje de participación ciudadana en solicitudes de información</v>
          </cell>
          <cell r="D25" t="str">
            <v>Porcentaje de participación ciudadana en solicitudes de información = (Solicitudes atendidas / Solicitudes totales) * 100
PPCSI (SA/ST)*100</v>
          </cell>
          <cell r="E25" t="str">
            <v>Registros de solicitudes atendidas</v>
          </cell>
        </row>
        <row r="26">
          <cell r="B26" t="str">
            <v>Atención a solicitudes de acceso a la información y de protección de datos personales recibidas</v>
          </cell>
          <cell r="C26" t="str">
            <v>Porcentaje Atención a solicitudes recibidas</v>
          </cell>
          <cell r="D26" t="str">
            <v>Solicitudes de Información = (Solicitudes Atendidas/Solicitudes Programadas)*100
SI = (SA/SP)*100</v>
          </cell>
          <cell r="E26" t="str">
            <v>Solicitudes de Información</v>
          </cell>
        </row>
        <row r="27">
          <cell r="B27" t="str">
            <v>Revisar las solicitudes y turnarlas a las áreas competentes para dar respuesta a las peticiones.</v>
          </cell>
          <cell r="C27" t="str">
            <v>Porcentaje de solicitudes canalizadas</v>
          </cell>
          <cell r="D27" t="str">
            <v>Solicitudes de Información = (Solicitudes Atendidas/Solicitudes Programadas)*100
SI = (SA/SP)*100</v>
          </cell>
          <cell r="E27" t="str">
            <v>Solicitudes de Información</v>
          </cell>
        </row>
        <row r="28">
          <cell r="B28" t="str">
            <v>Dar un seguimiento constante a la respuesta que proporcione el área administrativa en función a los tiempos establecidos.</v>
          </cell>
          <cell r="C28" t="str">
            <v>Porcentaje de seguimiento respuesta en los tiempos establecidos.</v>
          </cell>
          <cell r="D28" t="str">
            <v>Solicitudes de Información = (Solicitudes Atendidas/Solicitudes Programadas)*100
SI = (SA/SP)*100</v>
          </cell>
          <cell r="E28" t="str">
            <v>Oficios de Solicitudes de Información</v>
          </cell>
        </row>
        <row r="29">
          <cell r="B29" t="str">
            <v>Dar respuesta a la solicitud de la ciudadanía por los medios solicitados a través del "Sistema de Solicitudes de Acceso a la Información (SISAI)".</v>
          </cell>
          <cell r="C29" t="str">
            <v>Porcentaje de respuesta a la solicitud ciudadanas</v>
          </cell>
          <cell r="D29" t="str">
            <v>Solicitudes de Información = (Solicitudes Atendidas/Solicitudes Programadas)*100
SI = (SA/SP)*100</v>
          </cell>
          <cell r="E29" t="str">
            <v>Expediente de Solicitudes de Información</v>
          </cell>
        </row>
      </sheetData>
      <sheetData sheetId="3"/>
      <sheetData sheetId="4">
        <row r="17">
          <cell r="C17" t="str">
            <v>EJE IV Innovación y Eficiencia en Movimiento: Transformando para Avanzar</v>
          </cell>
        </row>
        <row r="18">
          <cell r="C18" t="str">
            <v>Promover la transparencia en la gestión pública garantizando el acceso público a la información gubernamental contribuyendo a la rendición de cuentas y fomentando la participación ciudadana.</v>
          </cell>
        </row>
        <row r="19">
          <cell r="C19" t="str">
            <v>Programa 28. Integridad y Transparencia en la Administración</v>
          </cell>
        </row>
        <row r="20">
          <cell r="C20" t="str">
            <v>Garantizar la transversalización de acciones que promuevan una colaboración efectiva y una coordinación sólida entre las dependencias federales y estatales, consolidando un gobierno honesto y al servicio de la gente.</v>
          </cell>
        </row>
        <row r="21">
          <cell r="C21" t="str">
            <v>28.1 Promover la digitalización de los documentos y procesos administrativos facilitando el acceso público a la información en las plataformas de transparencia.
28.2 Organizar programas de formación y sensibilización sobre transparencia, rendición de cuentas y manejo adecuado de la información pública.
28.3 Actualizar sistemas informáticos y plataformas digitales que permitan la gestión eficiente de solicitudes de acceso y seguimiento de la gestión municipal. 
28.4 Colaborar con instancias gubernamentales de transparencia para compartir información, recursos y mejores prácticas.
28.5 Elaborar informes periódicos sobre transparencia y el acceso a la información.</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Programa 26. Gobierno Transparente</v>
          </cell>
        </row>
        <row r="31">
          <cell r="B31" t="str">
            <v>Revisar las solicitudes y turnarlas a las áreas competentes para dar respueta a las peticiones.</v>
          </cell>
          <cell r="C31" t="str">
            <v>Porcentaje Revisar las solicitudes y turnarlas a las áreas competentes para dar respueta a las peticiones.</v>
          </cell>
          <cell r="G31" t="str">
            <v>Solicitudes de Informacion = (Solicitudes Atendidas/Solicitudes Programadas)*100
SI = (SA/SP)*100</v>
          </cell>
          <cell r="H31" t="str">
            <v xml:space="preserve">Solicitudes de Informacion </v>
          </cell>
        </row>
        <row r="32">
          <cell r="B32" t="str">
            <v>Dar un seguimiento constante a la respuesta que proporcione el área administrativa en función a los tiempos establecidos.</v>
          </cell>
          <cell r="C32" t="str">
            <v>Porcentaje Dar un seguimiento constante a la respuesta que proporcione el área administrativa en función a los tiempos establecidos.</v>
          </cell>
          <cell r="G32" t="str">
            <v>Solicitudes de Informacion = (Solicitudes Atendidas/Solicitudes Programadas)*100
SI = (SA/SP)*100</v>
          </cell>
          <cell r="H32" t="str">
            <v xml:space="preserve">Solicitudes de Informacion </v>
          </cell>
        </row>
        <row r="33">
          <cell r="B33" t="str">
            <v>Dar respuesta a la solicitud de la ciudadanía por los medios solicitados a través del "Sistema de Solicitudes de Acceso a la Información (SISAI)".</v>
          </cell>
          <cell r="C33" t="str">
            <v>Porcentaje Dar respuesta a la solicitud de la ciudadanía por los medios solicitados a través del "Sistema de Solicitudes de Acceso a la Información (SISAI)".</v>
          </cell>
          <cell r="G33" t="str">
            <v>Solicitudes de Informacion = (Solicitudes Atendidas/Solicitudes Programadas)*100
SI = (SA/SP)*100</v>
          </cell>
          <cell r="H33" t="str">
            <v xml:space="preserve">Solicitudes de Informacion </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8">
          <cell r="C8" t="str">
            <v>1. Dimension Social "Desarrollo Integral E Incluyente"</v>
          </cell>
        </row>
        <row r="9">
          <cell r="C9" t="str">
            <v>Implementar estrategias de aceptacion con la sociedad y concientizar sobre el valor de las personas independientemente de su genero u orientacion sexual</v>
          </cell>
        </row>
        <row r="10">
          <cell r="C10" t="str">
            <v>Fomentar un sistema de atencion y promocion a la inclusion de los grupos vulnerables mediante la participacion activa de todos los sectores sociales</v>
          </cell>
        </row>
        <row r="11">
          <cell r="C11" t="str">
            <v>6.1 Cuadrangular de futbol rapido con motivo del Dia Internacional contra la Homofobia, Bifobia y Transfobia, 6.2 Conmemoracion del Dia Mundial en Contra del VIH.</v>
          </cell>
        </row>
        <row r="15">
          <cell r="B15" t="str">
            <v>Disminuir la cantidad de defunciones en el Municipio de Eduardo Neri</v>
          </cell>
          <cell r="C15" t="str">
            <v>Porcentaje de defunciones</v>
          </cell>
          <cell r="G15" t="str">
            <v>Porcentaje de defunciones=No. De personas LGBT/Total de defunciones en el municipio*100 PD=NPLGBT/TDM*100</v>
          </cell>
          <cell r="H15" t="str">
            <v>Bitacora fotografica</v>
          </cell>
        </row>
        <row r="16">
          <cell r="B16" t="str">
            <v>Contar con un Refugio Lgbt en el Municipio de Eduardo Neri</v>
          </cell>
          <cell r="C16" t="str">
            <v>Porcentaje de refugios</v>
          </cell>
          <cell r="G16" t="str">
            <v>Porcentaje de refugios=No. De espacios inclyentes/Total de espacios incluyentes*100 PR=NEI/TEI*100</v>
          </cell>
          <cell r="H16" t="str">
            <v>Informe</v>
          </cell>
        </row>
        <row r="17">
          <cell r="B17" t="str">
            <v xml:space="preserve">Contar con un Predio por parte de alguna institucion </v>
          </cell>
          <cell r="C17" t="str">
            <v>Porcentaje de predios</v>
          </cell>
          <cell r="G17" t="str">
            <v>Porcentaje de Predios=No. De Espacios Incluyentes/Total de Refugios*100 PP=NEI/TR*100</v>
          </cell>
          <cell r="H17" t="str">
            <v>Informe</v>
          </cell>
        </row>
        <row r="18">
          <cell r="B18" t="str">
            <v>Tener apoyo en la gestion del inmueble.</v>
          </cell>
          <cell r="C18" t="str">
            <v>Porcentaje de gestiones</v>
          </cell>
          <cell r="G18" t="str">
            <v>Porcentaje de Gestiones=No. De refugios/Total de predios obtenidos*100 PG=NR/TPO*100</v>
          </cell>
          <cell r="H18" t="str">
            <v>Bitacora fotografica</v>
          </cell>
        </row>
        <row r="19">
          <cell r="B19" t="str">
            <v>Interes de actores politicos y sociales en apoyo a las necesidades que susitan la LGBT.</v>
          </cell>
          <cell r="C19" t="str">
            <v>Porcentaje de apoyos a la poblacion LGBT</v>
          </cell>
          <cell r="G19" t="str">
            <v>Porcentaje de Apoyos=No. De Personas LGBT/No. De Apoyos Entregados*100 PA=NPLGBT/NAE*100</v>
          </cell>
          <cell r="H19" t="str">
            <v>Bitacora fotografica</v>
          </cell>
        </row>
        <row r="20">
          <cell r="B20" t="str">
            <v>Interes por crear espacios incluyentes</v>
          </cell>
          <cell r="C20" t="str">
            <v xml:space="preserve">Porcentaje de espacios incluyentes </v>
          </cell>
          <cell r="G20" t="str">
            <v>Porcentaje de espacios incluyentes=No. De personas LGBT/No. De poblacion incluyente*100 PEI=NPLGBT/NPI*100</v>
          </cell>
          <cell r="H20" t="str">
            <v>Informe</v>
          </cell>
        </row>
        <row r="21">
          <cell r="B21" t="str">
            <v xml:space="preserve">Mas Inclusion a las personas de la poblacion LGBT. </v>
          </cell>
          <cell r="C21" t="str">
            <v>Porcentaje de inclusion</v>
          </cell>
          <cell r="G21" t="str">
            <v>Porcentaje de Inclusion=No. De personas incluyentes/Total de personas por ser incluyentes*100 PI=NPI/TPI*100</v>
          </cell>
          <cell r="H21" t="str">
            <v>Informe</v>
          </cell>
        </row>
        <row r="22">
          <cell r="B22" t="str">
            <v>Visibilidad  de las personas LGBT en el municipio.</v>
          </cell>
          <cell r="C22" t="str">
            <v>Porcentaje de visibilidad a la poblacion LGBT</v>
          </cell>
          <cell r="G22" t="str">
            <v>Porcentaje de Visibilidad=No. De personas incluyentes/Total de personas por ser incluyentes*100 PI=NPI/TPI*100</v>
          </cell>
          <cell r="H22" t="str">
            <v>Bitacora fotografica</v>
          </cell>
        </row>
      </sheetData>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_de_Problemas"/>
      <sheetName val="Árbol_de_Objetivos"/>
      <sheetName val="MIR"/>
      <sheetName val="PbR"/>
      <sheetName val="POA"/>
    </sheetNames>
    <sheetDataSet>
      <sheetData sheetId="0"/>
      <sheetData sheetId="1"/>
      <sheetData sheetId="2">
        <row r="12">
          <cell r="B12" t="str">
            <v>Participación de la cuidadania en el diseño de politicas publicas, y existe  coheción y bienestar en la sociedad con eficiencia en el municipio.</v>
          </cell>
          <cell r="C12" t="str">
            <v>Porcentaje de participación de la ciudadanía</v>
          </cell>
          <cell r="D12" t="str">
            <v>no. De porcentaje de participación programadas/ no. De porcentaje de participación realizas*100 (NPPP/NPPR*100)</v>
          </cell>
          <cell r="E12" t="str">
            <v xml:space="preserve">Oficios de solicitud </v>
          </cell>
        </row>
        <row r="13">
          <cell r="B13" t="str">
            <v>Atención oportuna y respuestas positivas a la sociedad y una muy buena coordinación con las áreas del H. Ayuntamiento.</v>
          </cell>
          <cell r="C13" t="str">
            <v>Porcentaje de atención</v>
          </cell>
          <cell r="D13" t="str">
            <v>no. De porcentaje de atención programadas/ no. De porcentaje de atención realizadas * 100 (NPAP/NPAR*100)</v>
          </cell>
          <cell r="E13" t="str">
            <v>Evidencia Fotográfica</v>
          </cell>
        </row>
        <row r="14">
          <cell r="B14" t="str">
            <v xml:space="preserve">Existe una buena atención en la recepción de documentos, con  respuestas inmediata a los ciudadanos. </v>
          </cell>
          <cell r="C14" t="str">
            <v>Porcentaje de atención</v>
          </cell>
          <cell r="D14" t="str">
            <v>No. De porcentaje de atención programadas/No de atenciones realizadas (NPAP/NPAR*100)</v>
          </cell>
          <cell r="E14" t="str">
            <v xml:space="preserve">Oficios de solicitud </v>
          </cell>
        </row>
        <row r="16">
          <cell r="B16" t="str">
            <v>Por peticiones de la ciudadanía expedir constancias de radicación, identidad, ingresos económicos, dependencia económica, minoría de edad, concubinato, y de origen de las personas que radican fuera del Municipio de Eduardo Neri, Gro. Así como los trámites de las precartillas de los jóvenes en su obligación de cumplir el servicio militar.</v>
          </cell>
          <cell r="C16" t="str">
            <v>Porcentaje de peticiones</v>
          </cell>
          <cell r="D16" t="str">
            <v>No. De porcentaje de peticiones programadas/No. de porcentaje de peticiones realizadas*100 (NPPP/NPPR*100)</v>
          </cell>
          <cell r="E16" t="str">
            <v xml:space="preserve">Oficios de solicitud </v>
          </cell>
        </row>
        <row r="17">
          <cell r="B17" t="str">
            <v xml:space="preserve">Integración y seguimiento del comité de planeación y validación del H. Ayuntamiento </v>
          </cell>
          <cell r="C17" t="str">
            <v>Porcentaje de seguimiento</v>
          </cell>
          <cell r="D17" t="str">
            <v>No. De porcentaje de seguimiento programados/No. de porcentaje de seguimiento realizados*100 (NPSP/NPSR*100)</v>
          </cell>
          <cell r="E17" t="str">
            <v>Evidencia Fotográfica</v>
          </cell>
        </row>
        <row r="18">
          <cell r="B18" t="str">
            <v>Reuniones con distintas áreas que integran el comité de planeación y validación del H. Ayuntamiento.</v>
          </cell>
          <cell r="C18" t="str">
            <v>Porcentaje de reuniones</v>
          </cell>
          <cell r="D18" t="str">
            <v>No. De porcentaje de reuniones programadas/No. de porcentaje de reuniones realizadas*100 (NPRP/NPRR*100)</v>
          </cell>
          <cell r="E18" t="str">
            <v>Lista de asistencia y bitácora fotográfica</v>
          </cell>
        </row>
        <row r="20">
          <cell r="B20" t="str">
            <v xml:space="preserve">Adecuadas condiciones para cumplir con el resguardo o integración de archivos físicos y digitalizados generados por las diferentes áreas del H. Ayuntamiento Municipal. </v>
          </cell>
          <cell r="C20" t="str">
            <v>Porcentaje de Resguardo</v>
          </cell>
          <cell r="D20" t="str">
            <v>Porcentaje de Resguardo= (No. Archivos Físicos Resguardados / No. Total de Archivos Físico) * 100. PAR=(AFR/TAF)*100</v>
          </cell>
          <cell r="E20" t="str">
            <v>Acuses de archivos entregados, Informes, Evidencias fotográficas.</v>
          </cell>
        </row>
        <row r="21">
          <cell r="B21" t="str">
            <v>Elaboración del informe trimestral 2025, con los archivos existentes.</v>
          </cell>
          <cell r="C21" t="str">
            <v>Porcentaje de Informes</v>
          </cell>
          <cell r="D21" t="str">
            <v>Porcentaje de Informes = (No. Áreas con Informes Entregados / No. Total de Áreas)  * 100. PI=(AIE/TA)*100</v>
          </cell>
          <cell r="E21" t="str">
            <v>Acuses de archivos entregados, Informes y Evidencias fotográficas.</v>
          </cell>
        </row>
        <row r="22">
          <cell r="B22" t="str">
            <v>Planeación para el Resguardo  documentos al Área de Archivo Municipal.</v>
          </cell>
          <cell r="C22" t="str">
            <v>Porcentaje de Archivos Registrados</v>
          </cell>
          <cell r="D22" t="str">
            <v>Porcentaje de  Archivos Registrados= (No. Archivos Físicos Registrados / No. Total de Archivos Recibidos)  * 100. PAR=(AFR/TAF)*100</v>
          </cell>
          <cell r="E22" t="str">
            <v>Bitácora de actividades, Informes, Evidencias fotográficas.</v>
          </cell>
        </row>
      </sheetData>
      <sheetData sheetId="3"/>
      <sheetData sheetId="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
      <sheetName val="ÁRBOL DE OBJETIVOS "/>
      <sheetName val="MIR "/>
      <sheetName val="PbR"/>
      <sheetName val="POA"/>
    </sheetNames>
    <sheetDataSet>
      <sheetData sheetId="0"/>
      <sheetData sheetId="1"/>
      <sheetData sheetId="2">
        <row r="7">
          <cell r="C7" t="str">
            <v>Programa 20. Finanzas Eficaces.</v>
          </cell>
        </row>
        <row r="8">
          <cell r="C8" t="str">
            <v>ESTRATEGIA TRANSVERSAL.  Dimensión Administrativa y Ciudadana.</v>
          </cell>
        </row>
        <row r="9">
          <cell r="C9" t="str">
            <v>Planear de manera responsable la presupuestacion, recaudacion y administracion de los recursos publicos del Municipio de Eduardo Neri.</v>
          </cell>
        </row>
        <row r="10">
          <cell r="C10" t="str">
            <v>1.- Consolidar una Administración Municipal transparente y simplificada en los trámites. 2.- Transparentar las finanzas públicas optimizando la utilización de los recursos públicos conforme a la normatividad. 3.- Mejorar estrategias de recaudación de ingresos. 4.- Lograr en tiempo y forma la elaboración de los informes trimestrales y cuenta pública.</v>
          </cell>
        </row>
        <row r="11">
          <cell r="C11" t="str">
            <v>20.1 Impulsar un incremento en la recaudación de impuestos incentivando el pago del mismo. 20.2 Planeación responsable del gasto. 20.3 Transparencia en el ingreso y gasto de la Administración Pública Municipal, así como en las adquisiciones.</v>
          </cell>
        </row>
        <row r="15">
          <cell r="B15" t="str">
            <v xml:space="preserve">Atender con Eficiencia y Eficacia las Necesidades, Administrando con Transparecia los Recursos Publicos del Municipio de Eduardo Neri. Óptimo manejo de los sistemas de presupuesto, egresos, ingresos y contabilidad. </v>
          </cell>
          <cell r="C15" t="str">
            <v>Avance programático (porcentaje)</v>
          </cell>
          <cell r="G15" t="str">
            <v>Porcentaje de Avance Programático = (No. De proyectos Terminados/ No. De Proyectos Programados) * 100.   PAP=(NPT/NPP) * 100</v>
          </cell>
          <cell r="H15" t="str">
            <v>Plan Municipal de Desarrollo, Plan Estatal y Plataforma de Transparencia, PbR, POAs.</v>
          </cell>
        </row>
        <row r="16">
          <cell r="B16" t="str">
            <v>Eficiente planeacion financiera para mejorar el presupuesto y gestion adecuada de los activos en el Municipio de Eduardo Neri y la Modernización y Simplificación de la información financiera, presupuestal y contable.</v>
          </cell>
          <cell r="C16" t="str">
            <v>Efectiva  planeación  para la ejecución y desarrollo con éxito de la Administración Municipal de Eduardo Neri.</v>
          </cell>
          <cell r="G16" t="str">
            <v>Porcentaje de Efectividad = No. De Acciones Realizadas / No. De Acciones Programadas * 100             PE=NAR/NAP *100</v>
          </cell>
          <cell r="H16" t="str">
            <v>Plan Municipal de Desarrollo, Plan Estatal y Plataforma de Transparencia, PbR, POAs.</v>
          </cell>
        </row>
        <row r="17">
          <cell r="B17" t="str">
            <v>Mantener informacion actualizada para mejorar los objetivos reales y Gestionar los recursos que estan a disponibles en el H. Ayuntamiento Municipal en cuanto al la recaudacion de ingresos propios.</v>
          </cell>
          <cell r="C17" t="str">
            <v>Adecuadas condiciones de  información recibida por parte de las areas administrativas.</v>
          </cell>
          <cell r="G17" t="str">
            <v>Porcentaje de Integración = No. De Documentos Integrados / No. De Total de Documentos * 100            PC= (NDE/NTD) *100</v>
          </cell>
          <cell r="H17" t="str">
            <v>Plan Municipal de Desarrollo, Plan Estatal y Plataforma de Transparencia, PbR, POAs.</v>
          </cell>
        </row>
        <row r="18">
          <cell r="B18" t="str">
            <v>Adecuada administracion dentro del municipio.</v>
          </cell>
          <cell r="C18" t="str">
            <v xml:space="preserve">Capacitación y asesoríao en la elaboración y seguimiento mensual y anual de los Programas Operativos Anuales de las distintas Áreas Municipales. </v>
          </cell>
          <cell r="G18" t="str">
            <v>Porcentaje de Capacitación = (No. De Áreas Capacitadas / No. Total de Áreas) * 100                               PC= (NAC/NTA) * 100</v>
          </cell>
          <cell r="H18" t="str">
            <v>Listas de asistencia, Plan de Formación, Evidencias fotográficas</v>
          </cell>
        </row>
        <row r="19">
          <cell r="B19" t="str">
            <v>Suficiente informacion en la centralizacion de datos.</v>
          </cell>
          <cell r="C19" t="str">
            <v>Elaboración del Programa Operativo Anual del Municipio.</v>
          </cell>
          <cell r="G19" t="str">
            <v>Porcentaje de POA =( No. De POA Elaborados / No. Total de POA Programados) * 100      PPOA=(NPOAE/NTPOAP) * 100</v>
          </cell>
          <cell r="H19" t="str">
            <v>Expedientes.</v>
          </cell>
        </row>
        <row r="20">
          <cell r="B20" t="str">
            <v>Eficiencia en el desembolso del presupuesto.</v>
          </cell>
          <cell r="C20" t="str">
            <v>Asesoría en el establecimiento de objetivos, metas, líneas de acción e indicadores de las diversas Áreas Municipales.</v>
          </cell>
          <cell r="G20" t="str">
            <v>Porcentaje de Asesorías = (No. De Áreas que Recibieron Acompañamiento / No. Total de Áreas) * 100                                  PA= (NARA/NTA) * 100</v>
          </cell>
          <cell r="H20" t="str">
            <v>Lista de Asistencia, Notas Informativas y Evidencias Fotográficas</v>
          </cell>
        </row>
        <row r="21">
          <cell r="B21" t="str">
            <v>Plataforma actualizada para una acertada decisiòn.Dar seguimiento en la elaboracion e implementacion del capital de los cheques o transferencias de pago a los diferentes proveedores de las areas.</v>
          </cell>
          <cell r="C21" t="str">
            <v>Aumento en el índice de unidades informativas formales.</v>
          </cell>
          <cell r="G21" t="str">
            <v>Porcentaje de Áreas = No. De Áreas con Documentación Integrada / No. Total de Áreas * 100.                     PA= NADI / NTA * 100</v>
          </cell>
          <cell r="H21" t="str">
            <v>Plan Municipal de Desarrollo, Plan Estatal y Plataforma de Transparencia.</v>
          </cell>
        </row>
        <row r="22">
          <cell r="B22" t="str">
            <v>Certeza en el manejo del activos.</v>
          </cell>
          <cell r="C22" t="str">
            <v>Revisión y Seguimiento del Presupuesto Basado en Resultados de las diversas Áreas Municipales.</v>
          </cell>
          <cell r="G22" t="str">
            <v>Porcentaje de PbR = (No. De PbR Elaborados / No. Total de PbR Programados) * 100      PPOA=(NPbRE/NTPbRP) * 100</v>
          </cell>
          <cell r="H22" t="str">
            <v>Expedientes.</v>
          </cell>
        </row>
      </sheetData>
      <sheetData sheetId="3"/>
      <sheetData sheetId="4">
        <row r="24">
          <cell r="AA24" t="str">
            <v>1. Gobierno 2. Desarrollo Social 3. Desarrollo</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7">
          <cell r="C7" t="str">
            <v>Programa 2. Bienestar en Eduardo Neri,  Programa 6. Somos Diversos</v>
          </cell>
        </row>
        <row r="8">
          <cell r="C8" t="str">
            <v xml:space="preserve"> 1.   Dimension Social    Desarrollo integral e inlcuyente</v>
          </cell>
        </row>
        <row r="9">
          <cell r="C9" t="str">
            <v>Contribuir al bienestar social incluyendo la participación ciudadana en los programas de desarrollo integral, en materia de desarrollo humano, salud, inclusión social y mejora en las oportunidades de empleo para la  ciudadanía.</v>
          </cell>
        </row>
        <row r="10">
          <cell r="C10" t="str">
            <v>1. Disminuir las carencias sociales mejorando significativamente las condiciones de vida en  Municipio. 5. Incrementar el bienestar social de la población vulnerable del Municipio, 6. Consolidar un esquema de vinculación social con atención prioritaria.</v>
          </cell>
        </row>
        <row r="11">
          <cell r="C11" t="str">
            <v>Entrega de despensas a personas más necesitadas.  Subsidios en material educativo.</v>
          </cell>
        </row>
        <row r="15">
          <cell r="B15" t="str">
            <v xml:space="preserve">Aprobar el presupuesto de egresos y ley de ingresos, mejor aprovechamiento en las leyes que incluyen la idenidad cultural y respeto hacia la persuacion de usos y costumbres. </v>
          </cell>
          <cell r="C15" t="str">
            <v>Porcentaje de resoluciones aprobadas.</v>
          </cell>
        </row>
        <row r="16">
          <cell r="B16" t="str">
            <v>Resoluciones aprobadas y  apoyo por las autoridades en el desarrollo y Rescate de la Cultura y Tradiciones por parte las autoridades en el desarrollo del Municipio de Eduardo Neri.</v>
          </cell>
          <cell r="C16" t="str">
            <v>Porcentaje de acciones implemetadas  para el control de los recursos financieros.</v>
          </cell>
        </row>
        <row r="17">
          <cell r="B17" t="str">
            <v>Formar parte de las comisiones, para las que fueren designados por el Ayuntamiento, máximo conocimiento del patrimonio cultural,  (hermandad intercultural guerrerense).</v>
          </cell>
          <cell r="C17" t="str">
            <v>Porcentaje de acciones implemetadas  para el control de los recursos financieros.</v>
          </cell>
        </row>
        <row r="18">
          <cell r="B18" t="str">
            <v>eficiente evolucion y cambios positivos en las relaciones con la sociedad y asistir con puntualidad a las sesiones ordinarias y extraordinarias del Ayuntamiento  y practica correcta de usos y costubres por parte de la sociedad</v>
          </cell>
          <cell r="C18" t="str">
            <v>Porcentaje de acciones implemetadas  para el control de los recursos financieros.</v>
          </cell>
        </row>
        <row r="19">
          <cell r="B19" t="str">
            <v xml:space="preserve"> Ejercer las facultades de deliberación y decisión de los asuntos que le competen al Ayuntamiento y mejores cambios positivos en las creencias.</v>
          </cell>
          <cell r="C19" t="str">
            <v>Porcentaje de acciones implemetadas  para el control de los recursos financieros.</v>
          </cell>
        </row>
        <row r="20">
          <cell r="B20" t="str">
            <v>Formular al Ayuntamiento las propuestas de ordenamientos en asuntos municipales  y eficiente  autonomía, apoyo y tolerancia a la cultura social, con nuevas generaciones rescatando la cultura antigua de nuestro municipio</v>
          </cell>
          <cell r="C20" t="str">
            <v>Porcentaje de resoluciones para su aprobacion.</v>
          </cell>
        </row>
        <row r="21">
          <cell r="B21" t="str">
            <v>Dictaminar e informar sobre los asuntos que les encomiende el Ayuntamiento y Mejor comportamiento y apoyo del gobierno municipal en las fiestas patronales.</v>
          </cell>
          <cell r="C21" t="str">
            <v>Porcentaje de resoluciones aprobadas.</v>
          </cell>
        </row>
        <row r="22">
          <cell r="B22" t="str">
            <v xml:space="preserve"> Solicitar los informes necesarios para el buen desarrollo de sus funciones y suficiente conocimiento religioso,   mejor desarrollo cultural siguiendo nuestos usos y costrumbres.</v>
          </cell>
          <cell r="C22" t="str">
            <v>Porcentaje de resoluciones aprobadas.</v>
          </cell>
        </row>
      </sheetData>
      <sheetData sheetId="3"/>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7">
          <cell r="C7" t="str">
            <v>13. Acciones Verdes  y  14. Estabilidad y Crecimiento Económico</v>
          </cell>
        </row>
        <row r="8">
          <cell r="C8" t="str">
            <v>JE III  DIMENSIÓN TERRITORIAL . Fortalecimiento Urbano y Económico</v>
          </cell>
        </row>
        <row r="9">
          <cell r="C9" t="str">
            <v>Construir una economía incluyente con equidad, innovación y sustentabilidad fortaleciendo el desarrollo urbano del  municipio  bajo una integración campo-ciudad, promoviendo la conservación, restauración y mejoramiento de las condiciones de nuestro medio ambiente con una planeación adecuada fomentada en la normatividad.</v>
          </cell>
        </row>
        <row r="10">
          <cell r="C10" t="str">
            <v>1.- Generar condiciones para detonar el desarrollo económico en el Municipio.  3.- Promover acciones productivas impulsando  nuevas fuentes de empleo dentro del Municipio, mediante talleres, conferencias y   capacitaciones. 4.- Incrementar la producción agropecuaria mediante esquemas sustentables con   innovación del medio rural. 9.-Diseñar instrumentos de protección y restablecimiento del medio ambiente 10.- Realizar una gestión ambiental mediante servicios públicos de calidad.</v>
          </cell>
        </row>
        <row r="15">
          <cell r="B15" t="str">
            <v xml:space="preserve">Aprobacion de presupuesto de egresos y ley de ingresos,  Estrategia Preservar los ecosistemas y los paisajes en su estado natural, evitando la contaminación de ecosistemas libres de contaminacion y mejor cambio climatico en el muncipio </v>
          </cell>
          <cell r="C15" t="str">
            <v>Porcentaje de resoluciones de aprobacion.</v>
          </cell>
          <cell r="G15" t="str">
            <v>Porcentaje de Resoluciones Aprobadas = (No. De proyectos Terminados/ No. De Proyectos Programados) * 100.   PAP=(NPT/NPP) * 100</v>
          </cell>
        </row>
        <row r="16">
          <cell r="B16" t="str">
            <v xml:space="preserve">. Asistir con puntualidad a las sesiones ordinarias y extraordinarias del Ayuntamientoy proponer eficiencia en la importancia del buen manejo de los recursos,y bajar los indices de contaminacion ambiental por los residuos solidos en el Municipio de Eduardo Neri </v>
          </cell>
          <cell r="C16" t="str">
            <v>Porcentaje de acciones implemetadas  para el control de los recursos financieros.</v>
          </cell>
          <cell r="G16" t="str">
            <v>Porcentaje de Efectividad = No. De Acciones Realizadas / No. De Acciones Programadas * 100             PAI=NAR/NAP *100</v>
          </cell>
        </row>
        <row r="17">
          <cell r="B17" t="str">
            <v>Ejercer la debida inspección y vigilancia, en los ramos a  cargo Mantener un manejo forestal uniforme sin agotar los recursos y  reutilización y reciclaje de residuos sólidos, así como minimizar la generación de residuos peligrosos</v>
          </cell>
          <cell r="C17" t="str">
            <v>Porcentaje de acciones implemetadas  para el control de los recursos financieros.</v>
          </cell>
        </row>
        <row r="18">
          <cell r="B18" t="str">
            <v>Formular al Ayuntamiento las propuestas de ordenamientos en asuntos municipales Mejorar áreas verdes y reutilizacion de los residuos de la basura para una mejor condicion de la tierra.</v>
          </cell>
          <cell r="C18" t="str">
            <v>Porcentaje de acciones implemetadas  para el control de los recursos financieros.</v>
          </cell>
        </row>
        <row r="19">
          <cell r="B19" t="str">
            <v>Convocatoria a sesiones de cabildo y Poner en marcha   un   grupo  de tradición de la población en general.</v>
          </cell>
          <cell r="C19" t="str">
            <v>Porcentaje de acciones implemetadas  para el control de los recursos financieros.</v>
          </cell>
        </row>
        <row r="20">
          <cell r="B20" t="str">
            <v xml:space="preserve"> Formular al Ayuntamiento las propuestas de ordenamientos en asuntos municipales, Reciclar e intentar minimizar el impacto  del cambio  climaico y gestiónar  los recursos naturales del territorio.</v>
          </cell>
          <cell r="C20" t="str">
            <v>Porcentaje de resoluciones para su aprobacion.</v>
          </cell>
        </row>
        <row r="21">
          <cell r="B21" t="str">
            <v>Dictaminar e informar sobre los asuntos que les encomiende el Ayuntamiento, Recursos económicos suficientes para el mejoramiento de la calidad ambiental por producción de residuos</v>
          </cell>
          <cell r="C21" t="str">
            <v>Porcentaje de resoluciones aprobadas.</v>
          </cell>
        </row>
        <row r="22">
          <cell r="B22" t="str">
            <v xml:space="preserve">Solicitar los informes necesarios para el buen desarrollo de sus funciones Siguiendo prácticas correctas y garantizar nuestro bienestar  ecológico y a la preservación del ambiente y sus recursos. </v>
          </cell>
          <cell r="C22" t="str">
            <v>Porcentaje de resoluciones aprobadas.</v>
          </cell>
        </row>
      </sheetData>
      <sheetData sheetId="3"/>
      <sheetData sheetId="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7">
          <cell r="C7" t="str">
            <v xml:space="preserve"> 5. Salud para Todos.</v>
          </cell>
        </row>
        <row r="8">
          <cell r="C8" t="str">
            <v xml:space="preserve"> 1.   Dimension Social    Desarrollo integral e inlcuyente</v>
          </cell>
        </row>
        <row r="9">
          <cell r="C9" t="str">
            <v>Gestionar las condiciones para focalizar, incorporar y atender con calidad el sistema de salud, con la finalidad de reducir los padecimientos actuales y futuros del municipio de Eduardo Neri.</v>
          </cell>
        </row>
        <row r="10">
          <cell r="C10" t="str">
            <v>3.- Impulsar programas para el fomento de los jóvenes a la vida en comunidad incluyéndolos al sector productivo y social.  8,.-Crear iniciativas para mejorar las condiciones de salud de la sociedad del Municipio en materia de prevención, deporte y salubridad con atención prioritaria.</v>
          </cell>
        </row>
        <row r="11">
          <cell r="C11" t="str">
            <v>5.1  Evaluación y mejoramiento del servicio de salud. 5.2  Diagnóstico de Salud Municipal           5.3  Servicio de primeros auxilios.</v>
          </cell>
        </row>
        <row r="15">
          <cell r="B15" t="str">
            <v>Aprobacion de presupuesto de egresos y ley de ingresos, Brindar talleres de salud sobre la afectacion del circuito de recompensa del cerebro neurotransmisor y dopamina y trastornos del sueño en los jovenes de Eduardo Neri.</v>
          </cell>
          <cell r="C15" t="str">
            <v>Porcentaje de resoluciones de aprobacion.</v>
          </cell>
        </row>
        <row r="16">
          <cell r="B16" t="str">
            <v>Asistir con puntualidad a sesiones de cabildo y presentar Programas de apoyo de salud clínica en jóvenes, para evitar, la drogadicción, infecciones, los accidentes y las violencias, en el municipio de Eduardo Neri.</v>
          </cell>
          <cell r="C16" t="str">
            <v>Porcentaje de acciones implemetadas  para el control de los recursos financieros.</v>
          </cell>
        </row>
        <row r="17">
          <cell r="B17" t="str">
            <v>Ejercer la debida inspección y vigilancia y Gestionar apoyos económicos de los tres niveles de gobierno y la secretaria de salud, con terapias emocionales y cognitivas.</v>
          </cell>
        </row>
        <row r="18">
          <cell r="B18" t="str">
            <v>Resoluciones aprobadas y publicadas para  Trabajar en conjunto con las Dependencias de Salud del Municipio con campañas  de prevención antidrogas.</v>
          </cell>
          <cell r="C18" t="str">
            <v>Porcentaje de resoluciones aprobadas e implemetadas  para el control de los recursos financieros.</v>
          </cell>
        </row>
        <row r="19">
          <cell r="B19" t="str">
            <v xml:space="preserve">Convocatorias a sesiones de cabildo como Participacion social y  confianza a la información, transparencia y rendición de cuentas y Asesoramiento de salud mental para evitar caer en alguna droga y evitar la curiosidad. </v>
          </cell>
          <cell r="C19" t="str">
            <v>Porcentaje de acciones implemetadas  para el control de los recursos financieros.</v>
          </cell>
        </row>
        <row r="20">
          <cell r="B20" t="str">
            <v xml:space="preserve">Formar parte de las comisiones y solicitar apoyo presupuestal para campañas de ambiente de armonía, familiar y escolar, para conocer las actividades que realizan y fomentar actividades de relevancia. </v>
          </cell>
          <cell r="C20" t="str">
            <v>Porcentaje de resoluciones para su aprobacion.</v>
          </cell>
        </row>
        <row r="21">
          <cell r="B21" t="str">
            <v xml:space="preserve">Proponer y llevar a cabo acciones adecuadas para gestionar  con las instituciones educativas talleres de autoestima, concientización y riesgos de drogas.   </v>
          </cell>
        </row>
        <row r="22">
          <cell r="B22" t="str">
            <v>Mayor gestion con las instituciones de salud,  formular al Ayuntamiento las propuestas de ordenamientos en asuntos municipales, y promover Talleres a padres de familia sobre atención oportuna a adolescentes.</v>
          </cell>
          <cell r="C22" t="str">
            <v>Porcentaje de resoluciones aprobadas.</v>
          </cell>
        </row>
      </sheetData>
      <sheetData sheetId="3"/>
      <sheetData sheetId="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7">
          <cell r="C7" t="str">
            <v>Programa 2. Bienestar en Eduardo Neri</v>
          </cell>
        </row>
        <row r="15">
          <cell r="B15" t="str">
            <v xml:space="preserve">Asistir con puntualidad a las sesiones ordinarias y extraordinarias y retomar temas de mejor ambiente de paz, armonía, respeto, dignidad, tolerancia, libertad e  igualdad, alimentación, vivienda y atención médica adecuadas Garantizar la proteccion de los derechos humanos de los niños y adolecentes del Municipio de Eduardo Neri.   </v>
          </cell>
          <cell r="C15" t="str">
            <v>Porcentaje de resoluciones de aprobacion.</v>
          </cell>
          <cell r="G15" t="str">
            <v>Porcentaje de Resoluciones Aprobadas = (No. De proyectos Terminados/ No. De Proyectos Programados) * 100.   PAP=(NPT/NPP) * 100</v>
          </cell>
        </row>
        <row r="16">
          <cell r="B16" t="str">
            <v>Aplicación y resoluciones en la normatividad, Solidaridad y Igualdad sin discriminacion, con acceso a la Eduacion y Justicia a los Derechos Humanos de la niñez, en el Municipio de Eduardo Neri.</v>
          </cell>
          <cell r="C16" t="str">
            <v>Porcentaje de acciones implemetadas  para el control de los recursos financieros.</v>
          </cell>
        </row>
        <row r="17">
          <cell r="B17" t="str">
            <v>Participacion de Seciones de cabildo,  Garantizar los derechos humanos de los niños y adolecentes del Municipio creando actividades recreativas y culturales.</v>
          </cell>
          <cell r="C17" t="str">
            <v>Porcentaje de acciones implemetadas  para el control de los recursos financieros.</v>
          </cell>
        </row>
        <row r="18">
          <cell r="B18" t="str">
            <v>Formar parte de las comisiones,con ayuda psicologica a familias, y talleres de ayuda para inegracion familiar.</v>
          </cell>
          <cell r="C18" t="str">
            <v>Porcentaje de acciones implemetadas  para el control de los recursos financieros.</v>
          </cell>
        </row>
        <row r="19">
          <cell r="B19" t="str">
            <v xml:space="preserve"> Dictaminar e informar sobre los asuntos que les encomiende el Ayuntamiento,ayudandocon  motivacion psicologica y inclusion social para que los niños asistan a la escuela </v>
          </cell>
          <cell r="C19" t="str">
            <v>Porcentaje de acciones implemetadas  para el control de los recursos financieros.</v>
          </cell>
        </row>
        <row r="20">
          <cell r="B20" t="str">
            <v>Ejercer la debida inspección y vigilancia, en los ramos a  cargo y brindar  talleres de autoayuda, para mejorar las conductas de los estudiantes.</v>
          </cell>
          <cell r="C20" t="str">
            <v>Porcentaje de resoluciones para su aprobacion.</v>
          </cell>
        </row>
        <row r="21">
          <cell r="B21" t="str">
            <v>Formular al Ayuntamiento las propuestas de ordenamientos en asuntos municipales, centros de ayuda a los niños y adolecentes en situacion de calle.</v>
          </cell>
          <cell r="C21" t="str">
            <v>Porcentaje de resoluciones aprobadas.</v>
          </cell>
        </row>
        <row r="22">
          <cell r="B22" t="str">
            <v>Aprobacion de presupuesto de egresos y ley de ingresos y reglamentos.del municipio de Eduardo Neri,  e implementar Talleres para capacitar y educar de mejor manera el interes de los niños y adolecentes.</v>
          </cell>
          <cell r="C22" t="str">
            <v>Porcentaje de resoluciones aprobadas.</v>
          </cell>
        </row>
      </sheetData>
      <sheetData sheetId="3"/>
      <sheetData sheetId="4">
        <row r="17">
          <cell r="C17" t="str">
            <v xml:space="preserve"> 1.   Dimension Social, Desarrollo Integral Incluyente.</v>
          </cell>
        </row>
        <row r="18">
          <cell r="C18" t="str">
            <v>Contribuir al bienestar social incluyendo la participación ciudadana en los programas de desarrollo integral, en
materia de desarrollo humano, salud, inclusión social y mejora en las oportunidades de empleo para la
ciudadanía.</v>
          </cell>
        </row>
        <row r="20">
          <cell r="C20" t="str">
            <v>1. Disminuir las carencias sociales mejorando significativamente las condiciones de vida en el Municipio. 5. Incrementar el bienestar social de la población vulnerable del Municipio, 6. Consolidar un esquema de vinculación social con atención prioritaria.</v>
          </cell>
        </row>
        <row r="21">
          <cell r="C21" t="str">
            <v>Entrega de despensas a personas más necesitadas.  Subsidios en material educativo.</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
      <sheetName val="PbR"/>
      <sheetName val="POA"/>
    </sheetNames>
    <sheetDataSet>
      <sheetData sheetId="0"/>
      <sheetData sheetId="1"/>
      <sheetData sheetId="2">
        <row r="15">
          <cell r="B15" t="str">
            <v xml:space="preserve">Aprobación de presupuesto de egresos y ley de ingresos y asesoramiento para mayor crecimiento económico, bajas tasas de desempleo,con un índice de migración bajo. </v>
          </cell>
          <cell r="C15" t="str">
            <v>Porcentaje de resoluciones de aprobacion.</v>
          </cell>
        </row>
        <row r="16">
          <cell r="B16" t="str">
            <v xml:space="preserve">Asistir con puntualidad a sesiones de cabildo Eficientes y mayor índice de participación social, humano, protección social y mejores condiciones de empleo teniendo una tasa muy baja de migracion en el Municipio de Eduardo Neri </v>
          </cell>
          <cell r="C16" t="str">
            <v>Porcentaje de acciones implemetadas  para el control de los recursos financieros.</v>
          </cell>
        </row>
        <row r="17">
          <cell r="B17" t="str">
            <v xml:space="preserve">Ejercer la debida inspección, vigilancia, e Intervención a cargo para brindar confianza de todas y todos los ciudadanos empleos con mejor calidad tanto para hombres como para las mujeres. </v>
          </cell>
        </row>
        <row r="18">
          <cell r="B18" t="str">
            <v>Resoluciones aprobadas y publicadas para mejores  condiciones de ingresos economicos en los hogares.</v>
          </cell>
          <cell r="C18" t="str">
            <v>Porcentaje de acciones implemetadas  para el control de los recursos financieros.</v>
          </cell>
        </row>
        <row r="19">
          <cell r="B19" t="str">
            <v>Convocatorias a sesiones de cabildo como Participacion social y brindar tallares de asesoramiento para que puedan contar  con estudios basicos para trabaja</v>
          </cell>
        </row>
        <row r="20">
          <cell r="B20" t="str">
            <v>Ejercer las facultades de deliberación y decisión de los asuntos que le competen al Ayuntamiento de mayor interes de participación ciudadana, y puedan tener experiencia laboral en el cambo de trabajo.</v>
          </cell>
        </row>
        <row r="21">
          <cell r="B21" t="str">
            <v>Formular al Ayuntamiento las propuestas de ordenamientos en asuntos municipales,  en atencion a la ciudadania en general para una mayor confianza y respeto a las garantías individuales y mejores empleos en el municipio para no salir de el.</v>
          </cell>
          <cell r="C21" t="str">
            <v>Porcentaje de resoluciones aprobadas.</v>
          </cell>
        </row>
        <row r="22">
          <cell r="B22" t="str">
            <v>Formar parte de las comisiones, para las que fueron designados por el Ayuntamiento, como curso de  participación política, elemento esencial de los sistemas democráticos y tener  mas studios que   integran en la inserción laboral de los inmigrantes</v>
          </cell>
        </row>
      </sheetData>
      <sheetData sheetId="3"/>
      <sheetData sheetId="4">
        <row r="17">
          <cell r="C17" t="str">
            <v xml:space="preserve">EJE  : Transversal B Igualdad de genero e inclusion social </v>
          </cell>
        </row>
        <row r="18">
          <cell r="C18" t="str">
            <v>Aumentar el bienestar social de la ciudadanía, fortaleciendo el tejido social mediante una estrategia integral de desarrollo humano y social promoviendo mejores condiciones de convivencia comunitaria a través de la cultura, el deporte, la educación y la salud, a través de programas con sentido integral e incluyente.</v>
          </cell>
        </row>
        <row r="19">
          <cell r="C19" t="str">
            <v>Programa 2. Bienestar en Eduardo Neri</v>
          </cell>
        </row>
        <row r="20">
          <cell r="C20" t="str">
            <v>Incrementar el bienestar social de la población vulnerable del Municipio.  Apoyar al migrante con opciones de autoempleo</v>
          </cell>
        </row>
        <row r="21">
          <cell r="C21" t="str">
            <v>2.1  Entrega de despensas a personas más necesitadas      2.2 Entrega de herramientas de trabajo a productores de escasos recursos.</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11">
          <cell r="C11" t="str">
            <v>4.1 Semana Cívico-Cultural y Deportiva por el natalicio de Eduardo Neri. 4.2 Interculturalidad y competencia deportiva entre los Municipios de la región Centro.</v>
          </cell>
        </row>
        <row r="15">
          <cell r="B15" t="str">
            <v>Aprobacion de presupuesto de egresos y ley de ingresos,   en el municipio de Eduardo Neri.</v>
          </cell>
        </row>
        <row r="16">
          <cell r="B16" t="str">
            <v>Ejercer la debida inspección y vigilancia, en los ramos  educativos que otorgue estabilidad al sistema y a la normatividad, en el municipio de Eduardo Neri.</v>
          </cell>
          <cell r="C16" t="str">
            <v>Porcentaje de acciones implemetadas  para el control de los recursos financieros.</v>
          </cell>
        </row>
        <row r="18">
          <cell r="B18" t="str">
            <v>Dictaminar e informar sobre los asuntos que les encomiende el Ayuntamiento, asi como dar aceptacion por parte de la sociedad a los grupos vulnerables .</v>
          </cell>
        </row>
        <row r="19">
          <cell r="B19" t="str">
            <v>Renovar la docencia para brindar mejor apoyo a padres y alumnos y exigencia permanente Acceso a la Educacion gratuida y de garantia y atender las necesidades básicas educativas..</v>
          </cell>
        </row>
        <row r="20">
          <cell r="B20" t="str">
            <v xml:space="preserve"> Formular al Ayuntamiento las propuestas de ordenamientos en asuntos municipales e incluir compromiso y preparación del personal capasitado para temas de inclusion social.continua..</v>
          </cell>
        </row>
        <row r="22">
          <cell r="B22" t="str">
            <v xml:space="preserve">Ejercer las facultades de deliberación y decisión,  mayor motivacion y alta capacidad escolar, asi como diseñar una logística educativa y gestionar apoyo econimico y educativo para las escuelas comunitarias Ayuntamiento.  </v>
          </cell>
        </row>
      </sheetData>
      <sheetData sheetId="3"/>
      <sheetData sheetId="4">
        <row r="17">
          <cell r="C17" t="str">
            <v>1.   Dimension Social    Desarrollo integral e inlcuyente</v>
          </cell>
        </row>
        <row r="18">
          <cell r="C18" t="str">
            <v>Coordinar con las diferentes áreas y jefaturas, acciones para incorporar las diferentes actividades, culturales,  deportivas, recreativas, educativas, rescatando valores en la sociedad.</v>
          </cell>
        </row>
        <row r="19">
          <cell r="C19" t="str">
            <v>Programa  4. Promoción de la Educación.</v>
          </cell>
        </row>
        <row r="20">
          <cell r="C20" t="str">
            <v>4.- Brindar apoyos socioeducativos a la población estudiantil del Municipio. 5.-  Gestionar infraestructura educativa,  equipamiento para la rehabilitación y construcción de espacios educativos.</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15">
          <cell r="B15" t="str">
            <v>Aprobar el presupuesto de egresos y ley de ingresos,para erradicar el hambre, la pobreza, el desempleo juvenil y la migración forzada en la población en general del municipio de Eduardo Neri.</v>
          </cell>
          <cell r="C15" t="str">
            <v>Porcentaje de resoluciones de aprobacion.</v>
          </cell>
          <cell r="G15" t="str">
            <v>Porcentaje de Resoluciones Aprobadas = (No. De proyectos Terminados/ No. De Proyectos Programados) * 100.   PAP=(NPT/NPP) * 100</v>
          </cell>
        </row>
        <row r="16">
          <cell r="B16" t="str">
            <v xml:space="preserve">Asistir con puntualidad a las sesiones ordinarias y extraordinarias del Ayuntamiento y proponer Resoluciones aprobadas y  apoyo por las autoridades en el desarrollo, para una mejor y eficiente inversión en la agricultura en mayor escala para el desarrollo rural inclusivo, del Municipio de Eduardo Neri. </v>
          </cell>
          <cell r="C16" t="str">
            <v>Porcentaje de acciones implemetadas  para el control de los recursos financieros.</v>
          </cell>
          <cell r="G16" t="str">
            <v>Porcentaje de Efectividad = No. De Acciones Realizadas / No. De Acciones Programadas * 100             PAI=NAR/NAP *100</v>
          </cell>
        </row>
        <row r="17">
          <cell r="B17" t="str">
            <v>Ejercer la debida inspección y vigilancia, en los ramos a  cargo  para  Mejor acceso e igualdad  de recursos productivos como la tierra, el agua, el crédito y la energia, con servicios básicos de calidad, para el desarrollo de los agricultores.</v>
          </cell>
          <cell r="C17" t="str">
            <v>Porcentaje de acciones implemetadas  para el control de los recursos financieros.</v>
          </cell>
          <cell r="G17" t="str">
            <v>Porcentaje de Integración = No. De Documentos Integrados / No. De Total de Documentos * 100            PC= (NDE/NTD) *100</v>
          </cell>
        </row>
        <row r="18">
          <cell r="B18" t="str">
            <v>Formular al Ayuntamiento las propuestas de ordenamientos en asuntos municipales, mejor acceso e igualdad por parte de las autoridades a todos los agricultores del municipio.</v>
          </cell>
        </row>
        <row r="19">
          <cell r="B19" t="str">
            <v>Convocatoria a sesiones de cabildo, para evitar y brindar talleres sobre la Explotación agrícola en áreas rurales.</v>
          </cell>
        </row>
        <row r="20">
          <cell r="B20" t="str">
            <v xml:space="preserve"> Formular al Ayuntamiento las propuestas de ordenamientos en asuntos municipales, comocapacitacion en  proyectos productivos a los agricultores.</v>
          </cell>
          <cell r="C20" t="str">
            <v>Porcentaje de resoluciones para su aprobacion.</v>
          </cell>
        </row>
        <row r="21">
          <cell r="B21" t="str">
            <v>Dictaminar e informar sobre los asuntos que les encomiende el Ayuntamiento  para una mejor Producción y  apoyo de los tres niveles de gobierno.</v>
          </cell>
          <cell r="C21" t="str">
            <v>Porcentaje de resoluciones aprobadas.</v>
          </cell>
        </row>
        <row r="22">
          <cell r="B22" t="str">
            <v>Solicitar los informes necesarios para el buen desarrollo de sus funciones en losSuficientes insumos agrícolas a los comerciantes campesinos del municipio.</v>
          </cell>
        </row>
      </sheetData>
      <sheetData sheetId="3"/>
      <sheetData sheetId="4">
        <row r="17">
          <cell r="C17" t="str">
            <v>EJE III. DIMENSIÓN TERRITORIAL Fortalecimiento Urbano y
Económico</v>
          </cell>
        </row>
        <row r="18">
          <cell r="C18" t="str">
            <v>Apoyar a los productores del Municipio con asesorías, capacitaciones, semillas mejoradas y agroquímicos a bajo costo, para la producción de los granos básicos en beneficio de la economía de sus familias.</v>
          </cell>
        </row>
        <row r="19">
          <cell r="C19" t="str">
            <v>16. Desarrollo para el Campo.</v>
          </cell>
        </row>
        <row r="20">
          <cell r="C20" t="str">
            <v>1.- Vincular unidades económicas para el fortalecimiento del desarrollo económico y productivo del Municipio.       2.- Incrementar la producción agropecuaria mediante esquemas sustentables con innovación del medio rural.</v>
          </cell>
        </row>
        <row r="21">
          <cell r="C21" t="str">
            <v>16.1    Dotación de semillas mejoradas a productores. 16.2   Programa de agroquímicos a bajo costo.</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
      <sheetName val="PbR"/>
      <sheetName val="POA"/>
    </sheetNames>
    <sheetDataSet>
      <sheetData sheetId="0"/>
      <sheetData sheetId="1"/>
      <sheetData sheetId="2">
        <row r="7">
          <cell r="C7" t="str">
            <v>Programa 4. Promoción de la Educación   y   Programa 12. Obras Incluyentes</v>
          </cell>
        </row>
        <row r="15">
          <cell r="B15" t="str">
            <v xml:space="preserve">Prevencion de infecciones respiratorias, enfermedades cardíacas, accidentes cerebrovasculares y cáncer de pulmón en los centros de salud adecuado de los habitantes del Municipio  de Eduardo Neri, mediante  Aprobacion de presupuesto de egresos y ley de ingresos, </v>
          </cell>
          <cell r="C15" t="str">
            <v>Porcentaje de resoluciones de aprobacion.</v>
          </cell>
          <cell r="G15" t="str">
            <v>Porcentaje de Resoluciones Aprobadas = (No. De proyectos Terminados/ No. De Proyectos Programados) * 100.   PAP=(NPT/NPP) * 100</v>
          </cell>
          <cell r="H15" t="str">
            <v>Registro de Asistencia, Minutas de Trabajo y Evidencias Fotográficas</v>
          </cell>
        </row>
        <row r="16">
          <cell r="B16" t="str">
            <v xml:space="preserve">  Garantizar un  Desarrollo urbano, sostenible e inclusivo, para prevenir el deterioro ambiental para no comprometer el hogar de las futuras generaciones en el municipio de Eduardo Neri. </v>
          </cell>
          <cell r="C16" t="str">
            <v>Porcentaje de acciones implemetadas  para el control de los recursos financieros.</v>
          </cell>
          <cell r="G16" t="str">
            <v>Porcentaje de Efectividad = No. De Acciones Realizadas / No. De Acciones Programadas * 100             PAI=NAR/NAP *100</v>
          </cell>
          <cell r="H16" t="str">
            <v>Registro de Asistencia, Minutas de Trabajo y Evidencias Fotográficas</v>
          </cell>
        </row>
        <row r="17">
          <cell r="B17" t="str">
            <v>Eficiente apoyo de igualdad  en las diferentes colonias del municipio.</v>
          </cell>
          <cell r="C17" t="str">
            <v>Porcentaje de acciones implemetadas  para el control de los recursos financieros.</v>
          </cell>
          <cell r="G17" t="str">
            <v>Porcentaje de Integración = No. De Documentos Integrados / No. De Total de Documentos * 100            PC= (NDE/NTD) *100</v>
          </cell>
          <cell r="H17" t="str">
            <v>Registro de Asistencia, Minutas de Trabajo y Evidencias Fotográficas</v>
          </cell>
        </row>
        <row r="18">
          <cell r="B18" t="str">
            <v>Control adecuado y mejor planificado para el suministro de agua.s,  para dictaminar e informar sobre los asuntos que les encomiende el Ayuntamiento,.</v>
          </cell>
        </row>
        <row r="19">
          <cell r="B19" t="str">
            <v xml:space="preserve"> Generar confianza entre los sectores público y privado, invertir en transporte público masivo, así como enfocarse en la accesibilidad.</v>
          </cell>
          <cell r="C19" t="str">
            <v>Porcentaje de acciones implemetadas  para el control de los recursos financieros.</v>
          </cell>
        </row>
        <row r="20">
          <cell r="B20" t="str">
            <v>Buen  manejo de apoyos destinados a espacios recreativos y deportivos.</v>
          </cell>
        </row>
        <row r="21">
          <cell r="B21" t="str">
            <v>Asistir con puntualidad a las sesiones ordinarias y extraordinarias del Ayuntamiento y proponer Rehabilitación energética y de accesibilidad y creación de espacios verdes.</v>
          </cell>
          <cell r="C21" t="str">
            <v>Porcentaje de resoluciones aprobadas.</v>
          </cell>
          <cell r="G21" t="str">
            <v>Porcentaje de Resoluciones = (No. De Áreas inspeccionadas / No. Total de Áreas Programadas) * 100                                  PA= (NAi/NTAP) * 100</v>
          </cell>
          <cell r="H21" t="str">
            <v>Registro de Asistencia, Minutas de Trabajo y Evidencias Fotográficas</v>
          </cell>
        </row>
        <row r="22">
          <cell r="B22" t="str">
            <v xml:space="preserve">Ejercer las facultades de deliberación y decisión, Previsión adecuada  y equipamientos de espacios verdes y naturales, en sus localidades y Municipio y de los asuntos que le competen al Ayuntamiento.  </v>
          </cell>
        </row>
      </sheetData>
      <sheetData sheetId="3"/>
      <sheetData sheetId="4">
        <row r="17">
          <cell r="C17" t="str">
            <v>1.   Dimension Social .   Desarrollo Integral e Incluyente.   3. Dimension Territorial. Fortalecimiento Urbano y Economico</v>
          </cell>
        </row>
        <row r="18">
          <cell r="C18" t="str">
            <v>Coordinar con las diferentes áreas y jefaturas, acciones para incorporar las diferentes actividades, culturales, deportivas, recreativas, educativas, rescatando valores en la sociedad. Ejecutar y verificar las obras públicas propuestas para que sean construidas con calidad y beneficien a un número significativo de habitantes del municipio de Eduardo Neri.</v>
          </cell>
        </row>
        <row r="20">
          <cell r="C20" t="str">
            <v>Gestionar infraestructura educativa, equipamiento para la rehabilitación y construcción de espacios educativos.  Planear las obras sustentables en beneficio de
toda la ciudadanía.   • Planear las obras sustentables en beneficio de toda la ciudadanía. • Impulsar una imagen urbana sustentable</v>
          </cell>
        </row>
        <row r="21">
          <cell r="C21" t="str">
            <v>4.1 Semana Cívico-Cultural y Deportiva por el natalicio de Eduardo Neri. 4.2 Interculturalidad y competencia deportiva entre los Municipios de la región Centro.  12.4 Infraestructura Urbana: Equipamiento y gestión de recursos.  12.5 Campaña de Imagen Urbana.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7">
          <cell r="C7" t="str">
            <v>7.- Gobierno Humano.</v>
          </cell>
        </row>
        <row r="8">
          <cell r="C8" t="str">
            <v>1.- Dimensión social "DESARROLLO INTEGRAL E INCLUYENTE"</v>
          </cell>
        </row>
        <row r="9">
          <cell r="C9" t="str">
            <v>Proporcionar a la población servicios de asistencia social procurando crear mejores condiciones de vida a la población marginada.</v>
          </cell>
        </row>
        <row r="10">
          <cell r="C10" t="str">
            <v>Incrementar el bienestar social de la población    vulnerable del Municipio.Fomentar un sistema de atención y promoción a la inclución de los grupos vulnerables mediante la participación activa de todos los sectores sociales.</v>
          </cell>
        </row>
        <row r="11">
          <cell r="C11" t="str">
            <v>7.1 “Apoyando Tu Economía”: Entrega despensas mensual   7.4. Prevención y detección del cáncer de mama y cervicouterino.</v>
          </cell>
        </row>
        <row r="15">
          <cell r="B15" t="str">
            <v>Que exista igualdad de oportunidades en educación, sanidad  y empleos remunerados de acuerdo a sus capacidades y productividad.</v>
          </cell>
          <cell r="C15" t="str">
            <v>Porcentaje en indices de equidad de genero.</v>
          </cell>
          <cell r="G15" t="str">
            <v>No. De indices programados/No. De indices realizados*100 (NIP/NIR*100)</v>
          </cell>
          <cell r="H15" t="str">
            <v>Bitacora Fotografica i listas de asistencia.</v>
          </cell>
        </row>
        <row r="16">
          <cell r="B16" t="str">
            <v>Cambio paulatino en los hogares, donde ambos tomen decisiones y tengan las mismas oprtutunidades y obligaciones en la vida social, economica y laboral.</v>
          </cell>
          <cell r="C16" t="str">
            <v>Porcentaje en politicas públicas.</v>
          </cell>
          <cell r="G16" t="str">
            <v>No. De politicas publicas programadas/No. De politicas publicas realizadas*100 (NPPP/NPPR*100)</v>
          </cell>
          <cell r="H16" t="str">
            <v>Bitacora Fotografica i listas de asistencia.</v>
          </cell>
        </row>
        <row r="17">
          <cell r="B17" t="str">
            <v>Desterrar por completo la violencia entre parejas mediante la igualdad de oprtunidades para ambos.</v>
          </cell>
          <cell r="C17" t="str">
            <v>Porcentaje en igualdad y oportunidades.</v>
          </cell>
          <cell r="G17" t="str">
            <v>No. De decretos programados/No.de decretos realizados*100 (NDP/NDR*100)</v>
          </cell>
          <cell r="H17" t="str">
            <v>Bitacora Fotografica i listas de asistencia.</v>
          </cell>
        </row>
        <row r="18">
          <cell r="B18" t="str">
            <v>Cambio de roles donde existan las mismas obligaciones y oportunidades para ambos</v>
          </cell>
          <cell r="C18" t="str">
            <v>Porcentaje en igualdad y oportunidades.</v>
          </cell>
          <cell r="G18" t="str">
            <v>No. De oportunidades programadas/No. De oportunidades realizadas*100 (NOP/NOR*100)</v>
          </cell>
          <cell r="H18" t="str">
            <v>Bitacora Fotografica i listas de asistencia.</v>
          </cell>
        </row>
        <row r="19">
          <cell r="B19" t="str">
            <v>concientización en el hombre sobre las nuevas masculinidades y los roles que debe asumir.</v>
          </cell>
          <cell r="C19" t="str">
            <v>Porcentaje en indices de equidad de genero.</v>
          </cell>
          <cell r="G19" t="str">
            <v>No. De modelos programados/no. De modelos realizados*100 (NMP/NMR*100)</v>
          </cell>
          <cell r="H19" t="str">
            <v>Bitacora Fotografica i listas de asistencia.</v>
          </cell>
        </row>
        <row r="20">
          <cell r="B20" t="str">
            <v>darle un giro real a ls instancias, a fin de inmuscuir tanto a mujeres y hombres, buscando un bien colectivo.</v>
          </cell>
          <cell r="C20" t="str">
            <v>Porcentaje en difución de derechos.</v>
          </cell>
          <cell r="G20" t="str">
            <v>No. De difuciones en presupuesto programado/No.de difuciones en presupuesto realizados*100 (NDPP/NDPR*100)</v>
          </cell>
          <cell r="H20" t="str">
            <v>Bitacora Fotografica i listas de asistencia.</v>
          </cell>
        </row>
        <row r="21">
          <cell r="B21" t="str">
            <v>existen roles de genero en las politicas públicas para el desarrollo de igualdad de genero.</v>
          </cell>
          <cell r="C21" t="str">
            <v>Porcentaje en politicas públicas.</v>
          </cell>
          <cell r="G21" t="str">
            <v>No. De roles de genero programados/No. De roles de genero realizados*100 (NRGP/NRGR*100)</v>
          </cell>
          <cell r="H21" t="str">
            <v>Bitacora Fotografica i listas de asistencia.</v>
          </cell>
        </row>
        <row r="22">
          <cell r="B22" t="str">
            <v>Las instancias tomadoras de las decisiones cuentan y aplican con enfoque de igualdad de genero y roles que deben tener ambos.</v>
          </cell>
          <cell r="C22" t="str">
            <v>Porcentaje en igualdad y oportunidades.</v>
          </cell>
          <cell r="G22" t="str">
            <v>No. De desiciones tomadas em igualdad de genero programadas/No. De desiciones tomadas en igualdad de genero realizadas*100 (NDTIGP/NDTIGR*100)</v>
          </cell>
          <cell r="H22" t="str">
            <v>Bitacora Fotografica i listas de asistencia.</v>
          </cell>
        </row>
      </sheetData>
      <sheetData sheetId="3"/>
      <sheetData sheetId="4">
        <row r="26">
          <cell r="C26" t="str">
            <v>Dirección de la Instancia para la igualdad entre mujeres y hombres.</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FICHA TECNIC"/>
      <sheetName val="FICHA TECNIC (2)"/>
      <sheetName val="FICHA TECNIC (3)"/>
      <sheetName val="MIR"/>
      <sheetName val="PbR"/>
      <sheetName val="POA"/>
    </sheetNames>
    <sheetDataSet>
      <sheetData sheetId="0" refreshError="1"/>
      <sheetData sheetId="1" refreshError="1"/>
      <sheetData sheetId="2" refreshError="1"/>
      <sheetData sheetId="3" refreshError="1"/>
      <sheetData sheetId="4" refreshError="1"/>
      <sheetData sheetId="5" refreshError="1"/>
      <sheetData sheetId="6" refreshError="1">
        <row r="4">
          <cell r="B4" t="str">
            <v>20. Orden y Control de la Gestión Pública y Rendición de Cuentas</v>
          </cell>
        </row>
      </sheetData>
      <sheetData sheetId="7" refreshError="1">
        <row r="17">
          <cell r="C17" t="str">
            <v>IV. Gobierno Moderno y Transparente.</v>
          </cell>
        </row>
        <row r="23">
          <cell r="AA23" t="str">
            <v>1. Gobierno</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15">
          <cell r="B15" t="str">
            <v>Control de los recusos financieros en las Areas de la Administracion Municipa</v>
          </cell>
          <cell r="C15" t="str">
            <v>Procentaje de Cumpli miento en trámites y plan municipal de desarrollo</v>
          </cell>
          <cell r="G15" t="str">
            <v>No. De objetivos programados/No. De objetivos realizados*100 (NOP/NOR*100)</v>
          </cell>
          <cell r="H15" t="str">
            <v>bitacora fotografica y lista de asistencia</v>
          </cell>
        </row>
        <row r="16">
          <cell r="B16" t="str">
            <v>Implementacion de  Politicas Publicas y acciones de las instacias Federales y Estatales  para el mejor desarrollo y funciones del  H. Ayuntamiento Municipal de Eduardo Neri.</v>
          </cell>
        </row>
        <row r="17">
          <cell r="B17" t="str">
            <v>Buena integracion de los recursos necesarios para el fortalecimiento dentro del Municipio</v>
          </cell>
          <cell r="C17" t="str">
            <v>Porcentaje de metas en el programa municiapal de desarrollo</v>
          </cell>
          <cell r="G17" t="str">
            <v>No. De metas y lineas de acción programadas/No. De metas y lineas de accion realizadas*100 (NMLAP/NMLAR*100)</v>
          </cell>
          <cell r="H17" t="str">
            <v>bitacora fotografica y lista de asistencia</v>
          </cell>
        </row>
        <row r="18">
          <cell r="B18" t="str">
            <v xml:space="preserve">Mayor asesoria por parte de las instacias Federales y Estatales </v>
          </cell>
          <cell r="C18" t="str">
            <v>Porcentaje y avance de programa municipal de desarrollo</v>
          </cell>
          <cell r="G18" t="str">
            <v>No. De peticiones solicitadas/No. De peticiones atendidas*100 (NPS/NPA*100)</v>
          </cell>
          <cell r="H18" t="str">
            <v>bitacora fotografica y lista de asistencia</v>
          </cell>
        </row>
        <row r="19">
          <cell r="B19" t="str">
            <v xml:space="preserve">Apoyar y definir tiempos para la gestión estratégica. </v>
          </cell>
          <cell r="C19" t="str">
            <v>Porcentaje de metas ejecutados en el plan municipal de desarrrollo</v>
          </cell>
          <cell r="G19" t="str">
            <v>No. De programas programados en el plan estatal/No. De programas realizados en el plan estatal*100 (NPPPE/NPRPE*100)</v>
          </cell>
          <cell r="H19" t="str">
            <v>bitacora fotografica y lista de asistencia</v>
          </cell>
        </row>
        <row r="20">
          <cell r="B20" t="str">
            <v xml:space="preserve">Buen fortalecimiento de las areas municipales </v>
          </cell>
          <cell r="G20" t="str">
            <v>No. De solicitudes programadas/No. De solicitudes realizadas*100 (NSP/NSR*100)</v>
          </cell>
        </row>
        <row r="21">
          <cell r="B21" t="str">
            <v xml:space="preserve">Mayor comunicación entre los equipos de trabajo </v>
          </cell>
          <cell r="C21" t="str">
            <v>Reuniones de Dirección (porcentaje)</v>
          </cell>
          <cell r="G21" t="str">
            <v>No. De capacitaciones programadas al personal/No. De capacitaciones realizadas al personal*100 (NCPP/NCRP*100)</v>
          </cell>
          <cell r="H21" t="str">
            <v>bitacora fotografica y lista de asistencia</v>
          </cell>
        </row>
        <row r="22">
          <cell r="B22" t="str">
            <v xml:space="preserve">cumplimiento de las metas y objetivos establecidos dentro del plan municipal. </v>
          </cell>
          <cell r="G22" t="str">
            <v>No. De recursos humanos programados/ No. De recursos humanos realizados+100 (NRHP/NRHR*100)</v>
          </cell>
        </row>
      </sheetData>
      <sheetData sheetId="3"/>
      <sheetData sheetId="4">
        <row r="18">
          <cell r="C18" t="str">
            <v>Contribuir al bienestar social incluyendo la participación ciudadana en los programas de desarrollo integral, en materia de desarrollo humano, salud, inclución social y mejora en las oportunidades de empleo para la ciudadania.</v>
          </cell>
        </row>
        <row r="20">
          <cell r="C20" t="str">
            <v>Disminuir las carencias sociales mejorando significativamente las condiciones de vida en el Municipio.</v>
          </cell>
        </row>
        <row r="21">
          <cell r="C21" t="str">
            <v xml:space="preserve">2.1 Entrega de despensas a personas mas necesitadas 2.2 Entrega de herramientas de trabajo a productores de escasos recursos. </v>
          </cell>
        </row>
        <row r="27">
          <cell r="AA27" t="str">
            <v>E Prestación de Servicios Públicos</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sheetData sheetId="1"/>
      <sheetData sheetId="2">
        <row r="13">
          <cell r="B13" t="str">
            <v>Excelente imagen institucional y cumplimieto de metas y  objetivos del Plan Municipal de Desarrollo.</v>
          </cell>
          <cell r="F13" t="str">
            <v>Trimestral</v>
          </cell>
        </row>
        <row r="14">
          <cell r="C14" t="str">
            <v>Porcentaje de cumplimiento en  atencion y tramites y plan municipal de desarrollo</v>
          </cell>
          <cell r="F14" t="str">
            <v>Trimestral</v>
          </cell>
          <cell r="G14" t="str">
            <v>No. De acuerdos programados/No. De acuerdos realizados*100 (NAP/NAR*100)</v>
          </cell>
          <cell r="H14" t="str">
            <v>Reportes, Informes, Oficios</v>
          </cell>
        </row>
      </sheetData>
      <sheetData sheetId="3"/>
      <sheetData sheetId="4">
        <row r="7">
          <cell r="A7" t="str">
            <v xml:space="preserve">EJE 3 : Estado de derecho y gobernabilidad y gobernanza democratica </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sheetNames>
    <sheetDataSet>
      <sheetData sheetId="0" refreshError="1"/>
      <sheetData sheetId="1" refreshError="1"/>
      <sheetData sheetId="2" refreshError="1">
        <row r="15">
          <cell r="B15" t="str">
            <v>Mayor eficiencia y cumplimiento en las metas de los programas acordados en el Plan Municipal de desarrollo</v>
          </cell>
        </row>
        <row r="20">
          <cell r="C20" t="str">
            <v xml:space="preserve">Porcentaje de metas </v>
          </cell>
        </row>
      </sheetData>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
      <sheetName val="PbR"/>
      <sheetName val="POA"/>
    </sheetNames>
    <sheetDataSet>
      <sheetData sheetId="0"/>
      <sheetData sheetId="1"/>
      <sheetData sheetId="2">
        <row r="8">
          <cell r="C8" t="str">
            <v>EJE:III.- DIMENSIÓN TERRITORIAL (Fortalecimiento Urbano y Economico)</v>
          </cell>
        </row>
        <row r="9">
          <cell r="C9" t="str">
            <v>Apoyar a los productores del Municipio con asesorias, capacitaciones, semillas  mejoradas y agroquimicos a bajo costo,para la producción de los granos basicos en beneficio de la economia de sus familias.</v>
          </cell>
        </row>
        <row r="10">
          <cell r="C10" t="str">
            <v>Fortalecer la innovación de los procesos productivos de la industria manufacturera y las  empresas existentes.</v>
          </cell>
        </row>
        <row r="11">
          <cell r="C11" t="str">
            <v>16.1 Dotación de semillas mejoradas a productores. 16.2 programa de agroquimicos a bajo costo.</v>
          </cell>
        </row>
        <row r="15">
          <cell r="B15" t="str">
            <v>Promover el mejoramiento integral de la calidad de vida de la población y de las actividades económicas del municipio de Eduardo Neri y dar cumplimiento ante la Secretaría de Desarrollo Rural y Equidad para las Comunidades.</v>
          </cell>
          <cell r="C15" t="str">
            <v>Porcentaje de ingresos económicos</v>
          </cell>
        </row>
        <row r="16">
          <cell r="B16" t="str">
            <v>Mejor inversión en la agricultura en pequeña escala y el desarrollo rural inclusivo, para una mejor Calidad y rendimiento en la producción de sus cosechas de los campesinos del municipio de Eduardo Neri.</v>
          </cell>
          <cell r="C16" t="str">
            <v>Porcentaje de procesos, técnicas y programas.</v>
          </cell>
        </row>
        <row r="17">
          <cell r="B17" t="str">
            <v>Visión unificada de los programas de Los tres niveles de  Gobierno, en el ámbito rural.</v>
          </cell>
        </row>
        <row r="18">
          <cell r="B18" t="str">
            <v xml:space="preserve"> Interés público del desarrollo rural sustentable que incluye la planeación y organización de la producción agropecuaria y comercialización.</v>
          </cell>
          <cell r="C18" t="str">
            <v>Porcentaje de distribución de fertilizante.</v>
          </cell>
        </row>
        <row r="19">
          <cell r="B19" t="str">
            <v>Eficiente apoyo  a la inclusión social en los insumos de semillas y agroquímicos a bajo costo. Brindar apoyo e información a los sembradores del municipio en coordinación con personal del programa "sembrando vida".</v>
          </cell>
          <cell r="C19" t="str">
            <v>Porcentaje de apoyo e información.</v>
          </cell>
        </row>
        <row r="20">
          <cell r="B20" t="str">
            <v>Eficiente apoyo a productores del municipio para mejora del rendimiento en sus cosechas y calidad de vida de los productores del municipio.</v>
          </cell>
          <cell r="C20" t="str">
            <v>Porcentaje de agroquímicos y semillas.</v>
          </cell>
        </row>
        <row r="21">
          <cell r="B21" t="str">
            <v>Reordenar las acciones de las dependencias gubernamentales que actúan en el medio rural.</v>
          </cell>
        </row>
        <row r="22">
          <cell r="B22" t="str">
            <v>Implementación de  apoyos con proyectos productivos a programas federales.</v>
          </cell>
          <cell r="C22" t="str">
            <v>Porcentaje de prevención de incendios.</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BOL DE PROBLEMAS"/>
      <sheetName val="ÁRBOL DE OBJETIVOS"/>
      <sheetName val="MIR"/>
      <sheetName val="PbR"/>
      <sheetName val="POA "/>
    </sheetNames>
    <sheetDataSet>
      <sheetData sheetId="0"/>
      <sheetData sheetId="1"/>
      <sheetData sheetId="2">
        <row r="8">
          <cell r="C8" t="str">
            <v>3.Dimensión territorial, Fortalecimiento Urbano y Economico.</v>
          </cell>
        </row>
        <row r="9">
          <cell r="C9" t="str">
            <v>Buscar el desarrollo sustentable de nuestro Municipio e impulsar estrategias que favorezcan el desarrollo sustentable de la flora y la fauna, tomando en cuenta la participación y estrategias de los ciudadanos, además de prevenir la contaminación del medio ambiente.</v>
          </cell>
        </row>
        <row r="10">
          <cell r="C10" t="str">
            <v>Diseñar instrumentos de proteccion y restablecimiento del medio ambiente, realizar una gestion ambiental mediante servicios publicos de calidad.</v>
          </cell>
        </row>
        <row r="11">
          <cell r="C11" t="str">
            <v>* evaluacion de los recursos maderable y no maderables del municpio, *instalar y promover programas dirigidos a la evaluacion y restauracion de los recursos naturales afectados, * fortalecer la participacion ciudadana mediante actividaddes de reforestacion y brigadas de voluntarios, * castracion de perros y gatos.</v>
          </cell>
        </row>
        <row r="15">
          <cell r="B15" t="str">
            <v>Mitigar en el calentamienyo global y cambio climatico</v>
          </cell>
          <cell r="C15" t="str">
            <v>Porcentaje de equilibrio ecologico</v>
          </cell>
          <cell r="G15" t="str">
            <v>Número de eventos = No de eventos programados / No. De eventos realizados * 100    NE=NEP/NER*100</v>
          </cell>
          <cell r="H15" t="str">
            <v xml:space="preserve">Documentación </v>
          </cell>
        </row>
        <row r="16">
          <cell r="B16" t="str">
            <v>COMBATIR LA DESTRUCCION DE ECOSISTEMAS Y EL MEDIO AMBIENTE EN EL MUNICIPIO</v>
          </cell>
          <cell r="C16" t="str">
            <v>Porcentaje de eventos</v>
          </cell>
          <cell r="G16" t="str">
            <v>Número de eventos = Número de eventos programados / Número de eventos realizados +100   NE=NEP/NER*100</v>
          </cell>
          <cell r="H16" t="str">
            <v>Evidencia Fotográficas</v>
          </cell>
        </row>
        <row r="17">
          <cell r="B17" t="str">
            <v>Evaluacion de los recursos naturales en el municipio</v>
          </cell>
          <cell r="C17" t="str">
            <v>Porcentaje de evaluaciones</v>
          </cell>
          <cell r="H17" t="str">
            <v>Evidencia Fotográficas</v>
          </cell>
        </row>
        <row r="18">
          <cell r="B18" t="str">
            <v xml:space="preserve">Programa de concientización sobre el manejo responsable, aprovechamiento y correcto procesamiento de los residuos sólidos urbanos. </v>
          </cell>
          <cell r="C18" t="str">
            <v xml:space="preserve">Porcentaje de campañas </v>
          </cell>
          <cell r="H18" t="str">
            <v>difucion electronico en redes sociales</v>
          </cell>
        </row>
        <row r="19">
          <cell r="B19" t="str">
            <v>Programa de monitoreo de posibles focos de contaminación, talleres mecánicos y de pintura, restaurantes, centros comerciales, centros de reciclaje,  entre otros.</v>
          </cell>
          <cell r="C19" t="str">
            <v>Porcentaje de monitores</v>
          </cell>
        </row>
        <row r="20">
          <cell r="B20" t="str">
            <v>Programa de concientización para evitar la utilización de plásticos de un solo uso a tiendas de abarrotes y departamentales.</v>
          </cell>
          <cell r="C20" t="str">
            <v>Porcentaje de campañas</v>
          </cell>
        </row>
        <row r="21">
          <cell r="B21" t="str">
            <v>Programa de aplicación de encuesta a la población sobre el servicio publico, buen manejo de residuos solidos y reciclaje.</v>
          </cell>
          <cell r="C21" t="str">
            <v>Porcentaje de encuestas</v>
          </cell>
        </row>
        <row r="22">
          <cell r="B22" t="str">
            <v>Regulación de registros y expedición de permisos en materia ambiental a negocios, talleres y tiendas departamentales, según su giro</v>
          </cell>
          <cell r="C22" t="str">
            <v>Porcentaje de registros</v>
          </cell>
          <cell r="H22" t="str">
            <v>Evidencia Fotográficas</v>
          </cell>
        </row>
        <row r="23">
          <cell r="B23" t="str">
            <v>Programa de concientización a la población para evitar la utilización de plásticos de un solo uso.</v>
          </cell>
          <cell r="C23" t="str">
            <v>Porcentaje de capacitacion</v>
          </cell>
          <cell r="G23" t="str">
            <v>Número de capacitacion = Número de capacitacion programados / Número de capacitacion realizados +100   NC=NCP/NCR*100</v>
          </cell>
        </row>
        <row r="24">
          <cell r="B24" t="str">
            <v>Aplicación de leyes, reglamentos y normativas</v>
          </cell>
          <cell r="C24" t="str">
            <v>Porcentaje de eventos</v>
          </cell>
        </row>
        <row r="25">
          <cell r="B25" t="str">
            <v xml:space="preserve">Programa de aprovechamiento sustentable. </v>
          </cell>
          <cell r="C25" t="str">
            <v>Porcentaje de campañas</v>
          </cell>
          <cell r="G25" t="str">
            <v>Número de campañas = Número de campañas programadas / Número de campañas realizadas +100   NC=NCP/NCR*100</v>
          </cell>
          <cell r="H25" t="str">
            <v>Difucion electronico en redes sociales</v>
          </cell>
        </row>
        <row r="26">
          <cell r="B26" t="str">
            <v>Programa de reforestación urbana, de áreas degradadas, parques y jardines.</v>
          </cell>
          <cell r="C26" t="str">
            <v>Porcentaje de evaluaciones</v>
          </cell>
          <cell r="G26" t="str">
            <v>Número de evaluacion = Número de evaluacion programados / Número de evaluaciones realizados +100   NE=NEP/NER*100</v>
          </cell>
          <cell r="H26" t="str">
            <v>Evidencia Fotográficas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5" zoomScale="75" zoomScaleNormal="75" zoomScaleSheetLayoutView="70" workbookViewId="0">
      <selection activeCell="E26" sqref="E26:F26"/>
    </sheetView>
  </sheetViews>
  <sheetFormatPr baseColWidth="10" defaultColWidth="10.875" defaultRowHeight="15.75" x14ac:dyDescent="0.25"/>
  <cols>
    <col min="1" max="1" width="13.75" customWidth="1"/>
    <col min="3" max="3" width="6.875" customWidth="1"/>
    <col min="4" max="4" width="20.25" customWidth="1"/>
    <col min="6" max="6" width="13.625" customWidth="1"/>
    <col min="8" max="8" width="12.875" customWidth="1"/>
    <col min="9" max="9" width="13.375" customWidth="1"/>
    <col min="10" max="10" width="8.375" customWidth="1"/>
    <col min="11" max="11" width="14.875" customWidth="1"/>
    <col min="12" max="12" width="12.5" customWidth="1"/>
    <col min="13" max="13" width="13.75" customWidth="1"/>
    <col min="14" max="14" width="13.625" customWidth="1"/>
    <col min="15" max="15" width="13" customWidth="1"/>
    <col min="17" max="17" width="9.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5.5" customHeight="1" x14ac:dyDescent="0.25">
      <c r="A3" s="1"/>
      <c r="B3" s="96"/>
      <c r="C3" s="96"/>
      <c r="D3" s="96"/>
      <c r="E3" s="96"/>
      <c r="F3" s="96"/>
      <c r="G3" s="96"/>
      <c r="H3" s="96"/>
      <c r="I3" s="96"/>
      <c r="J3" s="96"/>
      <c r="K3" s="96"/>
      <c r="L3" s="96"/>
      <c r="M3" s="96"/>
      <c r="N3" s="96"/>
      <c r="O3" s="96"/>
      <c r="P3" s="96"/>
      <c r="Q3" s="1"/>
    </row>
    <row r="4" spans="1:17" ht="30.75" customHeight="1" x14ac:dyDescent="0.25">
      <c r="A4" s="1"/>
      <c r="B4" s="96"/>
      <c r="C4" s="96"/>
      <c r="D4" s="96"/>
      <c r="E4" s="96"/>
      <c r="F4" s="96"/>
      <c r="G4" s="96"/>
      <c r="H4" s="96"/>
      <c r="I4" s="96"/>
      <c r="J4" s="96"/>
      <c r="K4" s="96"/>
      <c r="L4" s="96"/>
      <c r="M4" s="96"/>
      <c r="N4" s="96"/>
      <c r="O4" s="96"/>
      <c r="P4" s="96"/>
      <c r="Q4" s="1"/>
    </row>
    <row r="5" spans="1:17" ht="24" customHeight="1" x14ac:dyDescent="0.25">
      <c r="A5" s="1"/>
      <c r="B5" s="97" t="s">
        <v>442</v>
      </c>
      <c r="C5" s="97"/>
      <c r="D5" s="97"/>
      <c r="E5" s="97"/>
      <c r="F5" s="97"/>
      <c r="G5" s="97"/>
      <c r="H5" s="97"/>
      <c r="I5" s="97"/>
      <c r="J5" s="97"/>
      <c r="K5" s="97"/>
      <c r="L5" s="97"/>
      <c r="M5" s="97"/>
      <c r="N5" s="97"/>
      <c r="O5" s="97"/>
      <c r="P5" s="97"/>
      <c r="Q5" s="1"/>
    </row>
    <row r="6" spans="1:17" ht="5.2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446</v>
      </c>
      <c r="K8" s="101"/>
      <c r="L8" s="100" t="s">
        <v>2</v>
      </c>
      <c r="M8" s="102" t="str">
        <f>[1]MIR!$C$7</f>
        <v>3.- comunidades integradas.</v>
      </c>
      <c r="N8" s="99"/>
      <c r="O8" s="100" t="s">
        <v>3</v>
      </c>
      <c r="P8" s="102" t="s">
        <v>301</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8.25" customHeight="1" x14ac:dyDescent="0.25">
      <c r="A11" s="10" t="s">
        <v>4</v>
      </c>
      <c r="B11" s="103" t="s">
        <v>220</v>
      </c>
      <c r="C11" s="104"/>
      <c r="D11" s="104"/>
      <c r="E11" s="105"/>
      <c r="F11" s="10" t="s">
        <v>5</v>
      </c>
      <c r="G11" s="106" t="s">
        <v>302</v>
      </c>
      <c r="H11" s="104"/>
      <c r="I11" s="104"/>
      <c r="J11" s="104"/>
      <c r="K11" s="104"/>
      <c r="L11" s="105"/>
      <c r="M11" s="26" t="s">
        <v>6</v>
      </c>
      <c r="N11" s="103" t="s">
        <v>111</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08" t="str">
        <f>[2]POA!$C$17</f>
        <v>Inclusión y Humanidad que Transforman: Unidos para Avanzar</v>
      </c>
      <c r="C13" s="99"/>
      <c r="D13" s="95" t="s">
        <v>8</v>
      </c>
      <c r="E13" s="102" t="str">
        <f>[2]POA!$C$18</f>
        <v>Mejorar las condiciones de vida de los grupos vulnerables propicios el respeto por sus derechos, creando condiciones que aseguren un desarrollo integral y una inclusión generando una sinergia de la niñez, adolecentes, adultos mayores y la familia</v>
      </c>
      <c r="F13" s="99"/>
      <c r="G13" s="99"/>
      <c r="H13" s="95" t="s">
        <v>9</v>
      </c>
      <c r="I13" s="102" t="str">
        <f>[2]POA!$C$20</f>
        <v>Articular politicas públicas que creen un entorno favorables para el desarrollo social e integral de la niñez, jóvenes, adultos mayores y discapacitados, promoviendo una colaboración entre distintos sectores para asegurar el bienestar social del Municipio</v>
      </c>
      <c r="J13" s="99"/>
      <c r="K13" s="99"/>
      <c r="L13" s="99"/>
      <c r="M13" s="100" t="s">
        <v>10</v>
      </c>
      <c r="N13" s="102" t="str">
        <f>[2]POA!$C$21</f>
        <v>Brindar servicios de asistencia y orientacion jurídica o psicológica a las personas adultas mayores en situación de riesgo.8.9 Fortalecer los mecanismos para el desarrollo de habilidades y conocimientos, en adultos mayores, mediante talleres, cursos o activación física. 8.10 Otorgar servicios médicos, gerontológicos o psicológicos para mantener una mejor calidad de vida de los adultos mayores. 8.11 Realizar brigadas asistenciales en las comunidades, fomentando el desarrollo de actividades recreativas, físicas y atención médica a los adultos mayores o grupo vulnerables.</v>
      </c>
      <c r="O13" s="99"/>
      <c r="P13" s="99"/>
      <c r="Q13" s="99"/>
    </row>
    <row r="14" spans="1:17" ht="153"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32" t="s">
        <v>399</v>
      </c>
      <c r="M18" s="32" t="s">
        <v>18</v>
      </c>
      <c r="N18" s="100"/>
      <c r="O18" s="100"/>
      <c r="P18" s="100"/>
      <c r="Q18" s="100"/>
    </row>
    <row r="19" spans="1:18" ht="96.75" customHeight="1" x14ac:dyDescent="0.25">
      <c r="A19" s="2" t="s">
        <v>28</v>
      </c>
      <c r="B19" s="99" t="str">
        <f>[2]MIR!$B$12</f>
        <v>Atencion oportuna y desarrollo de habilidades en los adultos mayores de los diferentes comunidades.</v>
      </c>
      <c r="C19" s="99"/>
      <c r="D19" s="99"/>
      <c r="E19" s="110" t="str">
        <f>[2]MIR!$C$12</f>
        <v xml:space="preserve">Porcentaje de Atención </v>
      </c>
      <c r="F19" s="110"/>
      <c r="G19" s="111" t="str">
        <f>[2]MIR!$D$12</f>
        <v>Porcentaje de atención = No. De Solicitudes Atendidas / No. De Solicitudes Recibidas * 100. PA=(SA/SR)*100</v>
      </c>
      <c r="H19" s="99"/>
      <c r="I19" s="109" t="str">
        <f>[2]MIR!$E$12</f>
        <v>Informes, Evidencia forográfica y Oficios.</v>
      </c>
      <c r="J19" s="99"/>
      <c r="K19" s="56" t="s">
        <v>399</v>
      </c>
      <c r="L19" s="11">
        <v>1</v>
      </c>
      <c r="M19" s="80" t="s">
        <v>440</v>
      </c>
      <c r="N19" s="81" t="s">
        <v>441</v>
      </c>
      <c r="O19" s="5">
        <v>0.25</v>
      </c>
      <c r="P19" s="109" t="str">
        <f t="shared" ref="P19:P22" si="0">$J$8</f>
        <v>DIRECCIÓN DE  CLUB DE LA TERCERA EDAD</v>
      </c>
      <c r="Q19" s="99"/>
    </row>
    <row r="20" spans="1:18" ht="96" customHeight="1" x14ac:dyDescent="0.25">
      <c r="A20" s="2" t="s">
        <v>29</v>
      </c>
      <c r="B20" s="99" t="str">
        <f>[2]MIR!$B$13</f>
        <v>Brindar atencion adecuada a los adultos mayores de las difentes comunidades que integran el club de la tercera edad del Municipio de Eduardo neri</v>
      </c>
      <c r="C20" s="99"/>
      <c r="D20" s="99"/>
      <c r="E20" s="99" t="str">
        <f>[2]MIR!$C$13</f>
        <v>Eficiencia de Atención (porcentaje)</v>
      </c>
      <c r="F20" s="99"/>
      <c r="G20" s="99" t="str">
        <f>[2]MIR!$D$13</f>
        <v>Eficiencia de Atención = No. De Población Atendida / No. Total atencion a la  Población * 100. EA=(NPA/POT)*100</v>
      </c>
      <c r="H20" s="99"/>
      <c r="I20" s="109" t="str">
        <f>[2]MIR!$E$13</f>
        <v>Notas informativas, Reportes y Evidencias fotográficas.</v>
      </c>
      <c r="J20" s="99"/>
      <c r="K20" s="56" t="s">
        <v>399</v>
      </c>
      <c r="L20" s="68">
        <v>1</v>
      </c>
      <c r="M20" s="80" t="s">
        <v>440</v>
      </c>
      <c r="N20" s="81" t="s">
        <v>441</v>
      </c>
      <c r="O20" s="5">
        <v>0.25</v>
      </c>
      <c r="P20" s="109" t="str">
        <f t="shared" si="0"/>
        <v>DIRECCIÓN DE  CLUB DE LA TERCERA EDAD</v>
      </c>
      <c r="Q20" s="99"/>
    </row>
    <row r="21" spans="1:18" ht="98.25" customHeight="1" x14ac:dyDescent="0.25">
      <c r="A21" s="34" t="s">
        <v>71</v>
      </c>
      <c r="B21" s="99" t="str">
        <f>[2]MIR!$B$14</f>
        <v>Eficientes servicios otorgados por el sistema municipal DIF hacia los adultos mayores</v>
      </c>
      <c r="C21" s="99"/>
      <c r="D21" s="99"/>
      <c r="E21" s="99" t="str">
        <f>[2]MIR!$C$14</f>
        <v>Servicios Medicos (porcentaje)</v>
      </c>
      <c r="F21" s="99"/>
      <c r="G21" s="99" t="str">
        <f>[2]MIR!$D$14</f>
        <v>Servicios Medicos = No.  De Servicios Medicos Atendidas/ No. De Servicios Medicos  Programados * 100. PSM=(NSMA/NSMP)*100</v>
      </c>
      <c r="H21" s="99"/>
      <c r="I21" s="109" t="str">
        <f>[2]MIR!$E$14</f>
        <v>Informes, Publicaciones y Evidencias fotográficas.</v>
      </c>
      <c r="J21" s="99"/>
      <c r="K21" s="56" t="s">
        <v>399</v>
      </c>
      <c r="L21" s="68">
        <v>1</v>
      </c>
      <c r="M21" s="80" t="s">
        <v>440</v>
      </c>
      <c r="N21" s="81" t="s">
        <v>441</v>
      </c>
      <c r="O21" s="5">
        <v>0.25</v>
      </c>
      <c r="P21" s="109" t="str">
        <f t="shared" si="0"/>
        <v>DIRECCIÓN DE  CLUB DE LA TERCERA EDAD</v>
      </c>
      <c r="Q21" s="99"/>
    </row>
    <row r="22" spans="1:18" ht="90" customHeight="1" x14ac:dyDescent="0.25">
      <c r="A22" s="34" t="s">
        <v>72</v>
      </c>
      <c r="B22" s="99" t="str">
        <f>[2]MIR!$B$18</f>
        <v>Incrementar y mejorar el padron de beneficiarios en los distintos apoyos a los diferentes club's</v>
      </c>
      <c r="C22" s="99"/>
      <c r="D22" s="99"/>
      <c r="E22" s="99" t="str">
        <f>[2]MIR!$C$18</f>
        <v>Incremento en el Padron</v>
      </c>
      <c r="F22" s="99"/>
      <c r="G22" s="99" t="str">
        <f>[2]MIR!$D$18</f>
        <v>Incremento en el padron= No. De solicitudes Atencion/ No. Total de atendidas a la poblacion *100. IP=(NIPA/NIPT)*100</v>
      </c>
      <c r="H22" s="99"/>
      <c r="I22" s="109" t="str">
        <f>[2]MIR!$E$18</f>
        <v>Documentacion del solicitante para ingresar al padron, Evidencia fotografica.</v>
      </c>
      <c r="J22" s="99"/>
      <c r="K22" s="56" t="s">
        <v>399</v>
      </c>
      <c r="L22" s="68">
        <v>1</v>
      </c>
      <c r="M22" s="80" t="s">
        <v>440</v>
      </c>
      <c r="N22" s="81" t="s">
        <v>441</v>
      </c>
      <c r="O22" s="5">
        <v>0.25</v>
      </c>
      <c r="P22" s="109" t="str">
        <f t="shared" si="0"/>
        <v>DIRECCIÓN DE  CLUB DE LA TERCERA EDAD</v>
      </c>
      <c r="Q22" s="99"/>
    </row>
    <row r="23" spans="1:18" ht="21" customHeight="1" x14ac:dyDescent="0.25">
      <c r="A23" s="107" t="s">
        <v>30</v>
      </c>
      <c r="B23" s="107"/>
      <c r="C23" s="107"/>
      <c r="D23" s="107"/>
      <c r="E23" s="107"/>
      <c r="F23" s="107"/>
      <c r="G23" s="107"/>
      <c r="H23" s="107"/>
      <c r="I23" s="107"/>
      <c r="J23" s="107"/>
      <c r="K23" s="107"/>
      <c r="L23" s="107"/>
      <c r="M23" s="107"/>
      <c r="N23" s="107"/>
      <c r="O23" s="107"/>
      <c r="P23" s="107"/>
      <c r="Q23" s="107"/>
    </row>
    <row r="24" spans="1:18" ht="107.25" customHeight="1" x14ac:dyDescent="0.25">
      <c r="A24" s="3" t="s">
        <v>81</v>
      </c>
      <c r="B24" s="99" t="str">
        <f>[2]MIR!$B$15</f>
        <v>Fortalecer los mecanismos de desarrollo de habilidades y conocimentos en adulto mayor, cursos y activacion física.</v>
      </c>
      <c r="C24" s="99"/>
      <c r="D24" s="99"/>
      <c r="E24" s="112" t="str">
        <f>[2]MIR!$C$15</f>
        <v>Porcentaje de Actividades Recreativas</v>
      </c>
      <c r="F24" s="113"/>
      <c r="G24" s="111" t="str">
        <f>[2]MIR!$D$15</f>
        <v>Porcentaje Actividades Recreativas=  No. De Actividades recreativas Desarrolladas / No. De Actividades Recreativas Programadas * 100. PAR=(NARD/NARP)*100</v>
      </c>
      <c r="H24" s="99"/>
      <c r="I24" s="114" t="str">
        <f>[2]MIR!$E$15</f>
        <v>Lista de asistencia, reporte de actividades , fotografia y publicaciones en medios digitales que difunden talleres recreativos</v>
      </c>
      <c r="J24" s="115"/>
      <c r="K24" s="56" t="s">
        <v>399</v>
      </c>
      <c r="L24" s="57">
        <v>1</v>
      </c>
      <c r="M24" s="80" t="s">
        <v>440</v>
      </c>
      <c r="N24" s="81" t="s">
        <v>441</v>
      </c>
      <c r="O24" s="5">
        <v>0.25</v>
      </c>
      <c r="P24" s="109" t="str">
        <f t="shared" ref="P24:P27" si="1">$P$22</f>
        <v>DIRECCIÓN DE  CLUB DE LA TERCERA EDAD</v>
      </c>
      <c r="Q24" s="99"/>
    </row>
    <row r="25" spans="1:18" ht="94.5" customHeight="1" x14ac:dyDescent="0.25">
      <c r="A25" s="3" t="s">
        <v>74</v>
      </c>
      <c r="B25" s="99" t="str">
        <f>[2]MIR!$B$16</f>
        <v>Brindar talleres de servicos de asistencia y orientacion juridica o psicologica a las personas adultos mayores en situacion de riesgo</v>
      </c>
      <c r="C25" s="99"/>
      <c r="D25" s="99"/>
      <c r="E25" s="112" t="str">
        <f>[2]MIR!$C$16</f>
        <v>Talleres de Oritación Juridica y Psicologica</v>
      </c>
      <c r="F25" s="113"/>
      <c r="G25" s="99" t="str">
        <f>[2]MIR!$D$16</f>
        <v>Talleres Orientacion Juridicas y Psicilogicas=  No. De Talleres Realizadas / No. De Talleres  Programadas * 100. TOJP=(NTOJPR/NTOJPP)*100</v>
      </c>
      <c r="H25" s="99"/>
      <c r="I25" s="109" t="str">
        <f>[2]MIR!$E$16</f>
        <v>Lista de asistencia, reporte de actividades , fotografia y publicaciones en medios digitales que difunden talleres recreativos</v>
      </c>
      <c r="J25" s="99"/>
      <c r="K25" s="56" t="s">
        <v>399</v>
      </c>
      <c r="L25" s="68">
        <v>1</v>
      </c>
      <c r="M25" s="80" t="s">
        <v>440</v>
      </c>
      <c r="N25" s="81" t="s">
        <v>441</v>
      </c>
      <c r="O25" s="5">
        <v>0.25</v>
      </c>
      <c r="P25" s="109" t="str">
        <f t="shared" si="1"/>
        <v>DIRECCIÓN DE  CLUB DE LA TERCERA EDAD</v>
      </c>
      <c r="Q25" s="99"/>
      <c r="R25" t="s">
        <v>34</v>
      </c>
    </row>
    <row r="26" spans="1:18" ht="99.75" customHeight="1" x14ac:dyDescent="0.25">
      <c r="A26" s="3" t="s">
        <v>75</v>
      </c>
      <c r="B26" s="112" t="str">
        <f>[2]MIR!$B$17</f>
        <v>Realizar brigadas asitenciales en las comunidades, fomentando el desarrollo de actividades recreativas, físicas y atencion médicas a los adultos mayores</v>
      </c>
      <c r="C26" s="116"/>
      <c r="D26" s="113"/>
      <c r="E26" s="112" t="str">
        <f>[2]MIR!$C$17</f>
        <v>Brigadas Asistenciales en Comunidades</v>
      </c>
      <c r="F26" s="113"/>
      <c r="G26" s="112" t="str">
        <f>[2]MIR!$D$17</f>
        <v>Brigadas Asistenciales en Comunidades = No. De Brigadas Atendidas/ No. De Brigadas Programadas * 100. BAC=(NBACA/NBACP)*100</v>
      </c>
      <c r="H26" s="113"/>
      <c r="I26" s="114" t="str">
        <f>[2]MIR!$E$17</f>
        <v>Lista de asistencia, reporte de actividades , fotografia y publicaciones en medios digitales que difunden talleres recreativos</v>
      </c>
      <c r="J26" s="115"/>
      <c r="K26" s="56" t="s">
        <v>399</v>
      </c>
      <c r="L26" s="68">
        <v>1</v>
      </c>
      <c r="M26" s="80" t="s">
        <v>440</v>
      </c>
      <c r="N26" s="81" t="s">
        <v>441</v>
      </c>
      <c r="O26" s="5">
        <v>0.25</v>
      </c>
      <c r="P26" s="109" t="str">
        <f t="shared" si="1"/>
        <v>DIRECCIÓN DE  CLUB DE LA TERCERA EDAD</v>
      </c>
      <c r="Q26" s="99"/>
    </row>
    <row r="27" spans="1:18" ht="96" customHeight="1" x14ac:dyDescent="0.25">
      <c r="A27" s="3" t="s">
        <v>77</v>
      </c>
      <c r="B27" s="99" t="str">
        <f>[2]MIR!$B$19</f>
        <v xml:space="preserve">Coordinación y capacitación con los diferentes club's de las comunidades </v>
      </c>
      <c r="C27" s="99"/>
      <c r="D27" s="99"/>
      <c r="E27" s="99" t="str">
        <f>[2]MIR!$C$19</f>
        <v>Porcentaje de Capacitaciones en los Club´s</v>
      </c>
      <c r="F27" s="99"/>
      <c r="G27" s="99" t="str">
        <f>[2]MIR!$D$19</f>
        <v>Porcentaje de Capacitaciones= No. De solicitudes Atendidas/ No. De Capacitaciones Programadas* 100. PCC=(NPCCA/NPCCP)*¨100</v>
      </c>
      <c r="H27" s="99"/>
      <c r="I27" s="99" t="str">
        <f>[2]MIR!$E$19</f>
        <v>Lista de asistencia,  actividades , evidencia fotografica y notas informativas</v>
      </c>
      <c r="J27" s="99"/>
      <c r="K27" s="56" t="s">
        <v>399</v>
      </c>
      <c r="L27" s="68">
        <v>1</v>
      </c>
      <c r="M27" s="80" t="s">
        <v>440</v>
      </c>
      <c r="N27" s="81" t="s">
        <v>441</v>
      </c>
      <c r="O27" s="5">
        <v>0.25</v>
      </c>
      <c r="P27" s="109" t="str">
        <f t="shared" si="1"/>
        <v>DIRECCIÓN DE  CLUB DE LA TERCERA EDAD</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3" zoomScale="62" zoomScaleNormal="62" zoomScaleSheetLayoutView="70" workbookViewId="0">
      <selection activeCell="O27" sqref="O27"/>
    </sheetView>
  </sheetViews>
  <sheetFormatPr baseColWidth="10" defaultColWidth="10.875" defaultRowHeight="15.75" x14ac:dyDescent="0.25"/>
  <cols>
    <col min="1" max="1" width="15" customWidth="1"/>
    <col min="3" max="3" width="6.875" customWidth="1"/>
    <col min="4" max="4" width="19.875" customWidth="1"/>
    <col min="6" max="6" width="8" customWidth="1"/>
    <col min="8" max="8" width="12.875" customWidth="1"/>
    <col min="9" max="9" width="13.375" customWidth="1"/>
    <col min="10" max="10" width="9.25" customWidth="1"/>
    <col min="11" max="11" width="14.875" customWidth="1"/>
    <col min="12" max="12" width="12.75" customWidth="1"/>
    <col min="13" max="13" width="14.375" customWidth="1"/>
    <col min="14" max="14" width="13.625" customWidth="1"/>
    <col min="15" max="15" width="11.5" customWidth="1"/>
    <col min="17" max="17" width="6.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ht="55.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357</v>
      </c>
      <c r="E8" s="99"/>
      <c r="F8" s="99"/>
      <c r="G8" s="99"/>
      <c r="H8" s="99"/>
      <c r="I8" s="100" t="s">
        <v>1</v>
      </c>
      <c r="J8" s="101" t="s">
        <v>464</v>
      </c>
      <c r="K8" s="101"/>
      <c r="L8" s="100" t="s">
        <v>2</v>
      </c>
      <c r="M8" s="160" t="s">
        <v>315</v>
      </c>
      <c r="N8" s="99"/>
      <c r="O8" s="100" t="s">
        <v>3</v>
      </c>
      <c r="P8" s="148" t="s">
        <v>358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61" t="s">
        <v>312</v>
      </c>
      <c r="C11" s="104"/>
      <c r="D11" s="104"/>
      <c r="E11" s="105"/>
      <c r="F11" s="73" t="s">
        <v>5</v>
      </c>
      <c r="G11" s="161" t="s">
        <v>313</v>
      </c>
      <c r="H11" s="104"/>
      <c r="I11" s="104"/>
      <c r="J11" s="104"/>
      <c r="K11" s="104"/>
      <c r="L11" s="105"/>
      <c r="M11" s="74" t="s">
        <v>6</v>
      </c>
      <c r="N11" s="162" t="s">
        <v>314</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60" t="str">
        <f>'[11]POA '!$C$17</f>
        <v>DIMENSIÓN TERRITORIAL Fortalecimiento Urbano y  Económico</v>
      </c>
      <c r="C13" s="99"/>
      <c r="D13" s="95" t="s">
        <v>8</v>
      </c>
      <c r="E13" s="160" t="str">
        <f>'[11]POA '!$C$18</f>
        <v>Construir una economía incluyente con equidad, innovación y sustentabilidad fortaleciendo el desarrollo urbano del Municipio bajo una integración campo-ciudad, promoviendo la conservación, restauración y mejoramiento de las condiciones de nuestro medio ambiente con una planeación adecuada fomentada en la normatividad.</v>
      </c>
      <c r="F13" s="99"/>
      <c r="G13" s="99"/>
      <c r="H13" s="95" t="s">
        <v>9</v>
      </c>
      <c r="I13" s="160" t="str">
        <f>'[11]POA '!$C$20</f>
        <v>1-Promover acciones productivas impulsando  nuevas fuentes de empleo dentro del Municipio,  mediante talleres, conferencias y  capacitaciones. 2-Desarrollar habilidades empresariales para  promover la creación de nuevas empresas. 3- Articular redes locales de producción circular  promoviendo el consumo local del Municipio</v>
      </c>
      <c r="J13" s="99"/>
      <c r="K13" s="99"/>
      <c r="L13" s="99"/>
      <c r="M13" s="100" t="s">
        <v>10</v>
      </c>
      <c r="N13" s="160" t="str">
        <f>'[11]POA '!$C$21</f>
        <v>14.1 3a. Expo – Feria “Cultureando por la Artesanía y la Gastronomía de Eduardo Neri”.   14.2 Apertura de la Ruta del Mezcal (Huiziltepec-Axaxacualco-Tlanipatla).</v>
      </c>
      <c r="O13" s="99"/>
      <c r="P13" s="99"/>
      <c r="Q13" s="99"/>
    </row>
    <row r="14" spans="1:17" ht="165.75" customHeight="1" x14ac:dyDescent="0.25">
      <c r="A14" s="100"/>
      <c r="B14" s="99"/>
      <c r="C14" s="99"/>
      <c r="D14" s="95"/>
      <c r="E14" s="99"/>
      <c r="F14" s="99"/>
      <c r="G14" s="99"/>
      <c r="H14" s="95"/>
      <c r="I14" s="99"/>
      <c r="J14" s="99"/>
      <c r="K14" s="99"/>
      <c r="L14" s="99"/>
      <c r="M14" s="100"/>
      <c r="N14" s="99"/>
      <c r="O14" s="99"/>
      <c r="P14" s="99"/>
      <c r="Q14" s="99"/>
    </row>
    <row r="15" spans="1:17" ht="27.75" customHeight="1"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9" customHeight="1" x14ac:dyDescent="0.25">
      <c r="A19" s="2" t="s">
        <v>28</v>
      </c>
      <c r="B19" s="99" t="str">
        <f>[11]MIR!$B$15</f>
        <v>Mejor nivel de desarrollo económico social.</v>
      </c>
      <c r="C19" s="99"/>
      <c r="D19" s="99"/>
      <c r="E19" s="99" t="str">
        <f>[11]MIR!$C$15</f>
        <v>Porcentaje de calidad de vida.</v>
      </c>
      <c r="F19" s="99"/>
      <c r="G19" s="99" t="s">
        <v>318</v>
      </c>
      <c r="H19" s="99"/>
      <c r="I19" s="109" t="s">
        <v>184</v>
      </c>
      <c r="J19" s="99"/>
      <c r="K19" s="43" t="s">
        <v>399</v>
      </c>
      <c r="L19" s="75">
        <v>1</v>
      </c>
      <c r="M19" s="80" t="s">
        <v>440</v>
      </c>
      <c r="N19" s="81" t="s">
        <v>441</v>
      </c>
      <c r="O19" s="5">
        <v>0.25</v>
      </c>
      <c r="P19" s="109" t="str">
        <f t="shared" ref="P19:P22" si="0">$J$8</f>
        <v>DIRECCIÓN DE DESARROLLO TURISTICO.</v>
      </c>
      <c r="Q19" s="99"/>
    </row>
    <row r="20" spans="1:18" ht="81.75" customHeight="1" x14ac:dyDescent="0.25">
      <c r="A20" s="2" t="s">
        <v>29</v>
      </c>
      <c r="B20" s="99" t="str">
        <f>[11]MIR!$B$16</f>
        <v xml:space="preserve">Mejora de difusion  en redes sociales y en el mercado en general de comerciantes y productores en Eduardo Neri. </v>
      </c>
      <c r="C20" s="99"/>
      <c r="D20" s="99"/>
      <c r="E20" s="99" t="str">
        <f>[11]MIR!$C$16</f>
        <v xml:space="preserve">Porcentaje de calidad de vida </v>
      </c>
      <c r="F20" s="99"/>
      <c r="G20" s="99" t="s">
        <v>318</v>
      </c>
      <c r="H20" s="99"/>
      <c r="I20" s="109" t="s">
        <v>184</v>
      </c>
      <c r="J20" s="99"/>
      <c r="K20" s="43" t="s">
        <v>399</v>
      </c>
      <c r="L20" s="75">
        <v>1</v>
      </c>
      <c r="M20" s="80" t="s">
        <v>440</v>
      </c>
      <c r="N20" s="81" t="s">
        <v>441</v>
      </c>
      <c r="O20" s="5">
        <v>0.25</v>
      </c>
      <c r="P20" s="109" t="str">
        <f t="shared" si="0"/>
        <v>DIRECCIÓN DE DESARROLLO TURISTICO.</v>
      </c>
      <c r="Q20" s="99"/>
    </row>
    <row r="21" spans="1:18" ht="75.75" customHeight="1" x14ac:dyDescent="0.25">
      <c r="A21" s="2" t="s">
        <v>71</v>
      </c>
      <c r="B21" s="99" t="str">
        <f>[11]MIR!$B$17</f>
        <v xml:space="preserve">Aumentar la oferta de proyectos de capacitación y formación en el municipio. </v>
      </c>
      <c r="C21" s="99"/>
      <c r="D21" s="99"/>
      <c r="E21" s="99" t="s">
        <v>316</v>
      </c>
      <c r="F21" s="99"/>
      <c r="G21" s="99" t="s">
        <v>319</v>
      </c>
      <c r="H21" s="99"/>
      <c r="I21" s="109" t="s">
        <v>325</v>
      </c>
      <c r="J21" s="99"/>
      <c r="K21" s="43" t="s">
        <v>399</v>
      </c>
      <c r="L21" s="75">
        <v>1</v>
      </c>
      <c r="M21" s="80" t="s">
        <v>440</v>
      </c>
      <c r="N21" s="81" t="s">
        <v>441</v>
      </c>
      <c r="O21" s="5">
        <v>0.25</v>
      </c>
      <c r="P21" s="109" t="str">
        <f t="shared" si="0"/>
        <v>DIRECCIÓN DE DESARROLLO TURISTICO.</v>
      </c>
      <c r="Q21" s="99"/>
    </row>
    <row r="22" spans="1:18" ht="85.5" customHeight="1" x14ac:dyDescent="0.25">
      <c r="A22" s="2" t="s">
        <v>72</v>
      </c>
      <c r="B22" s="99" t="str">
        <f>[11]MIR!$B$21</f>
        <v>Mejorar la  productividad en el comercio local .</v>
      </c>
      <c r="C22" s="99"/>
      <c r="D22" s="99"/>
      <c r="E22" s="99" t="s">
        <v>317</v>
      </c>
      <c r="F22" s="99"/>
      <c r="G22" s="99" t="s">
        <v>320</v>
      </c>
      <c r="H22" s="99"/>
      <c r="I22" s="109" t="str">
        <f>[11]MIR!$H$21</f>
        <v>Registros  de asistencia y  Bitácora Fotográfica</v>
      </c>
      <c r="J22" s="99"/>
      <c r="K22" s="43" t="s">
        <v>399</v>
      </c>
      <c r="L22" s="80">
        <v>1</v>
      </c>
      <c r="M22" s="80" t="s">
        <v>440</v>
      </c>
      <c r="N22" s="81" t="s">
        <v>441</v>
      </c>
      <c r="O22" s="5">
        <v>0.25</v>
      </c>
      <c r="P22" s="109" t="str">
        <f t="shared" si="0"/>
        <v>DIRECCIÓN DE DESARROLLO TURISTICO.</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61.5" customHeight="1" x14ac:dyDescent="0.25">
      <c r="A24" s="3" t="s">
        <v>81</v>
      </c>
      <c r="B24" s="99" t="str">
        <f>[11]MIR!$B$18</f>
        <v>Mejorar el cumplimiento en la ejecución de los programas de desarrollo.</v>
      </c>
      <c r="C24" s="99"/>
      <c r="D24" s="99"/>
      <c r="E24" s="99" t="str">
        <f>[11]MIR!$C$18</f>
        <v>porcentaje de apoyo</v>
      </c>
      <c r="F24" s="99"/>
      <c r="G24" s="99" t="s">
        <v>321</v>
      </c>
      <c r="H24" s="99"/>
      <c r="I24" s="109" t="s">
        <v>325</v>
      </c>
      <c r="J24" s="99"/>
      <c r="K24" s="43" t="s">
        <v>399</v>
      </c>
      <c r="L24" s="75">
        <v>1</v>
      </c>
      <c r="M24" s="80" t="s">
        <v>440</v>
      </c>
      <c r="N24" s="81" t="s">
        <v>441</v>
      </c>
      <c r="O24" s="5">
        <v>0.25</v>
      </c>
      <c r="P24" s="109" t="str">
        <f t="shared" ref="P24:P27" si="1">$P$22</f>
        <v>DIRECCIÓN DE DESARROLLO TURISTICO.</v>
      </c>
      <c r="Q24" s="99"/>
    </row>
    <row r="25" spans="1:18" ht="80.25" customHeight="1" x14ac:dyDescent="0.25">
      <c r="A25" s="3" t="s">
        <v>82</v>
      </c>
      <c r="B25" s="99" t="str">
        <f>[11]MIR!$B$19</f>
        <v>Mejora de Aislamiento social  con los grupos sociales de cada comunidad.</v>
      </c>
      <c r="C25" s="99"/>
      <c r="D25" s="99"/>
      <c r="E25" s="99" t="str">
        <f>[11]MIR!$C$19</f>
        <v>Porcentaje de convenios</v>
      </c>
      <c r="F25" s="99"/>
      <c r="G25" s="99" t="s">
        <v>322</v>
      </c>
      <c r="H25" s="99"/>
      <c r="I25" s="109" t="str">
        <f>[11]MIR!$H$19</f>
        <v>Registros  de asistencia y  Bitácora Fotográfica</v>
      </c>
      <c r="J25" s="99"/>
      <c r="K25" s="43" t="s">
        <v>399</v>
      </c>
      <c r="L25" s="75">
        <v>1</v>
      </c>
      <c r="M25" s="80" t="s">
        <v>440</v>
      </c>
      <c r="N25" s="81" t="s">
        <v>441</v>
      </c>
      <c r="O25" s="5">
        <v>0.25</v>
      </c>
      <c r="P25" s="109" t="str">
        <f t="shared" si="1"/>
        <v>DIRECCIÓN DE DESARROLLO TURISTICO.</v>
      </c>
      <c r="Q25" s="99"/>
      <c r="R25" t="s">
        <v>34</v>
      </c>
    </row>
    <row r="26" spans="1:18" ht="67.5" customHeight="1" x14ac:dyDescent="0.25">
      <c r="A26" s="3" t="s">
        <v>75</v>
      </c>
      <c r="B26" s="112" t="str">
        <f>[11]MIR!$B$20</f>
        <v>Acompañamiento técnico y asesoramiento a los comerciantes y productores.</v>
      </c>
      <c r="C26" s="116"/>
      <c r="D26" s="113"/>
      <c r="E26" s="112"/>
      <c r="F26" s="113"/>
      <c r="G26" s="112" t="s">
        <v>323</v>
      </c>
      <c r="H26" s="113"/>
      <c r="I26" s="114" t="str">
        <f>[11]MIR!$H$20</f>
        <v xml:space="preserve">Registro de inscripciones </v>
      </c>
      <c r="J26" s="115"/>
      <c r="K26" s="43" t="s">
        <v>399</v>
      </c>
      <c r="L26" s="75">
        <v>1</v>
      </c>
      <c r="M26" s="80" t="s">
        <v>440</v>
      </c>
      <c r="N26" s="81" t="s">
        <v>441</v>
      </c>
      <c r="O26" s="5">
        <v>0.25</v>
      </c>
      <c r="P26" s="109" t="str">
        <f t="shared" si="1"/>
        <v>DIRECCIÓN DE DESARROLLO TURISTICO.</v>
      </c>
      <c r="Q26" s="99"/>
    </row>
    <row r="27" spans="1:18" ht="81.75" customHeight="1" x14ac:dyDescent="0.25">
      <c r="A27" s="3" t="s">
        <v>77</v>
      </c>
      <c r="B27" s="99" t="str">
        <f>[11]MIR!$B$22</f>
        <v>Respuesta favorable  a los programas de capacitación y formación.</v>
      </c>
      <c r="C27" s="99"/>
      <c r="D27" s="99"/>
      <c r="E27" s="99" t="str">
        <f>[11]MIR!$C$22</f>
        <v xml:space="preserve">Porcenntaje de promoción </v>
      </c>
      <c r="F27" s="99"/>
      <c r="G27" s="99" t="s">
        <v>324</v>
      </c>
      <c r="H27" s="99"/>
      <c r="I27" s="99" t="str">
        <f>[11]MIR!$H$22</f>
        <v xml:space="preserve">Registro de inscripciones </v>
      </c>
      <c r="J27" s="99"/>
      <c r="K27" s="43" t="s">
        <v>399</v>
      </c>
      <c r="L27" s="75">
        <v>1</v>
      </c>
      <c r="M27" s="80" t="s">
        <v>440</v>
      </c>
      <c r="N27" s="81" t="s">
        <v>441</v>
      </c>
      <c r="O27" s="5">
        <v>0.25</v>
      </c>
      <c r="P27" s="109" t="str">
        <f t="shared" si="1"/>
        <v>DIRECCIÓN DE DESARROLLO TURISTICO.</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 zoomScale="62" zoomScaleNormal="62" zoomScaleSheetLayoutView="70" workbookViewId="0">
      <selection activeCell="E25" sqref="E25:F25"/>
    </sheetView>
  </sheetViews>
  <sheetFormatPr baseColWidth="10" defaultColWidth="10.875" defaultRowHeight="15.75" x14ac:dyDescent="0.25"/>
  <cols>
    <col min="1" max="1" width="15" customWidth="1"/>
    <col min="3" max="3" width="6.875" customWidth="1"/>
    <col min="4" max="4" width="19.875" customWidth="1"/>
    <col min="6" max="6" width="8" customWidth="1"/>
    <col min="8" max="8" width="12.875" customWidth="1"/>
    <col min="9" max="9" width="13.375" customWidth="1"/>
    <col min="10" max="10" width="9.25" customWidth="1"/>
    <col min="11" max="11" width="14.875" customWidth="1"/>
    <col min="12" max="12" width="12.75" customWidth="1"/>
    <col min="13" max="13" width="14.375" customWidth="1"/>
    <col min="14" max="14" width="13.625" customWidth="1"/>
    <col min="15" max="15" width="11.5" customWidth="1"/>
    <col min="17" max="17" width="6.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ht="55.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357</v>
      </c>
      <c r="E8" s="99"/>
      <c r="F8" s="99"/>
      <c r="G8" s="99"/>
      <c r="H8" s="99"/>
      <c r="I8" s="100" t="s">
        <v>1</v>
      </c>
      <c r="J8" s="101" t="s">
        <v>53</v>
      </c>
      <c r="K8" s="101"/>
      <c r="L8" s="100" t="s">
        <v>2</v>
      </c>
      <c r="M8" s="160" t="s">
        <v>315</v>
      </c>
      <c r="N8" s="99"/>
      <c r="O8" s="100" t="s">
        <v>3</v>
      </c>
      <c r="P8" s="148" t="s">
        <v>358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61" t="s">
        <v>312</v>
      </c>
      <c r="C11" s="104"/>
      <c r="D11" s="104"/>
      <c r="E11" s="105"/>
      <c r="F11" s="73" t="s">
        <v>5</v>
      </c>
      <c r="G11" s="161" t="s">
        <v>313</v>
      </c>
      <c r="H11" s="104"/>
      <c r="I11" s="104"/>
      <c r="J11" s="104"/>
      <c r="K11" s="104"/>
      <c r="L11" s="105"/>
      <c r="M11" s="74" t="s">
        <v>6</v>
      </c>
      <c r="N11" s="162" t="s">
        <v>314</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60" t="str">
        <f>'[11]POA '!$C$17</f>
        <v>DIMENSIÓN TERRITORIAL Fortalecimiento Urbano y  Económico</v>
      </c>
      <c r="C13" s="99"/>
      <c r="D13" s="95" t="s">
        <v>8</v>
      </c>
      <c r="E13" s="160" t="str">
        <f>'[11]POA '!$C$18</f>
        <v>Construir una economía incluyente con equidad, innovación y sustentabilidad fortaleciendo el desarrollo urbano del Municipio bajo una integración campo-ciudad, promoviendo la conservación, restauración y mejoramiento de las condiciones de nuestro medio ambiente con una planeación adecuada fomentada en la normatividad.</v>
      </c>
      <c r="F13" s="99"/>
      <c r="G13" s="99"/>
      <c r="H13" s="95" t="s">
        <v>9</v>
      </c>
      <c r="I13" s="160" t="str">
        <f>'[11]POA '!$C$20</f>
        <v>1-Promover acciones productivas impulsando  nuevas fuentes de empleo dentro del Municipio,  mediante talleres, conferencias y  capacitaciones. 2-Desarrollar habilidades empresariales para  promover la creación de nuevas empresas. 3- Articular redes locales de producción circular  promoviendo el consumo local del Municipio</v>
      </c>
      <c r="J13" s="99"/>
      <c r="K13" s="99"/>
      <c r="L13" s="99"/>
      <c r="M13" s="100" t="s">
        <v>10</v>
      </c>
      <c r="N13" s="160" t="str">
        <f>'[11]POA '!$C$21</f>
        <v>14.1 3a. Expo – Feria “Cultureando por la Artesanía y la Gastronomía de Eduardo Neri”.   14.2 Apertura de la Ruta del Mezcal (Huiziltepec-Axaxacualco-Tlanipatla).</v>
      </c>
      <c r="O13" s="99"/>
      <c r="P13" s="99"/>
      <c r="Q13" s="99"/>
    </row>
    <row r="14" spans="1:17" ht="151.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85.5" customHeight="1" x14ac:dyDescent="0.25">
      <c r="A19" s="2" t="s">
        <v>28</v>
      </c>
      <c r="B19" s="99" t="str">
        <f>[11]MIR!$B$15</f>
        <v>Mejor nivel de desarrollo económico social.</v>
      </c>
      <c r="C19" s="99"/>
      <c r="D19" s="99"/>
      <c r="E19" s="99" t="str">
        <f>[11]MIR!$C$15</f>
        <v>Porcentaje de calidad de vida.</v>
      </c>
      <c r="F19" s="99"/>
      <c r="G19" s="99" t="s">
        <v>318</v>
      </c>
      <c r="H19" s="99"/>
      <c r="I19" s="109" t="s">
        <v>184</v>
      </c>
      <c r="J19" s="99"/>
      <c r="K19" s="43" t="s">
        <v>399</v>
      </c>
      <c r="L19" s="75">
        <v>1</v>
      </c>
      <c r="M19" s="80" t="s">
        <v>440</v>
      </c>
      <c r="N19" s="81" t="s">
        <v>441</v>
      </c>
      <c r="O19" s="5">
        <v>0.25</v>
      </c>
      <c r="P19" s="109" t="s">
        <v>53</v>
      </c>
      <c r="Q19" s="99"/>
    </row>
    <row r="20" spans="1:18" ht="74.25" customHeight="1" x14ac:dyDescent="0.25">
      <c r="A20" s="2" t="s">
        <v>29</v>
      </c>
      <c r="B20" s="99" t="str">
        <f>[11]MIR!$B$16</f>
        <v xml:space="preserve">Mejora de difusion  en redes sociales y en el mercado en general de comerciantes y productores en Eduardo Neri. </v>
      </c>
      <c r="C20" s="99"/>
      <c r="D20" s="99"/>
      <c r="E20" s="99" t="str">
        <f>[11]MIR!$C$16</f>
        <v xml:space="preserve">Porcentaje de calidad de vida </v>
      </c>
      <c r="F20" s="99"/>
      <c r="G20" s="99" t="s">
        <v>318</v>
      </c>
      <c r="H20" s="99"/>
      <c r="I20" s="109" t="s">
        <v>184</v>
      </c>
      <c r="J20" s="99"/>
      <c r="K20" s="43" t="s">
        <v>399</v>
      </c>
      <c r="L20" s="75">
        <v>1</v>
      </c>
      <c r="M20" s="80" t="s">
        <v>440</v>
      </c>
      <c r="N20" s="81" t="s">
        <v>441</v>
      </c>
      <c r="O20" s="5">
        <v>0.25</v>
      </c>
      <c r="P20" s="109" t="s">
        <v>53</v>
      </c>
      <c r="Q20" s="99"/>
    </row>
    <row r="21" spans="1:18" ht="66" customHeight="1" x14ac:dyDescent="0.25">
      <c r="A21" s="2" t="s">
        <v>71</v>
      </c>
      <c r="B21" s="99" t="str">
        <f>[11]MIR!$B$17</f>
        <v xml:space="preserve">Aumentar la oferta de proyectos de capacitación y formación en el municipio. </v>
      </c>
      <c r="C21" s="99"/>
      <c r="D21" s="99"/>
      <c r="E21" s="99" t="s">
        <v>316</v>
      </c>
      <c r="F21" s="99"/>
      <c r="G21" s="99" t="s">
        <v>319</v>
      </c>
      <c r="H21" s="99"/>
      <c r="I21" s="109" t="s">
        <v>325</v>
      </c>
      <c r="J21" s="99"/>
      <c r="K21" s="43" t="s">
        <v>399</v>
      </c>
      <c r="L21" s="75">
        <v>1</v>
      </c>
      <c r="M21" s="80" t="s">
        <v>440</v>
      </c>
      <c r="N21" s="81" t="s">
        <v>441</v>
      </c>
      <c r="O21" s="5">
        <v>0.25</v>
      </c>
      <c r="P21" s="109" t="s">
        <v>53</v>
      </c>
      <c r="Q21" s="99"/>
    </row>
    <row r="22" spans="1:18" ht="85.5" customHeight="1" x14ac:dyDescent="0.25">
      <c r="A22" s="2" t="s">
        <v>72</v>
      </c>
      <c r="B22" s="99" t="str">
        <f>[11]MIR!$B$21</f>
        <v>Mejorar la  productividad en el comercio local .</v>
      </c>
      <c r="C22" s="99"/>
      <c r="D22" s="99"/>
      <c r="E22" s="99" t="s">
        <v>317</v>
      </c>
      <c r="F22" s="99"/>
      <c r="G22" s="99" t="s">
        <v>320</v>
      </c>
      <c r="H22" s="99"/>
      <c r="I22" s="109" t="str">
        <f>[11]MIR!$H$21</f>
        <v>Registros  de asistencia y  Bitácora Fotográfica</v>
      </c>
      <c r="J22" s="99"/>
      <c r="K22" s="43" t="s">
        <v>399</v>
      </c>
      <c r="L22" s="75">
        <v>1</v>
      </c>
      <c r="M22" s="80" t="s">
        <v>440</v>
      </c>
      <c r="N22" s="81" t="s">
        <v>441</v>
      </c>
      <c r="O22" s="5">
        <v>0.25</v>
      </c>
      <c r="P22" s="109" t="s">
        <v>53</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61.5" customHeight="1" x14ac:dyDescent="0.25">
      <c r="A24" s="3" t="s">
        <v>81</v>
      </c>
      <c r="B24" s="99" t="str">
        <f>[11]MIR!$B$18</f>
        <v>Mejorar el cumplimiento en la ejecución de los programas de desarrollo.</v>
      </c>
      <c r="C24" s="99"/>
      <c r="D24" s="99"/>
      <c r="E24" s="99" t="str">
        <f>[11]MIR!$C$18</f>
        <v>porcentaje de apoyo</v>
      </c>
      <c r="F24" s="99"/>
      <c r="G24" s="99" t="s">
        <v>321</v>
      </c>
      <c r="H24" s="99"/>
      <c r="I24" s="109" t="s">
        <v>325</v>
      </c>
      <c r="J24" s="99"/>
      <c r="K24" s="43" t="s">
        <v>399</v>
      </c>
      <c r="L24" s="75">
        <v>1</v>
      </c>
      <c r="M24" s="80" t="s">
        <v>440</v>
      </c>
      <c r="N24" s="81" t="s">
        <v>441</v>
      </c>
      <c r="O24" s="5">
        <v>0.25</v>
      </c>
      <c r="P24" s="109" t="s">
        <v>53</v>
      </c>
      <c r="Q24" s="99"/>
    </row>
    <row r="25" spans="1:18" ht="80.25" customHeight="1" x14ac:dyDescent="0.25">
      <c r="A25" s="3" t="s">
        <v>82</v>
      </c>
      <c r="B25" s="99" t="str">
        <f>[11]MIR!$B$19</f>
        <v>Mejora de Aislamiento social  con los grupos sociales de cada comunidad.</v>
      </c>
      <c r="C25" s="99"/>
      <c r="D25" s="99"/>
      <c r="E25" s="99" t="str">
        <f>[11]MIR!$C$19</f>
        <v>Porcentaje de convenios</v>
      </c>
      <c r="F25" s="99"/>
      <c r="G25" s="99" t="s">
        <v>322</v>
      </c>
      <c r="H25" s="99"/>
      <c r="I25" s="109" t="str">
        <f>[11]MIR!$H$19</f>
        <v>Registros  de asistencia y  Bitácora Fotográfica</v>
      </c>
      <c r="J25" s="99"/>
      <c r="K25" s="43" t="s">
        <v>399</v>
      </c>
      <c r="L25" s="75">
        <v>1</v>
      </c>
      <c r="M25" s="80" t="s">
        <v>440</v>
      </c>
      <c r="N25" s="81" t="s">
        <v>441</v>
      </c>
      <c r="O25" s="5">
        <v>0.25</v>
      </c>
      <c r="P25" s="109" t="s">
        <v>53</v>
      </c>
      <c r="Q25" s="99"/>
      <c r="R25" t="s">
        <v>34</v>
      </c>
    </row>
    <row r="26" spans="1:18" ht="67.5" customHeight="1" x14ac:dyDescent="0.25">
      <c r="A26" s="3" t="s">
        <v>75</v>
      </c>
      <c r="B26" s="112" t="str">
        <f>[11]MIR!$B$20</f>
        <v>Acompañamiento técnico y asesoramiento a los comerciantes y productores.</v>
      </c>
      <c r="C26" s="116"/>
      <c r="D26" s="113"/>
      <c r="E26" s="112" t="str">
        <f>[11]MIR!$C$20</f>
        <v xml:space="preserve">Porcentaje de talleres </v>
      </c>
      <c r="F26" s="113"/>
      <c r="G26" s="112" t="s">
        <v>323</v>
      </c>
      <c r="H26" s="113"/>
      <c r="I26" s="114" t="str">
        <f>[11]MIR!$H$20</f>
        <v xml:space="preserve">Registro de inscripciones </v>
      </c>
      <c r="J26" s="115"/>
      <c r="K26" s="43" t="s">
        <v>399</v>
      </c>
      <c r="L26" s="75">
        <v>1</v>
      </c>
      <c r="M26" s="80" t="s">
        <v>440</v>
      </c>
      <c r="N26" s="81" t="s">
        <v>441</v>
      </c>
      <c r="O26" s="5">
        <v>0.25</v>
      </c>
      <c r="P26" s="109" t="s">
        <v>53</v>
      </c>
      <c r="Q26" s="99"/>
    </row>
    <row r="27" spans="1:18" ht="81.75" customHeight="1" x14ac:dyDescent="0.25">
      <c r="A27" s="3" t="s">
        <v>77</v>
      </c>
      <c r="B27" s="99" t="str">
        <f>[11]MIR!$B$22</f>
        <v>Respuesta favorable  a los programas de capacitación y formación.</v>
      </c>
      <c r="C27" s="99"/>
      <c r="D27" s="99"/>
      <c r="E27" s="99" t="str">
        <f>[11]MIR!$C$22</f>
        <v xml:space="preserve">Porcenntaje de promoción </v>
      </c>
      <c r="F27" s="99"/>
      <c r="G27" s="99" t="s">
        <v>324</v>
      </c>
      <c r="H27" s="99"/>
      <c r="I27" s="99" t="str">
        <f>[11]MIR!$H$22</f>
        <v xml:space="preserve">Registro de inscripciones </v>
      </c>
      <c r="J27" s="99"/>
      <c r="K27" s="43" t="s">
        <v>399</v>
      </c>
      <c r="L27" s="75">
        <v>1</v>
      </c>
      <c r="M27" s="80" t="s">
        <v>440</v>
      </c>
      <c r="N27" s="81" t="s">
        <v>441</v>
      </c>
      <c r="O27" s="5">
        <v>0.25</v>
      </c>
      <c r="P27" s="109" t="s">
        <v>53</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 zoomScale="71" zoomScaleNormal="71" zoomScaleSheetLayoutView="70" workbookViewId="0">
      <selection activeCell="L24" sqref="L24"/>
    </sheetView>
  </sheetViews>
  <sheetFormatPr baseColWidth="10" defaultColWidth="10.875" defaultRowHeight="15.75" x14ac:dyDescent="0.25"/>
  <cols>
    <col min="1" max="1" width="13.75" customWidth="1"/>
    <col min="3" max="3" width="6.875" customWidth="1"/>
    <col min="4" max="4" width="19.5" customWidth="1"/>
    <col min="6" max="6" width="9.875" customWidth="1"/>
    <col min="8" max="8" width="12.875" customWidth="1"/>
    <col min="9" max="9" width="13.375" customWidth="1"/>
    <col min="10" max="10" width="8.6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407</v>
      </c>
      <c r="K8" s="101"/>
      <c r="L8" s="100" t="s">
        <v>2</v>
      </c>
      <c r="M8" s="124" t="str">
        <f>[5]MIR!$C$7</f>
        <v>Programa 4. Promoción de la Educación.</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[5]MIR!$C$8</f>
        <v>EJE I :Dimensión social desarrollo integral e incluyente.</v>
      </c>
      <c r="C13" s="99"/>
      <c r="D13" s="95" t="s">
        <v>8</v>
      </c>
      <c r="E13" s="124" t="str">
        <f>[5]MIR!$C$9</f>
        <v>Coordinar con las diferentes áreas y jefaturas, acciones para incorporar las diferentes actividades, culturales, deportivas, recreativas, educativas, rescatando valores en la sociedad.</v>
      </c>
      <c r="F13" s="126"/>
      <c r="G13" s="126"/>
      <c r="H13" s="95" t="s">
        <v>9</v>
      </c>
      <c r="I13" s="124" t="str">
        <f>[5]MIR!$C$10</f>
        <v>Crear iniciativas para mejorar las condiciones de salud de la sociedad del Municipio en materia de prevención, deporte y salubridad con atención prioritaria.</v>
      </c>
      <c r="J13" s="99"/>
      <c r="K13" s="99"/>
      <c r="L13" s="99"/>
      <c r="M13" s="100" t="s">
        <v>10</v>
      </c>
      <c r="N13" s="125" t="str">
        <f>[5]MIR!$C$11</f>
        <v>4.1 Semana Cívico-Cultural y Deportiva por el natalicio de Eduardo Neri.  4.2 Interculturalidad y competencia deportiva entre los Municipios de la región Centro.</v>
      </c>
      <c r="O13" s="99"/>
      <c r="P13" s="99"/>
      <c r="Q13" s="99"/>
    </row>
    <row r="14" spans="1:17" ht="120.7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[5]MIR!$B$15</f>
        <v xml:space="preserve">Seleccionar y preparar a los jovenes para su participacion en el deporte como actividad alternativa preventiva </v>
      </c>
      <c r="C19" s="99"/>
      <c r="D19" s="99"/>
      <c r="E19" s="99" t="str">
        <f>[5]MIR!$C$15</f>
        <v>Programa de actividad de recreacion y resultados deportivos</v>
      </c>
      <c r="F19" s="99"/>
      <c r="G19" s="99" t="str">
        <f>[5]MIR!$G$15</f>
        <v>Porcentaje de la reactivación fisica=(No. de deportistas activos /No. total de deportistas nuevos  )*100 PRF=(NDA/NTDN)*100</v>
      </c>
      <c r="H19" s="99"/>
      <c r="I19" s="109" t="str">
        <f>[5]MIR!$H$15</f>
        <v xml:space="preserve">Por los medios correspondientes (volantes, perifoneo y páginas 
oficiales de internet)
</v>
      </c>
      <c r="J19" s="99"/>
      <c r="K19" s="55" t="s">
        <v>399</v>
      </c>
      <c r="L19" s="75">
        <v>1</v>
      </c>
      <c r="M19" s="80" t="s">
        <v>440</v>
      </c>
      <c r="N19" s="81" t="s">
        <v>441</v>
      </c>
      <c r="O19" s="5">
        <v>0.25</v>
      </c>
      <c r="P19" s="124" t="s">
        <v>410</v>
      </c>
      <c r="Q19" s="99"/>
    </row>
    <row r="20" spans="1:18" ht="92.25" customHeight="1" x14ac:dyDescent="0.25">
      <c r="A20" s="2" t="s">
        <v>29</v>
      </c>
      <c r="B20" s="99" t="str">
        <f>[5]MIR!$B$16</f>
        <v>Mejora la convivencia familar y ayuda a la activación fisica y mental.</v>
      </c>
      <c r="C20" s="99"/>
      <c r="D20" s="99"/>
      <c r="E20" s="99" t="str">
        <f>[5]MIR!$C$16</f>
        <v>Activacion fisica para mejorar la salud</v>
      </c>
      <c r="F20" s="99"/>
      <c r="G20" s="99" t="str">
        <f>[5]MIR!$G$16</f>
        <v>Porcentaje de activación fisica =(No. de personas participante / No. Total de personas a activar planeadas)*100 PAF=(NPP/NTPAP)*100</v>
      </c>
      <c r="H20" s="99"/>
      <c r="I20" s="109" t="str">
        <f>[5]MIR!$H$16</f>
        <v xml:space="preserve">Control de asistencia </v>
      </c>
      <c r="J20" s="99"/>
      <c r="K20" s="55" t="s">
        <v>399</v>
      </c>
      <c r="L20" s="75">
        <v>1</v>
      </c>
      <c r="M20" s="80" t="s">
        <v>440</v>
      </c>
      <c r="N20" s="81" t="s">
        <v>441</v>
      </c>
      <c r="O20" s="5">
        <v>0.25</v>
      </c>
      <c r="P20" s="124" t="s">
        <v>410</v>
      </c>
      <c r="Q20" s="99"/>
    </row>
    <row r="21" spans="1:18" ht="127.5" customHeight="1" x14ac:dyDescent="0.25">
      <c r="A21" s="2" t="s">
        <v>71</v>
      </c>
      <c r="B21" s="99" t="str">
        <f>[5]MIR!$B$17</f>
        <v>Infraestructura deportiva idónea y rehabilitada .</v>
      </c>
      <c r="C21" s="99"/>
      <c r="D21" s="99"/>
      <c r="E21" s="99" t="str">
        <f>[5]MIR!$C$17</f>
        <v>Espacios de calidad para la realización de actividades deportivas</v>
      </c>
      <c r="F21" s="99"/>
      <c r="G21" s="99" t="str">
        <f>[5]MIR!$G$17</f>
        <v>Porcentaje de infraestructura deportivas idonea y rehabilitadas=(No. de espacios deportivos funcionales /No. Total de ciudadanos satisfechos en los espacios deportivos)*100 PIDIR=(NEDF/NTCSED)*100</v>
      </c>
      <c r="H21" s="99"/>
      <c r="I21" s="109" t="str">
        <f>[5]MIR!$H$17</f>
        <v>Informes mensuales y bitácoras fotográfica</v>
      </c>
      <c r="J21" s="99"/>
      <c r="K21" s="55" t="s">
        <v>399</v>
      </c>
      <c r="L21" s="75">
        <v>1</v>
      </c>
      <c r="M21" s="80" t="s">
        <v>440</v>
      </c>
      <c r="N21" s="81" t="s">
        <v>441</v>
      </c>
      <c r="O21" s="5">
        <v>0.25</v>
      </c>
      <c r="P21" s="124" t="s">
        <v>410</v>
      </c>
      <c r="Q21" s="99"/>
    </row>
    <row r="22" spans="1:18" ht="138.75" customHeight="1" x14ac:dyDescent="0.25">
      <c r="A22" s="2" t="s">
        <v>72</v>
      </c>
      <c r="B22" s="99" t="str">
        <f>[5]MIR!$B$21</f>
        <v>Gestión para la realización de competencias deportivas.</v>
      </c>
      <c r="C22" s="99"/>
      <c r="D22" s="99"/>
      <c r="E22" s="99" t="str">
        <f>[5]MIR!$C$21</f>
        <v>Ejecución  de proyectos que beneficien a los deportistas en la realización de sus actividades.</v>
      </c>
      <c r="F22" s="99"/>
      <c r="G22" s="99" t="str">
        <f>[5]MIR!$G$21</f>
        <v>Porcentaje de gestión deportiva para la realización y competiciones deportivas =(No. de eventos deportivos a realizar/No. de total de eventos deportivos planeados )*100 PGDRCP=(NEDR/NTEDP)*100</v>
      </c>
      <c r="H22" s="99"/>
      <c r="I22" s="109" t="str">
        <f>[5]MIR!$H$21</f>
        <v>Informes mensuales y bitácoras fotográficas</v>
      </c>
      <c r="J22" s="99"/>
      <c r="K22" s="55" t="s">
        <v>399</v>
      </c>
      <c r="L22" s="75">
        <v>1</v>
      </c>
      <c r="M22" s="80" t="s">
        <v>440</v>
      </c>
      <c r="N22" s="81" t="s">
        <v>441</v>
      </c>
      <c r="O22" s="5">
        <v>0.25</v>
      </c>
      <c r="P22" s="124" t="s">
        <v>410</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4.5" customHeight="1" x14ac:dyDescent="0.25">
      <c r="A24" s="3" t="s">
        <v>81</v>
      </c>
      <c r="B24" s="99" t="str">
        <f>[5]MIR!$B$18</f>
        <v>Fomentar la competitividad y el trabajo de los coordinadores municipales.</v>
      </c>
      <c r="C24" s="99"/>
      <c r="D24" s="99"/>
      <c r="E24" s="99" t="str">
        <f>[5]MIR!$C$18</f>
        <v>Poner en práctica sus conocimientos de lo que realiza cada coordinador deportivo.</v>
      </c>
      <c r="F24" s="99"/>
      <c r="G24" s="99" t="str">
        <f>[5]MIR!$G$18</f>
        <v>Porcentaje de competitividad y el trabajo de coordinadores municipales =( No. de actividades programadas a realizar /No. Total de actividades realizadas )*100 PCTCM=(NAPR/NTAR)*100</v>
      </c>
      <c r="H24" s="99"/>
      <c r="I24" s="109" t="str">
        <f>[5]MIR!$H$18</f>
        <v>Informes mensuales y bitácoras fotográfica</v>
      </c>
      <c r="J24" s="99"/>
      <c r="K24" s="55" t="s">
        <v>399</v>
      </c>
      <c r="L24" s="75">
        <v>1</v>
      </c>
      <c r="M24" s="80" t="s">
        <v>440</v>
      </c>
      <c r="N24" s="81" t="s">
        <v>441</v>
      </c>
      <c r="O24" s="5">
        <v>0.25</v>
      </c>
      <c r="P24" s="109" t="s">
        <v>410</v>
      </c>
      <c r="Q24" s="99"/>
    </row>
    <row r="25" spans="1:18" ht="111" customHeight="1" x14ac:dyDescent="0.25">
      <c r="A25" s="3" t="s">
        <v>74</v>
      </c>
      <c r="B25" s="99" t="str">
        <f>[5]MIR!$B$19</f>
        <v>Garantizar el buen uso y mantenimiento  de los espacios deportivos que se encuentran al servicio de la población.</v>
      </c>
      <c r="C25" s="99"/>
      <c r="D25" s="99"/>
      <c r="E25" s="99" t="str">
        <f>[5]MIR!$C$19</f>
        <v>Optimizar los distintos espacios deportivos.</v>
      </c>
      <c r="F25" s="99"/>
      <c r="G25" s="99" t="str">
        <f>[5]MIR!$G$19</f>
        <v>Porcentaje de espacios Publicos deportivos=(No. de Espacios deportivos equipados /No. De ciudadanos que lo utilizan)*100 PEPD=(NEDE/NCU)*100</v>
      </c>
      <c r="H25" s="99"/>
      <c r="I25" s="109" t="str">
        <f>[5]MIR!$H$19</f>
        <v>Informes mensuales y bitácoras fotográfica</v>
      </c>
      <c r="J25" s="99"/>
      <c r="K25" s="55" t="s">
        <v>399</v>
      </c>
      <c r="L25" s="75">
        <v>1</v>
      </c>
      <c r="M25" s="80" t="s">
        <v>440</v>
      </c>
      <c r="N25" s="81" t="s">
        <v>441</v>
      </c>
      <c r="O25" s="5">
        <v>0.25</v>
      </c>
      <c r="P25" s="124" t="s">
        <v>410</v>
      </c>
      <c r="Q25" s="99"/>
      <c r="R25" t="s">
        <v>34</v>
      </c>
    </row>
    <row r="26" spans="1:18" ht="118.5" customHeight="1" x14ac:dyDescent="0.25">
      <c r="A26" s="3" t="s">
        <v>75</v>
      </c>
      <c r="B26" s="112" t="str">
        <f>[5]MIR!$B$20</f>
        <v>Contar con las herramientas adecuadas para el buen desempeño deportivo.</v>
      </c>
      <c r="C26" s="116"/>
      <c r="D26" s="113"/>
      <c r="E26" s="112" t="str">
        <f>[5]MIR!$C$20</f>
        <v>Realizar las acciones técnicas y administrativas correspondientes.</v>
      </c>
      <c r="F26" s="113"/>
      <c r="G26" s="112" t="str">
        <f>[5]MIR!$G$20</f>
        <v xml:space="preserve">Porcentaje de acciones tecnicas y administrativas=(No. De herramientas y material de trabajo existentes/No. Total de herramientas adquiridas)*100 PATA=(NHMTE/NTHA)*100 </v>
      </c>
      <c r="H26" s="113"/>
      <c r="I26" s="114" t="str">
        <f>[5]MIR!$H$20</f>
        <v>Informes mensuales y bitácoras fotográfica</v>
      </c>
      <c r="J26" s="115"/>
      <c r="K26" s="55" t="s">
        <v>399</v>
      </c>
      <c r="L26" s="75">
        <v>1</v>
      </c>
      <c r="M26" s="80" t="s">
        <v>440</v>
      </c>
      <c r="N26" s="81" t="s">
        <v>441</v>
      </c>
      <c r="O26" s="5">
        <v>0.25</v>
      </c>
      <c r="P26" s="124" t="s">
        <v>410</v>
      </c>
      <c r="Q26" s="99"/>
    </row>
    <row r="27" spans="1:18" ht="126.75" customHeight="1" x14ac:dyDescent="0.25">
      <c r="A27" s="3" t="s">
        <v>77</v>
      </c>
      <c r="B27" s="99" t="str">
        <f>[5]MIR!$B$22</f>
        <v>Capacitación del personal para contribuir a la mejora del rendimiento deportivo.</v>
      </c>
      <c r="C27" s="99"/>
      <c r="D27" s="99"/>
      <c r="E27" s="99" t="str">
        <f>[5]MIR!$C$22</f>
        <v>Incrementar la capacidad y habilidades del personal.</v>
      </c>
      <c r="F27" s="99"/>
      <c r="G27" s="99" t="str">
        <f>[5]MIR!$G$22</f>
        <v>Porcentaje de personal eficiente y responsable=(No. de personal capacitado/No. de total de acciones realizadas)*100 PPER=(NPC/NTAR)*100</v>
      </c>
      <c r="H27" s="99"/>
      <c r="I27" s="99" t="str">
        <f>[5]MIR!$H$22</f>
        <v>Control de asistencia y capacitación laboral</v>
      </c>
      <c r="J27" s="99"/>
      <c r="K27" s="55" t="s">
        <v>399</v>
      </c>
      <c r="L27" s="75">
        <v>1</v>
      </c>
      <c r="M27" s="80" t="s">
        <v>440</v>
      </c>
      <c r="N27" s="81" t="s">
        <v>441</v>
      </c>
      <c r="O27" s="5">
        <v>0.25</v>
      </c>
      <c r="P27" s="124" t="s">
        <v>410</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opLeftCell="A28" zoomScale="66" zoomScaleNormal="66" zoomScaleSheetLayoutView="70" workbookViewId="0">
      <selection activeCell="B28" sqref="B28:D28"/>
    </sheetView>
  </sheetViews>
  <sheetFormatPr baseColWidth="10" defaultColWidth="10.875" defaultRowHeight="15.75" x14ac:dyDescent="0.25"/>
  <cols>
    <col min="1" max="1" width="19.125" bestFit="1" customWidth="1"/>
    <col min="3" max="3" width="6.875" customWidth="1"/>
    <col min="4" max="4" width="19.5" customWidth="1"/>
    <col min="6" max="6" width="10" customWidth="1"/>
    <col min="7" max="7" width="10.125" customWidth="1"/>
    <col min="8" max="8" width="13" customWidth="1"/>
    <col min="9" max="9" width="13.375" customWidth="1"/>
    <col min="10" max="10" width="9.875" customWidth="1"/>
    <col min="11" max="11" width="14.5" customWidth="1"/>
    <col min="12" max="12" width="13.5" customWidth="1"/>
    <col min="13" max="13" width="13.625" customWidth="1"/>
    <col min="14" max="14" width="13.75" customWidth="1"/>
    <col min="15" max="15" width="11.125" customWidth="1"/>
    <col min="17" max="17" width="8"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5.5" customHeight="1" x14ac:dyDescent="0.25">
      <c r="A3" s="1"/>
      <c r="B3" s="96"/>
      <c r="C3" s="96"/>
      <c r="D3" s="96"/>
      <c r="E3" s="96"/>
      <c r="F3" s="96"/>
      <c r="G3" s="96"/>
      <c r="H3" s="96"/>
      <c r="I3" s="96"/>
      <c r="J3" s="96"/>
      <c r="K3" s="96"/>
      <c r="L3" s="96"/>
      <c r="M3" s="96"/>
      <c r="N3" s="96"/>
      <c r="O3" s="96"/>
      <c r="P3" s="96"/>
      <c r="Q3" s="1"/>
    </row>
    <row r="4" spans="1:17" ht="33.7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368</v>
      </c>
      <c r="E8" s="99"/>
      <c r="F8" s="99"/>
      <c r="G8" s="99"/>
      <c r="H8" s="99"/>
      <c r="I8" s="100" t="s">
        <v>1</v>
      </c>
      <c r="J8" s="101" t="s">
        <v>422</v>
      </c>
      <c r="K8" s="101"/>
      <c r="L8" s="100" t="s">
        <v>2</v>
      </c>
      <c r="M8" s="169" t="str">
        <f>[12]POA!$C$19</f>
        <v>25. Planificando para la Transformación.</v>
      </c>
      <c r="N8" s="99"/>
      <c r="O8" s="100" t="s">
        <v>3</v>
      </c>
      <c r="P8" s="148" t="s">
        <v>179</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03" t="s">
        <v>128</v>
      </c>
      <c r="C11" s="104"/>
      <c r="D11" s="104"/>
      <c r="E11" s="105"/>
      <c r="F11" s="73" t="s">
        <v>5</v>
      </c>
      <c r="G11" s="103" t="s">
        <v>187</v>
      </c>
      <c r="H11" s="104"/>
      <c r="I11" s="104"/>
      <c r="J11" s="104"/>
      <c r="K11" s="104"/>
      <c r="L11" s="105"/>
      <c r="M11" s="26" t="s">
        <v>6</v>
      </c>
      <c r="N11" s="170" t="s">
        <v>367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68" t="str">
        <f>[12]POA!$C$17</f>
        <v>Eje IV Innovación y Eficiencia en Movimiento: Transformando para Avanzar.</v>
      </c>
      <c r="C13" s="99"/>
      <c r="D13" s="95" t="s">
        <v>8</v>
      </c>
      <c r="E13" s="108" t="str">
        <f>[12]POA!$C$18</f>
        <v>Coordinar la planeación estratégica de la administración municipal a fin de asegurar el desarrollo sostenible promoviendo una integración alineando con las necesidades de la sociedad.</v>
      </c>
      <c r="F13" s="99"/>
      <c r="G13" s="99"/>
      <c r="H13" s="95" t="s">
        <v>9</v>
      </c>
      <c r="I13" s="108" t="str">
        <f>[12]POA!$C$20</f>
        <v>Fomentar una participación activa y transversal con las unidades administrativas mediante metodologías para la programación de sus políticas públicas.</v>
      </c>
      <c r="J13" s="99"/>
      <c r="K13" s="99"/>
      <c r="L13" s="99"/>
      <c r="M13" s="100" t="s">
        <v>10</v>
      </c>
      <c r="N13" s="108" t="str">
        <f>[12]POA!$C$21</f>
        <v>25.1 Promover la participación ciudadana en los procesos de planeación municipal mediante mesas de trabajo, audiencias, talleres o foros. 25.2 Asegurar que las políticas públicas y planes reflejen las necesidades y prioridades de la ciudadanía. 25.3 Utilizar herramientas tecnológicas para la planeación, seguimiento y desarrollo de proyectos o programas. 25.4 Desarrollar el Plan Municipal de Desarrollo coordinando con las diferentes áreas la integración de las necesidades y objetivos. 25.5 Formular programas y estrategias de planeación  basadas en el análisis del Municipio estableciendo  plazos a corto, mediana y largo plazo.  25.6 Colaborar con otras dependencias del Gobierno  Estatal Federal para garantizar la alineación de  proyectos en materia de planeación gubernamental.  25.7 Brindar capacitación asesoría técnica a las  unidades administrativas para el desarrollo de sus programas operativos anuales.  25.8 Diseñar mecanismos de trabajo manteniendo  actualizado y aprobada la documentación relativa de los  procedimientos y las políticas del gobierno municipal.  25.9 Concentrar información estadística generada para el  desarrollo de estrategias de planeación.  25.10 Integración de la información correspondiente para  los informes de gobierno municipal.  25.11 Cumplir con los requerimientos de la Ley en materia  de transparencia  25.12 Impulsar que el proceso de elaboración de planes.  políticas publicas programas se sustente en información estadística, a las necesidades y demandas de la sociedad 25.13 Coordinar las actividades de planeación estratégica y su implementación para la consecución de los objetivos institucionales.</v>
      </c>
      <c r="O13" s="99"/>
      <c r="P13" s="99"/>
      <c r="Q13" s="99"/>
    </row>
    <row r="14" spans="1:17" ht="74.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21.5" customHeight="1" x14ac:dyDescent="0.25">
      <c r="A19" s="2" t="s">
        <v>28</v>
      </c>
      <c r="B19" s="125" t="str">
        <f>[13]MIR!$B$15</f>
        <v>Cumplimiento a  Factores Políticos,  Tecnológicos,  Legales,  Medioambientales, Socio-Culturales, Demográficos en  la Administración Municipal.</v>
      </c>
      <c r="C19" s="125"/>
      <c r="D19" s="125"/>
      <c r="E19" s="125" t="str">
        <f>[13]MIR!$C$15</f>
        <v>Cumplir en tiempo y forma la normativa de la Ley 994 de Planeación del Estado Libre y Soberano de Guerrero.</v>
      </c>
      <c r="F19" s="125"/>
      <c r="G19" s="99" t="s">
        <v>120</v>
      </c>
      <c r="H19" s="99"/>
      <c r="I19" s="109" t="str">
        <f>[13]MIR!$H$15</f>
        <v>Plan Municipal de Desarrollo, Plan Estatal y Plataforma de Transparencia, PbR, POAs.</v>
      </c>
      <c r="J19" s="99"/>
      <c r="K19" s="52" t="s">
        <v>401</v>
      </c>
      <c r="L19" s="75">
        <v>1</v>
      </c>
      <c r="M19" s="81" t="s">
        <v>440</v>
      </c>
      <c r="N19" s="81" t="s">
        <v>441</v>
      </c>
      <c r="O19" s="5">
        <v>0.25</v>
      </c>
      <c r="P19" s="163" t="s">
        <v>422</v>
      </c>
      <c r="Q19" s="99"/>
    </row>
    <row r="20" spans="1:18" ht="135.75" customHeight="1" x14ac:dyDescent="0.25">
      <c r="A20" s="2" t="s">
        <v>29</v>
      </c>
      <c r="B20" s="125" t="str">
        <f>[13]MIR!$B$16</f>
        <v xml:space="preserve"> Atención a la  importancia de  planeación estratégica para la ejecución y desarrollo con éxito de la Administración Municipal de Eduardo Neri.</v>
      </c>
      <c r="C20" s="125"/>
      <c r="D20" s="125"/>
      <c r="E20" s="125" t="str">
        <f>[13]MIR!$C$16</f>
        <v>Efectiva  planeación  para la ejecución y desarrollo con éxito de la Administración Municipal de Eduardo Neri.</v>
      </c>
      <c r="F20" s="125"/>
      <c r="G20" s="99" t="str">
        <f>[13]MIR!$G$16</f>
        <v>Porcentaje de Efectividad = No. De Acciones Realizadas / No. De Acciones Programadas * 100             PE=NAR/NAP *100</v>
      </c>
      <c r="H20" s="99"/>
      <c r="I20" s="109" t="str">
        <f>[13]MIR!$H$16</f>
        <v>Plan Municipal de Desarrollo, Plan Estatal y Plataforma de Transparencia, PbR, POAs.</v>
      </c>
      <c r="J20" s="99"/>
      <c r="K20" s="52" t="s">
        <v>401</v>
      </c>
      <c r="L20" s="75">
        <v>1</v>
      </c>
      <c r="M20" s="80" t="s">
        <v>440</v>
      </c>
      <c r="N20" s="81" t="s">
        <v>441</v>
      </c>
      <c r="O20" s="5">
        <v>0.25</v>
      </c>
      <c r="P20" s="163" t="s">
        <v>422</v>
      </c>
      <c r="Q20" s="99"/>
    </row>
    <row r="21" spans="1:18" ht="105.75" customHeight="1" x14ac:dyDescent="0.25">
      <c r="A21" s="2" t="s">
        <v>71</v>
      </c>
      <c r="B21" s="125" t="str">
        <f>[13]MIR!$B$17</f>
        <v>Eficiente planeación ordenada y amplios criterios para establecer prioridades por parte de las áreas administrativas.</v>
      </c>
      <c r="C21" s="125"/>
      <c r="D21" s="125"/>
      <c r="E21" s="125" t="str">
        <f>[13]MIR!$C$17</f>
        <v>Adecuadas condiciones de  información recibida por parte de las areas administrativas.</v>
      </c>
      <c r="F21" s="125"/>
      <c r="G21" s="99" t="s">
        <v>121</v>
      </c>
      <c r="H21" s="99"/>
      <c r="I21" s="109" t="str">
        <f>[13]MIR!$H$17</f>
        <v>Plan Municipal de Desarrollo, Plan Estatal y Plataforma de Transparencia, PbR, POAs.</v>
      </c>
      <c r="J21" s="99"/>
      <c r="K21" s="52" t="s">
        <v>401</v>
      </c>
      <c r="L21" s="75">
        <v>1</v>
      </c>
      <c r="M21" s="80" t="s">
        <v>440</v>
      </c>
      <c r="N21" s="81" t="s">
        <v>441</v>
      </c>
      <c r="O21" s="5">
        <v>0.25</v>
      </c>
      <c r="P21" s="163" t="s">
        <v>422</v>
      </c>
      <c r="Q21" s="99"/>
    </row>
    <row r="22" spans="1:18" ht="96" customHeight="1" x14ac:dyDescent="0.25">
      <c r="A22" s="2" t="s">
        <v>72</v>
      </c>
      <c r="B22" s="125" t="str">
        <f>[13]MIR!$B$21</f>
        <v>Aumento en el índice de unidades informativas formales.</v>
      </c>
      <c r="C22" s="125"/>
      <c r="D22" s="125"/>
      <c r="E22" s="125" t="str">
        <f>[13]MIR!$C$21</f>
        <v>Aumento en el índice de unidades informativas formales.</v>
      </c>
      <c r="F22" s="125"/>
      <c r="G22" s="167" t="s">
        <v>122</v>
      </c>
      <c r="H22" s="167"/>
      <c r="I22" s="109" t="str">
        <f>[13]MIR!$H$21</f>
        <v>Plan Municipal de Desarrollo, Plan Estatal y Plataforma de Transparencia.</v>
      </c>
      <c r="J22" s="99"/>
      <c r="K22" s="52" t="s">
        <v>401</v>
      </c>
      <c r="L22" s="75">
        <v>1</v>
      </c>
      <c r="M22" s="80" t="s">
        <v>440</v>
      </c>
      <c r="N22" s="81" t="s">
        <v>441</v>
      </c>
      <c r="O22" s="5">
        <v>0.25</v>
      </c>
      <c r="P22" s="163" t="s">
        <v>422</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53.75" customHeight="1" x14ac:dyDescent="0.25">
      <c r="A24" s="3" t="s">
        <v>118</v>
      </c>
      <c r="B24" s="125" t="str">
        <f>[13]MIR!$B$18</f>
        <v xml:space="preserve">Mayor comunicación para mejorar el desarrollo de resultados y  análisis. de las distintas Áreas Municipales. </v>
      </c>
      <c r="C24" s="125"/>
      <c r="D24" s="125"/>
      <c r="E24" s="125" t="str">
        <f>[13]MIR!$C$18</f>
        <v xml:space="preserve">Capacitación y asesoríao en la elaboración y seguimiento mensual y anual de los Programas Operativos Anuales de las distintas Áreas Municipales. </v>
      </c>
      <c r="F24" s="125"/>
      <c r="G24" s="99" t="str">
        <f>[13]MIR!$G$18</f>
        <v>Porcentaje de Capacitación = (No. De Áreas Capacitadas / No. Total de Áreas) * 100                               PC= (NAC/NTA) * 100</v>
      </c>
      <c r="H24" s="99"/>
      <c r="I24" s="109" t="str">
        <f>[13]MIR!$H$18</f>
        <v>Listas de asistencia, Plan de Formación, Evidencias fotográficas</v>
      </c>
      <c r="J24" s="99"/>
      <c r="K24" s="53" t="s">
        <v>399</v>
      </c>
      <c r="L24" s="75">
        <v>1</v>
      </c>
      <c r="M24" s="80" t="s">
        <v>440</v>
      </c>
      <c r="N24" s="81" t="s">
        <v>441</v>
      </c>
      <c r="O24" s="5">
        <v>0.25</v>
      </c>
      <c r="P24" s="163" t="s">
        <v>422</v>
      </c>
      <c r="Q24" s="99"/>
    </row>
    <row r="25" spans="1:18" ht="90.75" customHeight="1" x14ac:dyDescent="0.25">
      <c r="A25" s="3" t="s">
        <v>74</v>
      </c>
      <c r="B25" s="125" t="str">
        <f>[13]MIR!$B$19</f>
        <v xml:space="preserve">Elaboración del Programa Operativo Anual del Municipio. Apoyar y definir tiempos para la gestión estratégica. </v>
      </c>
      <c r="C25" s="125"/>
      <c r="D25" s="125"/>
      <c r="E25" s="125" t="str">
        <f>[13]MIR!$C$19</f>
        <v>Elaboración del Programa Operativo Anual del Municipio.</v>
      </c>
      <c r="F25" s="125"/>
      <c r="G25" s="99" t="str">
        <f>[13]MIR!$G$19</f>
        <v>Porcentaje de POA =( No. De POA Elaborados / No. Total de POA Programados) * 100      PPOA=(NPOAE/NTPOAP) * 100</v>
      </c>
      <c r="H25" s="99"/>
      <c r="I25" s="109" t="s">
        <v>124</v>
      </c>
      <c r="J25" s="99"/>
      <c r="K25" s="53" t="s">
        <v>399</v>
      </c>
      <c r="L25" s="75">
        <v>1</v>
      </c>
      <c r="M25" s="80" t="s">
        <v>440</v>
      </c>
      <c r="N25" s="81" t="s">
        <v>441</v>
      </c>
      <c r="O25" s="5">
        <v>0.25</v>
      </c>
      <c r="P25" s="163" t="s">
        <v>422</v>
      </c>
      <c r="Q25" s="99"/>
      <c r="R25" t="s">
        <v>34</v>
      </c>
    </row>
    <row r="26" spans="1:18" ht="130.5" customHeight="1" x14ac:dyDescent="0.25">
      <c r="A26" s="3" t="s">
        <v>75</v>
      </c>
      <c r="B26" s="125" t="str">
        <f>[13]MIR!$B$20</f>
        <v>Asesoría en el establecimiento de objetivos, metas, líneas de acción e indicadores de las diversas Áreas Municipales.</v>
      </c>
      <c r="C26" s="125"/>
      <c r="D26" s="125"/>
      <c r="E26" s="164" t="str">
        <f>[13]MIR!$C$20</f>
        <v>Asesoría en el establecimiento de objetivos, metas, líneas de acción e indicadores de las diversas Áreas Municipales.</v>
      </c>
      <c r="F26" s="166"/>
      <c r="G26" s="112" t="s">
        <v>123</v>
      </c>
      <c r="H26" s="113"/>
      <c r="I26" s="114" t="s">
        <v>125</v>
      </c>
      <c r="J26" s="115"/>
      <c r="K26" s="53" t="s">
        <v>399</v>
      </c>
      <c r="L26" s="75">
        <v>1</v>
      </c>
      <c r="M26" s="80" t="s">
        <v>440</v>
      </c>
      <c r="N26" s="81" t="s">
        <v>441</v>
      </c>
      <c r="O26" s="5">
        <v>0.25</v>
      </c>
      <c r="P26" s="163" t="s">
        <v>422</v>
      </c>
      <c r="Q26" s="99"/>
    </row>
    <row r="27" spans="1:18" ht="124.5" customHeight="1" x14ac:dyDescent="0.25">
      <c r="A27" s="3" t="s">
        <v>77</v>
      </c>
      <c r="B27" s="164" t="str">
        <f>[13]MIR!$B$22</f>
        <v>Revisión y Seguimiento del Presupuesto Basado en Resultados de las diversas Áreas Municipales.</v>
      </c>
      <c r="C27" s="165"/>
      <c r="D27" s="166"/>
      <c r="E27" s="164" t="str">
        <f>[13]MIR!$C$22</f>
        <v>Revisión y Seguimiento del Presupuesto Basado en Resultados de las diversas Áreas Municipales.</v>
      </c>
      <c r="F27" s="166"/>
      <c r="G27" s="112" t="str">
        <f>[13]MIR!$G$22</f>
        <v>Porcentaje de PbR = (No. De PbR Elaborados / No. Total de PbR Programados) * 100      PPOA=(NPbRE/NTPbRP) * 100</v>
      </c>
      <c r="H27" s="113"/>
      <c r="I27" s="114" t="s">
        <v>124</v>
      </c>
      <c r="J27" s="115"/>
      <c r="K27" s="53" t="s">
        <v>399</v>
      </c>
      <c r="L27" s="75">
        <v>1</v>
      </c>
      <c r="M27" s="80" t="s">
        <v>440</v>
      </c>
      <c r="N27" s="81" t="s">
        <v>441</v>
      </c>
      <c r="O27" s="5">
        <v>0.25</v>
      </c>
      <c r="P27" s="163" t="s">
        <v>422</v>
      </c>
      <c r="Q27" s="99"/>
    </row>
    <row r="28" spans="1:18" ht="98.25" customHeight="1" x14ac:dyDescent="0.25">
      <c r="A28" s="3" t="s">
        <v>119</v>
      </c>
      <c r="B28" s="164" t="str">
        <f>[13]MIR!$B$23</f>
        <v xml:space="preserve">Elaboracion del  Tercer  Informe de Gobierno </v>
      </c>
      <c r="C28" s="165"/>
      <c r="D28" s="166"/>
      <c r="E28" s="164" t="str">
        <f>[13]MIR!$C$23</f>
        <v xml:space="preserve">Elaboracion del  Segundo Informe de Gobierno </v>
      </c>
      <c r="F28" s="166"/>
      <c r="G28" s="112" t="str">
        <f>[13]MIR!$G$23</f>
        <v>Porcentaje de PbR = (No. De PbR Elaborados / No. Total de PbR Programados) * 100      PPOA=(NPbRE/NTPbRP) * 100</v>
      </c>
      <c r="H28" s="113"/>
      <c r="I28" s="114" t="str">
        <f t="shared" ref="I28" si="0">$I$27</f>
        <v>Expedientes.</v>
      </c>
      <c r="J28" s="115"/>
      <c r="K28" s="53" t="s">
        <v>399</v>
      </c>
      <c r="L28" s="75">
        <v>1</v>
      </c>
      <c r="M28" s="80" t="s">
        <v>440</v>
      </c>
      <c r="N28" s="81" t="s">
        <v>441</v>
      </c>
      <c r="O28" s="5">
        <v>0.25</v>
      </c>
      <c r="P28" s="163" t="s">
        <v>422</v>
      </c>
      <c r="Q28" s="99"/>
    </row>
    <row r="29" spans="1:18" ht="121.5" customHeight="1" x14ac:dyDescent="0.25">
      <c r="A29" s="3" t="s">
        <v>186</v>
      </c>
      <c r="B29" s="164" t="str">
        <f>[13]MIR!$B$24</f>
        <v xml:space="preserve">Modificacion del Organigrama municipal </v>
      </c>
      <c r="C29" s="165"/>
      <c r="D29" s="166"/>
      <c r="E29" s="164" t="str">
        <f>B28</f>
        <v xml:space="preserve">Elaboracion del  Tercer  Informe de Gobierno </v>
      </c>
      <c r="F29" s="166"/>
      <c r="G29" s="164" t="str">
        <f>[13]MIR!$G$24</f>
        <v>Porcentaje de PbR = (No. De PbR Elaborados / No. Total de PbR Programados) * 100      PPOA=(NPbRE/NTPbRP) * 100</v>
      </c>
      <c r="H29" s="166"/>
      <c r="I29" s="114" t="str">
        <f>[13]MIR!$H$24</f>
        <v>Expedientes.</v>
      </c>
      <c r="J29" s="115"/>
      <c r="K29" s="53" t="s">
        <v>399</v>
      </c>
      <c r="L29" s="75">
        <v>1</v>
      </c>
      <c r="M29" s="80" t="s">
        <v>440</v>
      </c>
      <c r="N29" s="81" t="s">
        <v>441</v>
      </c>
      <c r="O29" s="5">
        <v>0.25</v>
      </c>
      <c r="P29" s="163" t="s">
        <v>422</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17"/>
      <c r="G36" s="117"/>
      <c r="H36" s="117"/>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s="1" customFormat="1" x14ac:dyDescent="0.25">
      <c r="F38"/>
    </row>
    <row r="39" spans="1:17" s="1" customFormat="1" x14ac:dyDescent="0.25"/>
    <row r="40" spans="1:17" s="1" customFormat="1" x14ac:dyDescent="0.25"/>
    <row r="41" spans="1:17" x14ac:dyDescent="0.25">
      <c r="A41" s="1"/>
      <c r="B41" s="1"/>
      <c r="C41" s="1"/>
      <c r="D41" s="1"/>
      <c r="E41" s="1"/>
      <c r="F41" s="1"/>
      <c r="G41" s="1"/>
      <c r="H41" s="1"/>
      <c r="I41" s="1"/>
      <c r="J41" s="1"/>
      <c r="K41" s="1"/>
      <c r="L41" s="1"/>
      <c r="M41" s="1"/>
      <c r="N41" s="1"/>
      <c r="O41" s="1"/>
      <c r="P41" s="1"/>
      <c r="Q41" s="1"/>
    </row>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P29:Q29"/>
    <mergeCell ref="F35:H36"/>
    <mergeCell ref="B27:D27"/>
    <mergeCell ref="E27:F27"/>
    <mergeCell ref="G27:H27"/>
    <mergeCell ref="I27:J27"/>
    <mergeCell ref="B29:D29"/>
    <mergeCell ref="E29:F29"/>
    <mergeCell ref="G29:H29"/>
    <mergeCell ref="I29:J29"/>
    <mergeCell ref="P27:Q27"/>
    <mergeCell ref="B28:D28"/>
    <mergeCell ref="E28:F28"/>
    <mergeCell ref="G28:H28"/>
    <mergeCell ref="I28:J28"/>
    <mergeCell ref="P28:Q28"/>
  </mergeCells>
  <pageMargins left="0.7" right="0.7" top="0.75" bottom="0.75" header="0.3" footer="0.3"/>
  <pageSetup scale="53" orientation="landscape" horizontalDpi="4294967292"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15" zoomScale="71" zoomScaleNormal="71" zoomScaleSheetLayoutView="70" workbookViewId="0">
      <selection activeCell="A20" sqref="A20"/>
    </sheetView>
  </sheetViews>
  <sheetFormatPr baseColWidth="10" defaultColWidth="10.875" defaultRowHeight="15.75" x14ac:dyDescent="0.25"/>
  <cols>
    <col min="1" max="1" width="13.75" customWidth="1"/>
    <col min="3" max="3" width="6.875" customWidth="1"/>
    <col min="4" max="4" width="17.625" customWidth="1"/>
    <col min="6" max="6" width="9.875" customWidth="1"/>
    <col min="8" max="8" width="11.625" customWidth="1"/>
    <col min="9" max="9" width="13.375" customWidth="1"/>
    <col min="10" max="10" width="6.875" customWidth="1"/>
    <col min="11" max="11" width="14.875" customWidth="1"/>
    <col min="12" max="12" width="13.375" customWidth="1"/>
    <col min="13" max="13" width="11.625" customWidth="1"/>
    <col min="14" max="14" width="13.375" customWidth="1"/>
    <col min="15" max="15" width="12" customWidth="1"/>
    <col min="17" max="17" width="5.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tr">
        <f>'[14]POA '!$AA$27</f>
        <v>E Prestación de Servicios Públicos.</v>
      </c>
      <c r="E8" s="99"/>
      <c r="F8" s="99"/>
      <c r="G8" s="99"/>
      <c r="H8" s="99"/>
      <c r="I8" s="100" t="s">
        <v>1</v>
      </c>
      <c r="J8" s="101" t="s">
        <v>428</v>
      </c>
      <c r="K8" s="101"/>
      <c r="L8" s="100" t="s">
        <v>2</v>
      </c>
      <c r="M8" s="124" t="str">
        <f>'[14]POA '!$C$19</f>
        <v>Programa 5. salud para todos.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tr">
        <f>'[14]POA '!$AA$24</f>
        <v>2. Desarrollo Social.</v>
      </c>
      <c r="C11" s="104"/>
      <c r="D11" s="104"/>
      <c r="E11" s="105"/>
      <c r="F11" s="73" t="s">
        <v>5</v>
      </c>
      <c r="G11" s="127" t="str">
        <f>'[14]POA '!$AA$25</f>
        <v xml:space="preserve">2.3. Salud. </v>
      </c>
      <c r="H11" s="104"/>
      <c r="I11" s="104"/>
      <c r="J11" s="104"/>
      <c r="K11" s="104"/>
      <c r="L11" s="105"/>
      <c r="M11" s="26" t="s">
        <v>6</v>
      </c>
      <c r="N11" s="127" t="str">
        <f>'[14]POA '!$AA$26</f>
        <v>2.3.1. Prestación de servicios de salud a la comunidad.</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'[14]POA '!$C$17</f>
        <v>EJE: 1 Dimensión social desarrollo integral e incluyente.</v>
      </c>
      <c r="C13" s="99"/>
      <c r="D13" s="95" t="s">
        <v>8</v>
      </c>
      <c r="E13" s="124" t="str">
        <f>'[14]POA '!$C$18</f>
        <v>Gestionar las condiciones para focalizar, incorporar y atender con calidad el sistema de salud, con la finalidad de reducir los padecimientos actuales y futuros del municipio de Eduardo Neri.</v>
      </c>
      <c r="F13" s="126"/>
      <c r="G13" s="126"/>
      <c r="H13" s="95" t="s">
        <v>9</v>
      </c>
      <c r="I13" s="124" t="str">
        <f>'[14]POA '!$C$20</f>
        <v>• Crear iniciativas para mejorar las condiciones de salud de la sociedad del municipio en materia de prevención, deporte y salubridad con atención prioritaria.
• Fomentar un sistema de atención y promoción a la inclusión de los grupos vulnerables mediante la participación activa de todos los sectores sociales.</v>
      </c>
      <c r="J13" s="99"/>
      <c r="K13" s="99"/>
      <c r="L13" s="99"/>
      <c r="M13" s="100" t="s">
        <v>10</v>
      </c>
      <c r="N13" s="125" t="str">
        <f>'[14]POA '!$C$21</f>
        <v>5.1 Evaluación y mejoramiento del servicio de salud. 5.2 Diagnóstico de salud municipal 5.3 Servicio de primeros auxilios.</v>
      </c>
      <c r="O13" s="99"/>
      <c r="P13" s="99"/>
      <c r="Q13" s="99"/>
    </row>
    <row r="14" spans="1:17" ht="120.7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20.75" customHeight="1" x14ac:dyDescent="0.25">
      <c r="A19" s="2" t="s">
        <v>28</v>
      </c>
      <c r="B19" s="99" t="str">
        <f>[14]MIR!$B$15</f>
        <v>Cubrir la necesidades basicas de atencion de primer contacto en la salud de la poblacion en general.</v>
      </c>
      <c r="C19" s="99"/>
      <c r="D19" s="99"/>
      <c r="E19" s="99" t="str">
        <f>[14]MIR!$C$15</f>
        <v>Brindar atención y tratamiento médico de calidad.</v>
      </c>
      <c r="F19" s="99"/>
      <c r="G19" s="99" t="str">
        <f>[14]MIR!$G$15</f>
        <v>Porcentaje de resoluciones aprobadas = (no. de proyectos terminados/ no. de proyectos programados) * 100.   PAP=(NPT/NPP) * 100</v>
      </c>
      <c r="H19" s="99"/>
      <c r="I19" s="109" t="str">
        <f>[14]MIR!$H$15</f>
        <v>Registro de asistencia, minutas de trabajo y evidencias fotográficas.</v>
      </c>
      <c r="J19" s="99"/>
      <c r="K19" s="55" t="s">
        <v>399</v>
      </c>
      <c r="L19" s="75">
        <v>1</v>
      </c>
      <c r="M19" s="80" t="s">
        <v>440</v>
      </c>
      <c r="N19" s="81" t="s">
        <v>441</v>
      </c>
      <c r="O19" s="5">
        <v>0.25</v>
      </c>
      <c r="P19" s="171" t="s">
        <v>438</v>
      </c>
      <c r="Q19" s="99"/>
    </row>
    <row r="20" spans="1:18" ht="117.75" customHeight="1" x14ac:dyDescent="0.25">
      <c r="A20" s="2" t="s">
        <v>29</v>
      </c>
      <c r="B20" s="99" t="str">
        <f>[14]MIR!$B$16</f>
        <v>Disminuir el índice de desconocimiento sobre enfermedades de atención en el primer nivel de salud, en la población del municipio de Eduardo Neri.</v>
      </c>
      <c r="C20" s="99"/>
      <c r="D20" s="99"/>
      <c r="E20" s="112" t="str">
        <f>[14]MIR!$C$16</f>
        <v>Porcentaje de cobertura de salud a la población del municipio y difusión de información médica eficiente.</v>
      </c>
      <c r="F20" s="113"/>
      <c r="G20" s="99" t="str">
        <f>[14]MIR!$G$16</f>
        <v>Porcentaje de resoluciones aprobadas = (no. de proyectos terminados/ no. de proyectos programados) * 100.   PAP=(NPT/NPP) * 101</v>
      </c>
      <c r="H20" s="99"/>
      <c r="I20" s="109" t="str">
        <f>[14]MIR!$H$16</f>
        <v>Registro de asistencia, minutas de trabajo y evidencias fotográficas.</v>
      </c>
      <c r="J20" s="99"/>
      <c r="K20" s="55" t="s">
        <v>399</v>
      </c>
      <c r="L20" s="75">
        <v>1</v>
      </c>
      <c r="M20" s="80" t="s">
        <v>440</v>
      </c>
      <c r="N20" s="81" t="s">
        <v>441</v>
      </c>
      <c r="O20" s="5">
        <v>0.25</v>
      </c>
      <c r="P20" s="171" t="s">
        <v>438</v>
      </c>
      <c r="Q20" s="99"/>
    </row>
    <row r="21" spans="1:18" ht="127.5" customHeight="1" x14ac:dyDescent="0.25">
      <c r="A21" s="2" t="s">
        <v>71</v>
      </c>
      <c r="B21" s="99" t="str">
        <f>[14]MIR!$B$17</f>
        <v>Seguimiento en el procedimiento de atención del paciente.</v>
      </c>
      <c r="C21" s="99"/>
      <c r="D21" s="99"/>
      <c r="E21" s="99" t="str">
        <f>[14]MIR!$C$17</f>
        <v>Porcentaje de consultas medico generales brindadas a la población en general.</v>
      </c>
      <c r="F21" s="99"/>
      <c r="G21" s="99" t="str">
        <f>[14]MIR!$G$17</f>
        <v>Porcentaje de resoluciones aprobadas = (no. de proyectos terminados/ no. de proyectos programados) * 100.   PAP=(NPT/NPP) * 102</v>
      </c>
      <c r="H21" s="99"/>
      <c r="I21" s="109" t="str">
        <f>[14]MIR!$H$17</f>
        <v>Registro de asistencia, minutas de trabajo y evidencias fotográficas.</v>
      </c>
      <c r="J21" s="99"/>
      <c r="K21" s="55" t="s">
        <v>399</v>
      </c>
      <c r="L21" s="75">
        <v>1</v>
      </c>
      <c r="M21" s="80" t="s">
        <v>440</v>
      </c>
      <c r="N21" s="81" t="s">
        <v>441</v>
      </c>
      <c r="O21" s="5">
        <v>0.25</v>
      </c>
      <c r="P21" s="171" t="s">
        <v>438</v>
      </c>
      <c r="Q21" s="99"/>
    </row>
    <row r="22" spans="1:18" ht="138.75" customHeight="1" x14ac:dyDescent="0.25">
      <c r="A22" s="2" t="s">
        <v>72</v>
      </c>
      <c r="B22" s="99" t="str">
        <f>[14]MIR!$B$21</f>
        <v>Eficiente presupuesto para campañas de información y prevención.</v>
      </c>
      <c r="C22" s="99"/>
      <c r="D22" s="99"/>
      <c r="E22" s="99" t="str">
        <f>[14]MIR!$C$21</f>
        <v>Porcentaje de programas gubernamentales difundidos en medios digitales y electrónicos..</v>
      </c>
      <c r="F22" s="99"/>
      <c r="G22" s="99" t="str">
        <f>[14]MIR!$G$21</f>
        <v>Porcentaje de resoluciones aprobadas = (no. de proyectos terminados/ no. de proyectos programados) * 100.   PAP=(NPT/NPP) * 106</v>
      </c>
      <c r="H22" s="99"/>
      <c r="I22" s="109" t="str">
        <f>[14]MIR!$H$21</f>
        <v>Registro de asistencia, minutas de trabajo y evidencias fotográficas.</v>
      </c>
      <c r="J22" s="99"/>
      <c r="K22" s="55" t="s">
        <v>399</v>
      </c>
      <c r="L22" s="75">
        <v>1</v>
      </c>
      <c r="M22" s="80" t="s">
        <v>440</v>
      </c>
      <c r="N22" s="81" t="s">
        <v>441</v>
      </c>
      <c r="O22" s="5">
        <v>0.25</v>
      </c>
      <c r="P22" s="171" t="s">
        <v>438</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4.5" customHeight="1" x14ac:dyDescent="0.25">
      <c r="A24" s="3" t="s">
        <v>81</v>
      </c>
      <c r="B24" s="99" t="str">
        <f>[14]MIR!$B$18</f>
        <v>Disminución de prevención de enfermedades.</v>
      </c>
      <c r="C24" s="99"/>
      <c r="D24" s="99"/>
      <c r="E24" s="99" t="str">
        <f>[14]MIR!$C$18</f>
        <v>Porcentaje de calidad en trato y tratamiento en base a diagnostico adecuado.</v>
      </c>
      <c r="F24" s="99"/>
      <c r="G24" s="99" t="str">
        <f>[14]MIR!$G$18</f>
        <v>Porcentaje de resoluciones aprobadas = (no. de proyectos terminados/ no. de proyectos programados) * 100.   PAP=(NPT/NPP) * 103</v>
      </c>
      <c r="H24" s="99"/>
      <c r="I24" s="109" t="str">
        <f>[14]MIR!$H$18</f>
        <v>Registro de asistencia, minutas de trabajo y evidencias fotográficas.</v>
      </c>
      <c r="J24" s="99"/>
      <c r="K24" s="55" t="s">
        <v>399</v>
      </c>
      <c r="L24" s="75">
        <v>1</v>
      </c>
      <c r="M24" s="80" t="s">
        <v>440</v>
      </c>
      <c r="N24" s="81" t="s">
        <v>441</v>
      </c>
      <c r="O24" s="5">
        <v>0.25</v>
      </c>
      <c r="P24" s="171" t="s">
        <v>438</v>
      </c>
      <c r="Q24" s="99"/>
    </row>
    <row r="25" spans="1:18" ht="111" customHeight="1" x14ac:dyDescent="0.25">
      <c r="A25" s="3" t="s">
        <v>74</v>
      </c>
      <c r="B25" s="99" t="str">
        <f>[14]MIR!$B$19</f>
        <v>Falta de atención medica de calidad.</v>
      </c>
      <c r="C25" s="99"/>
      <c r="D25" s="99"/>
      <c r="E25" s="99" t="str">
        <f>[14]MIR!$C$19</f>
        <v>Porcentaje de calidad en trato y tratamiento en base a diagnostico adecuado.</v>
      </c>
      <c r="F25" s="99"/>
      <c r="G25" s="99" t="str">
        <f>[14]MIR!$G$19</f>
        <v>Porcentaje de resoluciones aprobadas = (no. de proyectos terminados/ no. de proyectos programados) * 100.   PAP=(NPT/NPP) * 104</v>
      </c>
      <c r="H25" s="99"/>
      <c r="I25" s="109" t="str">
        <f>[14]MIR!$H$19</f>
        <v>Registro de asistencia, minutas de trabajo y evidencias fotográficas.</v>
      </c>
      <c r="J25" s="99"/>
      <c r="K25" s="55" t="s">
        <v>399</v>
      </c>
      <c r="L25" s="75">
        <v>1</v>
      </c>
      <c r="M25" s="80" t="s">
        <v>440</v>
      </c>
      <c r="N25" s="81" t="s">
        <v>441</v>
      </c>
      <c r="O25" s="5">
        <v>0.25</v>
      </c>
      <c r="P25" s="171" t="s">
        <v>438</v>
      </c>
      <c r="Q25" s="99"/>
      <c r="R25" t="s">
        <v>34</v>
      </c>
    </row>
    <row r="26" spans="1:18" ht="118.5" customHeight="1" x14ac:dyDescent="0.25">
      <c r="A26" s="3" t="s">
        <v>75</v>
      </c>
      <c r="B26" s="112" t="str">
        <f>[14]MIR!$B$20</f>
        <v>Abastamiento de medicamentos.</v>
      </c>
      <c r="C26" s="116"/>
      <c r="D26" s="113"/>
      <c r="E26" s="112" t="str">
        <f>[14]MIR!$C$20</f>
        <v>Porcentaje de programas gubernamentales.</v>
      </c>
      <c r="F26" s="113"/>
      <c r="G26" s="112" t="str">
        <f>[14]MIR!$G$20</f>
        <v>Porcentaje de resoluciones aprobadas = (no. de proyectos terminados/ no. de proyectos programados) * 100.   PAP=(NPT/NPP) * 105</v>
      </c>
      <c r="H26" s="113"/>
      <c r="I26" s="114" t="str">
        <f>[14]MIR!$H$20</f>
        <v>Registro de asistencia, minutas de trabajo y evidencias fotográficas.</v>
      </c>
      <c r="J26" s="115"/>
      <c r="K26" s="55" t="s">
        <v>399</v>
      </c>
      <c r="L26" s="75">
        <v>1</v>
      </c>
      <c r="M26" s="80" t="s">
        <v>440</v>
      </c>
      <c r="N26" s="81" t="s">
        <v>441</v>
      </c>
      <c r="O26" s="5">
        <v>0.25</v>
      </c>
      <c r="P26" s="171" t="s">
        <v>438</v>
      </c>
      <c r="Q26" s="99"/>
    </row>
    <row r="27" spans="1:18" ht="126.75" customHeight="1" x14ac:dyDescent="0.25">
      <c r="A27" s="3" t="s">
        <v>77</v>
      </c>
      <c r="B27" s="99" t="str">
        <f>[14]MIR!$B$22</f>
        <v>Acceso a dependencias de salud.</v>
      </c>
      <c r="C27" s="99"/>
      <c r="D27" s="99"/>
      <c r="E27" s="99" t="str">
        <f>[14]MIR!$C$22</f>
        <v>Porcentaje de programas gubernamentales acceso a la salud.</v>
      </c>
      <c r="F27" s="99"/>
      <c r="G27" s="99" t="str">
        <f>[14]MIR!$G$22</f>
        <v>Porcentaje de resoluciones aprobadas = (no. de proyectos terminados/ no. de proyectos programados) * 100.   PAP=(NPT/NPP) * 107</v>
      </c>
      <c r="H27" s="99"/>
      <c r="I27" s="99" t="str">
        <f>[14]MIR!$H$22</f>
        <v>Registro de asistencia, minutas de trabajo y evidencias fotográficas.</v>
      </c>
      <c r="J27" s="99"/>
      <c r="K27" s="55" t="s">
        <v>399</v>
      </c>
      <c r="L27" s="75">
        <v>1</v>
      </c>
      <c r="M27" s="80" t="s">
        <v>440</v>
      </c>
      <c r="N27" s="81" t="s">
        <v>441</v>
      </c>
      <c r="O27" s="5">
        <v>0.25</v>
      </c>
      <c r="P27" s="171" t="s">
        <v>438</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11" zoomScale="71" zoomScaleNormal="71" zoomScaleSheetLayoutView="70" workbookViewId="0">
      <selection activeCell="A16" sqref="A16:A18"/>
    </sheetView>
  </sheetViews>
  <sheetFormatPr baseColWidth="10" defaultColWidth="10.875" defaultRowHeight="15.75" x14ac:dyDescent="0.25"/>
  <cols>
    <col min="1" max="1" width="13.75" customWidth="1"/>
    <col min="3" max="3" width="6.875" customWidth="1"/>
    <col min="4" max="4" width="19.5" customWidth="1"/>
    <col min="6" max="6" width="9.875" customWidth="1"/>
    <col min="8" max="8" width="12.875" customWidth="1"/>
    <col min="9" max="9" width="13.375" customWidth="1"/>
    <col min="10" max="10" width="8.6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429</v>
      </c>
      <c r="K8" s="101"/>
      <c r="L8" s="100" t="s">
        <v>2</v>
      </c>
      <c r="M8" s="124" t="str">
        <f>[5]MIR!$C$7</f>
        <v>Programa 4. Promoción de la Educación.</v>
      </c>
      <c r="N8" s="99"/>
      <c r="O8" s="100" t="s">
        <v>3</v>
      </c>
      <c r="P8" s="124" t="s">
        <v>408</v>
      </c>
      <c r="Q8" s="99"/>
    </row>
    <row r="9" spans="1:17" ht="79.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'[15]POA '!$AA$25</f>
        <v>2.5. Educación</v>
      </c>
      <c r="H11" s="179"/>
      <c r="I11" s="179"/>
      <c r="J11" s="179"/>
      <c r="K11" s="179"/>
      <c r="L11" s="180"/>
      <c r="M11" s="26" t="s">
        <v>6</v>
      </c>
      <c r="N11" s="122" t="str">
        <f>'[15]POA '!$AA$26</f>
        <v>2.5.6. Otros Servicios Educativos y Actividades inherentes</v>
      </c>
      <c r="O11" s="181"/>
      <c r="P11" s="181"/>
      <c r="Q11" s="123"/>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124" t="str">
        <f>'[15]POA '!$C$17</f>
        <v>I. DIMENSION SOCIAL.  Desarrollo Integral e incluyente</v>
      </c>
      <c r="C13" s="99"/>
      <c r="D13" s="95" t="s">
        <v>8</v>
      </c>
      <c r="E13" s="124" t="str">
        <f>'[15]POA '!$C$18</f>
        <v>Coordinar con las diferentes áreas y jefaturas, acciones para incorporar las diferentes actividades, culturales, deportivas, recreativas, rescatando valores en la sociedad</v>
      </c>
      <c r="F13" s="126"/>
      <c r="G13" s="126"/>
      <c r="H13" s="95" t="s">
        <v>9</v>
      </c>
      <c r="I13" s="124" t="str">
        <f>'[15]POA '!$C$20</f>
        <v>1.- Generar acciones de recuperación social a través de la creación, mejoramiento y rescate de una convivencia social, siendo un elemento articulador de los componentes culturales,
deportivos y artísticos. 2.- Gestionar infraestructura educativa, equipamiento para la rehabilitación y construcción de espacios educativos.</v>
      </c>
      <c r="J13" s="99"/>
      <c r="K13" s="99"/>
      <c r="L13" s="99"/>
      <c r="M13" s="100" t="s">
        <v>10</v>
      </c>
      <c r="N13" s="173" t="str">
        <f>'[15]POA '!$C$21</f>
        <v xml:space="preserve">4.1. concurso de embajadora de la cultura en la feria de la candelaria entre diferentes barrios en honor al señor de las misericordias 4.2 Semana Cultural y deportiva por el natalicio del Lic. Eduardo Neri Reynoso.                                                                                                                                                                                                                                                                                                                                                                                                                                                    4.3. Interculturalidad y competencia deportiva entre los municipios de la región centro. </v>
      </c>
      <c r="O13" s="174"/>
      <c r="P13" s="174"/>
      <c r="Q13" s="175"/>
    </row>
    <row r="14" spans="1:17" ht="147" customHeight="1" x14ac:dyDescent="0.25">
      <c r="A14" s="100"/>
      <c r="B14" s="99"/>
      <c r="C14" s="99"/>
      <c r="D14" s="95"/>
      <c r="E14" s="126"/>
      <c r="F14" s="126"/>
      <c r="G14" s="126"/>
      <c r="H14" s="95"/>
      <c r="I14" s="99"/>
      <c r="J14" s="99"/>
      <c r="K14" s="99"/>
      <c r="L14" s="99"/>
      <c r="M14" s="100"/>
      <c r="N14" s="176"/>
      <c r="O14" s="177"/>
      <c r="P14" s="177"/>
      <c r="Q14" s="178"/>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08.75" customHeight="1" x14ac:dyDescent="0.25">
      <c r="A19" s="2" t="s">
        <v>28</v>
      </c>
      <c r="B19" s="99" t="str">
        <f>[15]MIR!$B$15</f>
        <v xml:space="preserve">rescatar y promover la identidad cultural </v>
      </c>
      <c r="C19" s="99"/>
      <c r="D19" s="99"/>
      <c r="E19" s="99" t="str">
        <f>[15]MIR!$C$15</f>
        <v>Porcentaje de eventos culturales realizados respecto a los planificados</v>
      </c>
      <c r="F19" s="99"/>
      <c r="G19" s="172" t="str">
        <f>[15]MIR!$G$15</f>
        <v>(Eventos realizados / Eventos planificados) * 100</v>
      </c>
      <c r="H19" s="99"/>
      <c r="I19" s="109" t="str">
        <f>[15]MIR!$H$15</f>
        <v>Informes de actividades, registros fotográficos</v>
      </c>
      <c r="J19" s="99"/>
      <c r="K19" s="80" t="s">
        <v>399</v>
      </c>
      <c r="L19" s="75">
        <v>1</v>
      </c>
      <c r="M19" s="80" t="s">
        <v>440</v>
      </c>
      <c r="N19" s="81" t="s">
        <v>441</v>
      </c>
      <c r="O19" s="5">
        <v>0.25</v>
      </c>
      <c r="P19" s="171" t="s">
        <v>437</v>
      </c>
      <c r="Q19" s="99"/>
    </row>
    <row r="20" spans="1:18" ht="99.75" customHeight="1" x14ac:dyDescent="0.25">
      <c r="A20" s="2" t="s">
        <v>29</v>
      </c>
      <c r="B20" s="99" t="str">
        <f>[15]MIR!$B$16</f>
        <v>RESCATE DE LOS VALORES CULTURALES, TRADICIONES Y COSTUMBRES DEL MUNICIPIO DE EDUARDO NERI</v>
      </c>
      <c r="C20" s="99"/>
      <c r="D20" s="99"/>
      <c r="E20" s="99" t="str">
        <f>[15]MIR!$C$16</f>
        <v>Porcentaje de actividades de rescate cultural implementadas</v>
      </c>
      <c r="F20" s="99"/>
      <c r="G20" s="112" t="str">
        <f>[15]MIR!$G$16</f>
        <v>(Actividades realizadas / Actividades planificadas) * 100</v>
      </c>
      <c r="H20" s="113"/>
      <c r="I20" s="109" t="str">
        <f>[15]MIR!$H$16</f>
        <v>Informes de gestión, encuestas de percepción ciudadana</v>
      </c>
      <c r="J20" s="99"/>
      <c r="K20" s="55" t="s">
        <v>399</v>
      </c>
      <c r="L20" s="75">
        <v>1</v>
      </c>
      <c r="M20" s="80" t="s">
        <v>440</v>
      </c>
      <c r="N20" s="81" t="s">
        <v>441</v>
      </c>
      <c r="O20" s="5">
        <v>0.25</v>
      </c>
      <c r="P20" s="171" t="s">
        <v>437</v>
      </c>
      <c r="Q20" s="99"/>
    </row>
    <row r="21" spans="1:18" ht="128.25" customHeight="1" x14ac:dyDescent="0.25">
      <c r="A21" s="2" t="s">
        <v>71</v>
      </c>
      <c r="B21" s="99" t="str">
        <f>[15]MIR!$B$17</f>
        <v>IMPULSAR EL  TALENTO LOCAL, DANZAS TRADICIONALES Y AUTOCTONAS</v>
      </c>
      <c r="C21" s="99"/>
      <c r="D21" s="99"/>
      <c r="E21" s="99" t="str">
        <f>[15]MIR!$C$17</f>
        <v>Porcentaje de presentaciones artísticas efectuadas</v>
      </c>
      <c r="F21" s="99"/>
      <c r="G21" s="112" t="str">
        <f>[15]MIR!$G$17</f>
        <v>(Presentaciones realizadas / Presentaciones planificadas) * 100</v>
      </c>
      <c r="H21" s="113"/>
      <c r="I21" s="109" t="str">
        <f>[15]MIR!$H$17</f>
        <v>Registros de eventos, videos, testimonios</v>
      </c>
      <c r="J21" s="99"/>
      <c r="K21" s="55" t="s">
        <v>399</v>
      </c>
      <c r="L21" s="75">
        <v>1</v>
      </c>
      <c r="M21" s="80" t="s">
        <v>440</v>
      </c>
      <c r="N21" s="81" t="s">
        <v>441</v>
      </c>
      <c r="O21" s="5">
        <v>0.25</v>
      </c>
      <c r="P21" s="171" t="s">
        <v>437</v>
      </c>
      <c r="Q21" s="99"/>
    </row>
    <row r="22" spans="1:18" ht="21" customHeight="1" x14ac:dyDescent="0.25">
      <c r="A22" s="107" t="s">
        <v>30</v>
      </c>
      <c r="B22" s="107"/>
      <c r="C22" s="107"/>
      <c r="D22" s="107"/>
      <c r="E22" s="107"/>
      <c r="F22" s="107"/>
      <c r="G22" s="107"/>
      <c r="H22" s="107"/>
      <c r="I22" s="107"/>
      <c r="J22" s="107"/>
      <c r="K22" s="107"/>
      <c r="L22" s="107"/>
      <c r="M22" s="107"/>
      <c r="N22" s="107"/>
      <c r="O22" s="107"/>
      <c r="P22" s="107"/>
      <c r="Q22" s="107"/>
    </row>
    <row r="23" spans="1:18" ht="124.5" customHeight="1" x14ac:dyDescent="0.25">
      <c r="A23" s="3" t="s">
        <v>81</v>
      </c>
      <c r="B23" s="99" t="str">
        <f>[15]MIR!$B$18</f>
        <v xml:space="preserve">Creacion de los domingos culturales </v>
      </c>
      <c r="C23" s="99"/>
      <c r="D23" s="99"/>
      <c r="E23" s="99" t="str">
        <f>[15]MIR!$C$18</f>
        <v>Porcentaje de domingos culturales realizados</v>
      </c>
      <c r="F23" s="99"/>
      <c r="G23" s="99" t="str">
        <f>[15]MIR!$G$18</f>
        <v>(Domingos culturales realizados / Domingos culturales planificados) * 100</v>
      </c>
      <c r="H23" s="99"/>
      <c r="I23" s="109" t="str">
        <f>[15]MIR!$H$18</f>
        <v>Registros fotográficos, reportes de asistencia</v>
      </c>
      <c r="J23" s="99"/>
      <c r="K23" s="55" t="s">
        <v>399</v>
      </c>
      <c r="L23" s="75">
        <v>1</v>
      </c>
      <c r="M23" s="80" t="s">
        <v>440</v>
      </c>
      <c r="N23" s="81" t="s">
        <v>441</v>
      </c>
      <c r="O23" s="5">
        <v>0.25</v>
      </c>
      <c r="P23" s="171" t="s">
        <v>437</v>
      </c>
      <c r="Q23" s="99"/>
    </row>
    <row r="24" spans="1:18" ht="111" customHeight="1" x14ac:dyDescent="0.25">
      <c r="A24" s="3" t="s">
        <v>74</v>
      </c>
      <c r="B24" s="99" t="str">
        <f>[15]MIR!$B$19</f>
        <v xml:space="preserve">Fortalecimiento del ballet folklorico "Yohualli Tapayatzin" infantil y juvenil </v>
      </c>
      <c r="C24" s="99"/>
      <c r="D24" s="99"/>
      <c r="E24" s="99" t="str">
        <f>[15]MIR!$C$19</f>
        <v>Porcentaje de sesiones de ensayo efectuadas</v>
      </c>
      <c r="F24" s="99"/>
      <c r="G24" s="99" t="str">
        <f>[15]MIR!$G$19</f>
        <v>(Sesiones realizadas / Sesiones planificadas) * 100</v>
      </c>
      <c r="H24" s="99"/>
      <c r="I24" s="109" t="str">
        <f>[15]MIR!$H$19</f>
        <v>Listas de asistencia, videos de ensayos</v>
      </c>
      <c r="J24" s="99"/>
      <c r="K24" s="55" t="s">
        <v>399</v>
      </c>
      <c r="L24" s="75">
        <v>1</v>
      </c>
      <c r="M24" s="80" t="s">
        <v>440</v>
      </c>
      <c r="N24" s="81" t="s">
        <v>441</v>
      </c>
      <c r="O24" s="5">
        <v>0.25</v>
      </c>
      <c r="P24" s="171" t="s">
        <v>437</v>
      </c>
      <c r="Q24" s="99"/>
      <c r="R24" t="s">
        <v>34</v>
      </c>
    </row>
    <row r="25" spans="1:18" ht="118.5" customHeight="1" x14ac:dyDescent="0.25">
      <c r="A25" s="3" t="s">
        <v>75</v>
      </c>
      <c r="B25" s="112" t="str">
        <f>[15]MIR!$B$20</f>
        <v>se implemento el taller de musica tradicional de sones de tarima de tixtla</v>
      </c>
      <c r="C25" s="116"/>
      <c r="D25" s="113"/>
      <c r="E25" s="112" t="str">
        <f>[15]MIR!$C$20</f>
        <v>Porcentaje de clases impartidas</v>
      </c>
      <c r="F25" s="113"/>
      <c r="G25" s="112" t="str">
        <f>[15]MIR!$G$20</f>
        <v>(Clases impartidas / Clases planificadas) * 100</v>
      </c>
      <c r="H25" s="113"/>
      <c r="I25" s="114" t="str">
        <f>[15]MIR!$H$20</f>
        <v>Listas de asistencia, evidencias en video</v>
      </c>
      <c r="J25" s="115"/>
      <c r="K25" s="55" t="s">
        <v>399</v>
      </c>
      <c r="L25" s="75">
        <v>1</v>
      </c>
      <c r="M25" s="80" t="s">
        <v>440</v>
      </c>
      <c r="N25" s="81" t="s">
        <v>441</v>
      </c>
      <c r="O25" s="5">
        <v>0.25</v>
      </c>
      <c r="P25" s="171" t="s">
        <v>437</v>
      </c>
      <c r="Q25" s="99"/>
    </row>
    <row r="26" spans="1:18" ht="126.75" customHeight="1" x14ac:dyDescent="0.25">
      <c r="A26" s="3" t="s">
        <v>182</v>
      </c>
      <c r="B26" s="99" t="str">
        <f>[15]MIR!$B$21</f>
        <v xml:space="preserve">creacion del proyecto "CULTUREANDO POR TU COLONIA" danda de los diablos y danza de los tlacololeros </v>
      </c>
      <c r="C26" s="99"/>
      <c r="D26" s="99"/>
      <c r="E26" s="99" t="str">
        <f>[15]MIR!$C$21</f>
        <v>Porcentaje de colonias intervenidas con actividades culturales</v>
      </c>
      <c r="F26" s="99"/>
      <c r="G26" s="99" t="str">
        <f>[15]MIR!$G$21</f>
        <v>(Colonias intervenidas / Colonias planificadas) * 100</v>
      </c>
      <c r="H26" s="99"/>
      <c r="I26" s="99" t="str">
        <f>[15]MIR!$H$21</f>
        <v>Registros de actividades, testimonios de participantes</v>
      </c>
      <c r="J26" s="99"/>
      <c r="K26" s="55" t="s">
        <v>399</v>
      </c>
      <c r="L26" s="75">
        <v>1</v>
      </c>
      <c r="M26" s="80" t="s">
        <v>440</v>
      </c>
      <c r="N26" s="81" t="s">
        <v>441</v>
      </c>
      <c r="O26" s="5">
        <v>0.25</v>
      </c>
      <c r="P26" s="171" t="s">
        <v>437</v>
      </c>
      <c r="Q26" s="99"/>
    </row>
    <row r="27" spans="1:18" x14ac:dyDescent="0.25">
      <c r="A27" s="1"/>
      <c r="B27" s="1"/>
      <c r="C27" s="1"/>
      <c r="D27" s="1"/>
      <c r="E27" s="1"/>
      <c r="F27" s="1"/>
      <c r="G27" s="1"/>
      <c r="H27" s="1"/>
      <c r="I27" s="1"/>
      <c r="J27" s="1"/>
      <c r="K27" s="1"/>
      <c r="L27" s="1"/>
      <c r="M27" s="1"/>
      <c r="N27" s="1"/>
      <c r="O27" s="1"/>
      <c r="P27" s="1"/>
      <c r="Q27" s="1"/>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17"/>
      <c r="G32" s="117"/>
      <c r="H32" s="117"/>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G35" s="1"/>
      <c r="H35" s="1"/>
      <c r="I35" s="1"/>
      <c r="J35" s="1"/>
      <c r="K35" s="1"/>
      <c r="L35" s="1"/>
      <c r="M35" s="1"/>
      <c r="N35" s="1"/>
      <c r="O35" s="1"/>
      <c r="P35" s="1"/>
      <c r="Q35" s="1"/>
    </row>
    <row r="36" spans="1:17" s="1" customFormat="1" x14ac:dyDescent="0.25"/>
    <row r="37" spans="1:17" s="1" customFormat="1" x14ac:dyDescent="0.25"/>
    <row r="38" spans="1:17" s="1" customFormat="1" x14ac:dyDescent="0.25"/>
  </sheetData>
  <mergeCells count="7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A22:Q22"/>
    <mergeCell ref="P19:Q19"/>
    <mergeCell ref="B20:D20"/>
    <mergeCell ref="E20:F20"/>
    <mergeCell ref="G20:H20"/>
    <mergeCell ref="I20:J20"/>
    <mergeCell ref="P20:Q20"/>
    <mergeCell ref="B19:D19"/>
    <mergeCell ref="E19:F19"/>
    <mergeCell ref="G19:H19"/>
    <mergeCell ref="I19:J19"/>
    <mergeCell ref="B21:D21"/>
    <mergeCell ref="E21:F21"/>
    <mergeCell ref="G21:H21"/>
    <mergeCell ref="I21:J21"/>
    <mergeCell ref="P21:Q21"/>
    <mergeCell ref="B24:D24"/>
    <mergeCell ref="E24:F24"/>
    <mergeCell ref="G24:H24"/>
    <mergeCell ref="I24:J24"/>
    <mergeCell ref="P24:Q24"/>
    <mergeCell ref="B23:D23"/>
    <mergeCell ref="E23:F23"/>
    <mergeCell ref="G23:H23"/>
    <mergeCell ref="I23:J23"/>
    <mergeCell ref="P23:Q23"/>
    <mergeCell ref="P25:Q25"/>
    <mergeCell ref="B26:D26"/>
    <mergeCell ref="E26:F26"/>
    <mergeCell ref="G26:H26"/>
    <mergeCell ref="I26:J26"/>
    <mergeCell ref="P26:Q26"/>
    <mergeCell ref="F32:H33"/>
    <mergeCell ref="B25:D25"/>
    <mergeCell ref="E25:F25"/>
    <mergeCell ref="G25:H25"/>
    <mergeCell ref="I25:J25"/>
  </mergeCells>
  <pageMargins left="0.7" right="0.7" top="0.75" bottom="0.75" header="0.3" footer="0.3"/>
  <pageSetup scale="53" orientation="landscape" horizontalDpi="4294967292"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zoomScale="71" zoomScaleNormal="71" zoomScaleSheetLayoutView="70" workbookViewId="0">
      <selection activeCell="I19" sqref="I19:J19"/>
    </sheetView>
  </sheetViews>
  <sheetFormatPr baseColWidth="10" defaultColWidth="10.875" defaultRowHeight="15.75" x14ac:dyDescent="0.25"/>
  <cols>
    <col min="1" max="1" width="13.75" customWidth="1"/>
    <col min="3" max="3" width="3.375" customWidth="1"/>
    <col min="4" max="4" width="10.5" customWidth="1"/>
    <col min="6" max="6" width="7.25" customWidth="1"/>
    <col min="8" max="8" width="10.375" customWidth="1"/>
    <col min="9" max="9" width="12" customWidth="1"/>
    <col min="10" max="10" width="1.625" customWidth="1"/>
    <col min="11" max="11" width="14.875" customWidth="1"/>
    <col min="12" max="12" width="9.625" customWidth="1"/>
    <col min="13" max="13" width="12.875" customWidth="1"/>
    <col min="14" max="14" width="13.375" customWidth="1"/>
    <col min="15" max="15" width="12" customWidth="1"/>
    <col min="17" max="17" width="13.1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430</v>
      </c>
      <c r="K8" s="101"/>
      <c r="L8" s="100" t="s">
        <v>2</v>
      </c>
      <c r="M8" s="124" t="str">
        <f>[16]POA!$C$19</f>
        <v>2. Educación, talento, y Cultura: Raíces que nos unen</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124" t="str">
        <f>[16]POA!$C$17</f>
        <v>EJE I Inclusión y  Humanidad que  Transforman: Unidos para  Avanzar</v>
      </c>
      <c r="C13" s="99"/>
      <c r="D13" s="95" t="s">
        <v>8</v>
      </c>
      <c r="E13" s="124" t="str">
        <f>[16]POA!$C$18</f>
        <v>Promover el desarrollo integral e inclusivo de la sociedad mediante la educación, impulsando programas culturales y artísticos, para preservar el patrimonio cultural del municipio con la participación activa de la niñez y juventud.</v>
      </c>
      <c r="F13" s="126"/>
      <c r="G13" s="126"/>
      <c r="H13" s="95" t="s">
        <v>9</v>
      </c>
      <c r="I13" s="182" t="str">
        <f>[16]POA!$C$20</f>
        <v>articular políticas publicas que creen un  entorno favorable para el desarrollo social e integral de la niñez, jóvenes, adultos mayores y discapacitados, promoviendo una colaboración entre distintos sectores para asegurar el bienestar social del municipio.</v>
      </c>
      <c r="J13" s="183"/>
      <c r="K13" s="183"/>
      <c r="L13" s="184"/>
      <c r="M13" s="100" t="s">
        <v>10</v>
      </c>
      <c r="N13" s="125" t="str">
        <f>[16]POA!$C$21</f>
        <v>2.1. gestionar recursos económicos para mejorar la infraestructura de las instituciones educativas en colaboración con el gobierno federal y estatal                                                                                                                                                                                                                                                                                                                   2.4 recuperar y promover las actividades culturales y artísticas en el municipio                                                                                                                                                                                                                                                                                                                                                                                                                                                                                       2.5. impulsar la difusión y resecación del patrimonio cultural del municipio, promoviendo danzas originarias, grupos musicales y otras actividades artísticas                                                                                                                                                                                                                                                                                                         2.7 promover los valores cívicos a través de ceremonias, desfiles y conmemoraciones oficiales                                                                                                                                                                                                                                                                                                                                                                                                                                           2.8 impulsar actividades culturales mediante convenios de colaboración con otros municipios, instituciones publicas y privadas                                                                                                                                                                                                                                                                                                                                                                             2.9 promover reuniones entre los jóvenes y sectores empresariales para lograr el apoyo a las actividades deportivas, culturales y artísticas.                                                                                                                                                                                                                                                                                                                                              2.17 impulsar el desarrollo integral desde la primera infancia, niñez, Juventus y personas con discapacidad, ando atención prioritaria                                                                                                                                                                                                                                                                                                                                                 2.18 capacitar, sensibilizar y profeonalizar en perspectiva educativa, cultural y recreativa en perspectiva de la primera infancia, niñez y juventud para el desarrollo de actividades recreativas.                                                                                                                                                                                                                                 2.19 promover la recuperación y rehabilitación de espacios públicos para la reconstrucción del ejido social</v>
      </c>
      <c r="O13" s="99"/>
      <c r="P13" s="99"/>
      <c r="Q13" s="99"/>
    </row>
    <row r="14" spans="1:17" ht="409.5" customHeight="1" x14ac:dyDescent="0.25">
      <c r="A14" s="100"/>
      <c r="B14" s="99"/>
      <c r="C14" s="99"/>
      <c r="D14" s="95"/>
      <c r="E14" s="126"/>
      <c r="F14" s="126"/>
      <c r="G14" s="126"/>
      <c r="H14" s="95"/>
      <c r="I14" s="185"/>
      <c r="J14" s="186"/>
      <c r="K14" s="186"/>
      <c r="L14" s="187"/>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74" t="s">
        <v>399</v>
      </c>
      <c r="M18" s="74" t="s">
        <v>18</v>
      </c>
      <c r="N18" s="100"/>
      <c r="O18" s="100"/>
      <c r="P18" s="100"/>
      <c r="Q18" s="100"/>
    </row>
    <row r="19" spans="1:18" ht="117" customHeight="1" x14ac:dyDescent="0.25">
      <c r="A19" s="2" t="s">
        <v>28</v>
      </c>
      <c r="B19" s="99" t="str">
        <f>[16]MIR!$B$12</f>
        <v>Jóvenes con mayores oportunidades de desarrollo</v>
      </c>
      <c r="C19" s="99"/>
      <c r="D19" s="99"/>
      <c r="E19" s="99" t="str">
        <f>[16]MIR!$C$12</f>
        <v>índice de acceso a oportunidades de desarrollo juvenil</v>
      </c>
      <c r="F19" s="99"/>
      <c r="G19" s="99" t="str">
        <f>[16]MIR!$D$12</f>
        <v>INDICE DE ACCESO A OPORTUNIDADES DE DESARROLLO JUVENIL = (No. De jóvenes con empleo formal / No. Total de jóvenes en el municipio) * 100 IA ODJ=(NJEF/NTJM)*100</v>
      </c>
      <c r="H19" s="99"/>
      <c r="I19" s="109" t="str">
        <f>[16]MIR!$E$12</f>
        <v>índice de acceso a oportunidades de desarrollo juvenil</v>
      </c>
      <c r="J19" s="99"/>
      <c r="K19" s="55" t="s">
        <v>399</v>
      </c>
      <c r="L19" s="75">
        <v>1</v>
      </c>
      <c r="M19" s="80" t="s">
        <v>440</v>
      </c>
      <c r="N19" s="81" t="s">
        <v>441</v>
      </c>
      <c r="O19" s="5">
        <v>0.25</v>
      </c>
      <c r="P19" s="124" t="s">
        <v>430</v>
      </c>
      <c r="Q19" s="99"/>
    </row>
    <row r="20" spans="1:18" ht="121.5" customHeight="1" x14ac:dyDescent="0.25">
      <c r="A20" s="2" t="s">
        <v>29</v>
      </c>
      <c r="B20" s="99" t="str">
        <f>[16]MIR!$B$13</f>
        <v>Continuidad de los estudios entre las y los jóvenes de Eduardo Neri</v>
      </c>
      <c r="C20" s="99"/>
      <c r="D20" s="99"/>
      <c r="E20" s="99" t="str">
        <f>[16]MIR!$C$13</f>
        <v>porcentaje de continuidades de estudios</v>
      </c>
      <c r="F20" s="99"/>
      <c r="G20" s="99" t="str">
        <f>[16]MIR!$D$13</f>
        <v>PORCENTAJE DE CONTINUIDAD DE ESTUDIOS = (No. De jóvenes que continúan sus estudios / No. Total de jóvenes inscritos en estudios superiores)*100 PCE= (NJCE(NTJIES)*100</v>
      </c>
      <c r="H20" s="99"/>
      <c r="I20" s="109" t="str">
        <f>[16]MIR!$E$13</f>
        <v>matricula de jóvenes inscritos, registros de asistencia</v>
      </c>
      <c r="J20" s="99"/>
      <c r="K20" s="55" t="s">
        <v>399</v>
      </c>
      <c r="L20" s="75">
        <v>1</v>
      </c>
      <c r="M20" s="80" t="s">
        <v>440</v>
      </c>
      <c r="N20" s="81" t="s">
        <v>441</v>
      </c>
      <c r="O20" s="5">
        <v>0.25</v>
      </c>
      <c r="P20" s="124" t="s">
        <v>430</v>
      </c>
      <c r="Q20" s="99"/>
    </row>
    <row r="21" spans="1:18" ht="127.5" customHeight="1" x14ac:dyDescent="0.25">
      <c r="A21" s="2" t="s">
        <v>71</v>
      </c>
      <c r="B21" s="99" t="str">
        <f>[16]MIR!$B$14</f>
        <v>Disminución de los niveles de embarazo adolescente</v>
      </c>
      <c r="C21" s="99"/>
      <c r="D21" s="99"/>
      <c r="E21" s="99" t="str">
        <f>[5]MIR!$C$17</f>
        <v>Espacios de calidad para la realización de actividades deportivas</v>
      </c>
      <c r="F21" s="99"/>
      <c r="G21" s="99" t="str">
        <f>[5]MIR!$G$17</f>
        <v>Porcentaje de infraestructura deportivas idonea y rehabilitadas=(No. de espacios deportivos funcionales /No. Total de ciudadanos satisfechos en los espacios deportivos)*100 PIDIR=(NEDF/NTCSED)*100</v>
      </c>
      <c r="H21" s="99"/>
      <c r="I21" s="109" t="str">
        <f>[5]MIR!$H$17</f>
        <v>Informes mensuales y bitácoras fotográfica</v>
      </c>
      <c r="J21" s="99"/>
      <c r="K21" s="55" t="s">
        <v>399</v>
      </c>
      <c r="L21" s="75">
        <v>1</v>
      </c>
      <c r="M21" s="80" t="s">
        <v>440</v>
      </c>
      <c r="N21" s="81" t="s">
        <v>441</v>
      </c>
      <c r="O21" s="5">
        <v>0.25</v>
      </c>
      <c r="P21" s="124" t="s">
        <v>430</v>
      </c>
      <c r="Q21" s="99"/>
    </row>
    <row r="22" spans="1:18" ht="127.5" customHeight="1" x14ac:dyDescent="0.25">
      <c r="A22" s="2" t="s">
        <v>72</v>
      </c>
      <c r="B22" s="112" t="str">
        <f>[16]MIR!$B$16</f>
        <v>Lograr el aumento de jóvenes con un empleo formal</v>
      </c>
      <c r="C22" s="116"/>
      <c r="D22" s="113"/>
      <c r="E22" s="112" t="str">
        <f>[16]MIR!$C$16</f>
        <v>índice de jóvenes con empleo formal</v>
      </c>
      <c r="F22" s="113"/>
      <c r="G22" s="112" t="str">
        <f>[16]MIR!$D$16</f>
        <v>INDICE DE JOVENES CON EMPLEO FORMAL= (No. De jóvenes en empleos formales / No. Total de jóvenes con empleos informales)*100 IJEF=(NJEF/NJEI)*100</v>
      </c>
      <c r="H22" s="113"/>
      <c r="I22" s="114" t="str">
        <f>[16]MIR!$E$16</f>
        <v>porcentaje de empleos formales</v>
      </c>
      <c r="J22" s="115"/>
      <c r="K22" s="91" t="s">
        <v>399</v>
      </c>
      <c r="L22" s="88">
        <v>1</v>
      </c>
      <c r="M22" s="91" t="s">
        <v>440</v>
      </c>
      <c r="N22" s="92" t="s">
        <v>441</v>
      </c>
      <c r="O22" s="5">
        <v>0.25</v>
      </c>
      <c r="P22" s="124" t="s">
        <v>430</v>
      </c>
      <c r="Q22" s="99"/>
    </row>
    <row r="23" spans="1:18" ht="138.75" customHeight="1" x14ac:dyDescent="0.25">
      <c r="A23" s="2" t="s">
        <v>169</v>
      </c>
      <c r="B23" s="99" t="str">
        <f>[16]MIR!$B$18</f>
        <v>Existe una disminución en los problemas de la salud mental</v>
      </c>
      <c r="C23" s="99"/>
      <c r="D23" s="99"/>
      <c r="E23" s="99" t="str">
        <f>[16]MIR!$C$18</f>
        <v>porcentaje de jóvenes con problemas de la salud mental</v>
      </c>
      <c r="F23" s="99"/>
      <c r="G23" s="99" t="str">
        <f>[16]MIR!$D$18</f>
        <v>PORCENTAJE DE JOVENES CON PROBLEMAS DE SALUD MENTAL= (No. De jóvenes con problemas de salud mental / No. De jóvenes en el municipio)*100 PJPSM= (NJPSM/NJMED)*100</v>
      </c>
      <c r="H23" s="99"/>
      <c r="I23" s="109" t="str">
        <f>[16]MIR!$E$18</f>
        <v>lista de asistencia fotografías y videos</v>
      </c>
      <c r="J23" s="99"/>
      <c r="K23" s="55" t="s">
        <v>399</v>
      </c>
      <c r="L23" s="75">
        <v>1</v>
      </c>
      <c r="M23" s="80" t="s">
        <v>440</v>
      </c>
      <c r="N23" s="81" t="s">
        <v>441</v>
      </c>
      <c r="O23" s="5">
        <v>0.25</v>
      </c>
      <c r="P23" s="124" t="s">
        <v>430</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141.75" customHeight="1" x14ac:dyDescent="0.25">
      <c r="A25" s="3" t="s">
        <v>81</v>
      </c>
      <c r="B25" s="99" t="str">
        <f>[16]MIR!$B$15</f>
        <v>Impartir platicas sobre educación sexual integral, en escuelas de nivel medio superior</v>
      </c>
      <c r="C25" s="99"/>
      <c r="D25" s="99"/>
      <c r="E25" s="99" t="str">
        <f>[16]MIR!$C$15</f>
        <v>índice de cumplimiento de platicas de educación sexual</v>
      </c>
      <c r="F25" s="99"/>
      <c r="G25" s="99" t="str">
        <f>[16]MIR!$D$15</f>
        <v>INDICE DE CUMPLIMIENTO DE PLATICAS DE DUCACION SEXUAL= (No. De platicas de educación sexual realizadas / No. De platicas de educación sexual programadas)*100 ICPES=(NPESR/NPESP)*100</v>
      </c>
      <c r="H25" s="99"/>
      <c r="I25" s="109" t="str">
        <f>[16]MIR!$E$15</f>
        <v>listas de asistencias, fotografías y videos</v>
      </c>
      <c r="J25" s="99"/>
      <c r="K25" s="55" t="s">
        <v>399</v>
      </c>
      <c r="L25" s="75">
        <v>1</v>
      </c>
      <c r="M25" s="80" t="s">
        <v>440</v>
      </c>
      <c r="N25" s="81" t="s">
        <v>441</v>
      </c>
      <c r="O25" s="5">
        <v>0.25</v>
      </c>
      <c r="P25" s="124" t="s">
        <v>430</v>
      </c>
      <c r="Q25" s="99"/>
    </row>
    <row r="26" spans="1:18" ht="126.75" customHeight="1" x14ac:dyDescent="0.25">
      <c r="A26" s="3" t="s">
        <v>77</v>
      </c>
      <c r="B26" s="99" t="str">
        <f>[16]MIR!$B$17</f>
        <v>Realizar casos y talleres de capacitación para el emprendimiento, mejorando el autoempleo</v>
      </c>
      <c r="C26" s="99"/>
      <c r="D26" s="99"/>
      <c r="E26" s="99" t="str">
        <f>[16]MIR!$C$17</f>
        <v>porcentaje de talleres recreativos realizados</v>
      </c>
      <c r="F26" s="99"/>
      <c r="G26" s="99" t="str">
        <f>[16]MIR!$D$17</f>
        <v>PORCENTAJE DE TALLERES RECREATIVOS REALIZADOS= (No. De talleres recreativos realizados / No. De talleres recreativos programadas)*100 PTRR=(NTRR/NTRP)*100</v>
      </c>
      <c r="H26" s="99"/>
      <c r="I26" s="109" t="str">
        <f>[16]MIR!$E$17</f>
        <v xml:space="preserve">registros de inscripción, listas de asistencia, fotografías y video. Certificado de participación </v>
      </c>
      <c r="J26" s="99"/>
      <c r="K26" s="55" t="s">
        <v>399</v>
      </c>
      <c r="L26" s="75">
        <v>1</v>
      </c>
      <c r="M26" s="80" t="s">
        <v>440</v>
      </c>
      <c r="N26" s="81" t="s">
        <v>441</v>
      </c>
      <c r="O26" s="5">
        <v>0.25</v>
      </c>
      <c r="P26" s="124" t="s">
        <v>430</v>
      </c>
      <c r="Q26" s="99"/>
      <c r="R26" t="s">
        <v>34</v>
      </c>
    </row>
    <row r="27" spans="1:18" ht="138.75" customHeight="1" x14ac:dyDescent="0.25">
      <c r="A27" s="3" t="s">
        <v>170</v>
      </c>
      <c r="B27" s="112" t="str">
        <f>[16]MIR!$B$19</f>
        <v>Realizar conferencias y orientación psicológicas</v>
      </c>
      <c r="C27" s="116"/>
      <c r="D27" s="113"/>
      <c r="E27" s="112" t="str">
        <f>[16]MIR!$C$19</f>
        <v>porcentaje de conferencias psicológicas realizadas</v>
      </c>
      <c r="F27" s="113"/>
      <c r="G27" s="112" t="str">
        <f>[16]MIR!$D$19</f>
        <v>PORCENTAJE DE CONFERENCIAS PSICOLOGICAS = (No. De conferencias realizadas / No. De conferencias psicológicas programadas)=*100 PCP= (NCPR/NCPP)=*100</v>
      </c>
      <c r="H27" s="113"/>
      <c r="I27" s="114" t="str">
        <f>[16]MIR!$E$19</f>
        <v>lista de asistencia fotografías y videos</v>
      </c>
      <c r="J27" s="115"/>
      <c r="K27" s="55" t="s">
        <v>399</v>
      </c>
      <c r="L27" s="75">
        <v>1</v>
      </c>
      <c r="M27" s="80" t="s">
        <v>440</v>
      </c>
      <c r="N27" s="81" t="s">
        <v>441</v>
      </c>
      <c r="O27" s="5">
        <v>0.25</v>
      </c>
      <c r="P27" s="124" t="s">
        <v>430</v>
      </c>
      <c r="Q27" s="99"/>
    </row>
    <row r="28" spans="1:18" ht="172.5" customHeight="1" x14ac:dyDescent="0.25">
      <c r="A28" s="3" t="s">
        <v>452</v>
      </c>
      <c r="B28" s="99" t="str">
        <f>[16]MIR!$B$20</f>
        <v>Se realizan actividades deportivas y recreativas</v>
      </c>
      <c r="C28" s="99"/>
      <c r="D28" s="99"/>
      <c r="E28" s="112" t="str">
        <f>[16]MIR!$C$20</f>
        <v>porcentaje de actividades recreativas y deportivas  realizadas</v>
      </c>
      <c r="F28" s="113"/>
      <c r="G28" s="99" t="str">
        <f>[16]MIR!$D$20</f>
        <v>PORCENTAJE DE ACTIVIDADES DEPORTIVAS Y RECREATIVAS REALIADAS= (No. De jóvenes del municipio / No. De jóvenes que participan en actividades deportivas y recreativas)=*100 PADR=(NJME/NJPADR)=*100</v>
      </c>
      <c r="H28" s="99"/>
      <c r="I28" s="99" t="str">
        <f>[16]MIR!$E$20</f>
        <v>lista de asistencia fotografías y videos</v>
      </c>
      <c r="J28" s="99"/>
      <c r="K28" s="55" t="s">
        <v>399</v>
      </c>
      <c r="L28" s="75">
        <v>1</v>
      </c>
      <c r="M28" s="80" t="s">
        <v>440</v>
      </c>
      <c r="N28" s="81" t="s">
        <v>441</v>
      </c>
      <c r="O28" s="5">
        <v>0.25</v>
      </c>
      <c r="P28" s="124" t="s">
        <v>430</v>
      </c>
      <c r="Q28" s="99"/>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s="1" customFormat="1" ht="66.75" customHeight="1" x14ac:dyDescent="0.25"/>
    <row r="39" spans="1:17" s="1" customFormat="1" x14ac:dyDescent="0.25"/>
    <row r="40" spans="1:17" s="1" customFormat="1" x14ac:dyDescent="0.25"/>
  </sheetData>
  <mergeCells count="84">
    <mergeCell ref="P22:Q22"/>
    <mergeCell ref="B22:D22"/>
    <mergeCell ref="E22:F22"/>
    <mergeCell ref="G22:H22"/>
    <mergeCell ref="I22:J22"/>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1:D21"/>
    <mergeCell ref="E21:F21"/>
    <mergeCell ref="G21:H21"/>
    <mergeCell ref="I21:J21"/>
    <mergeCell ref="P21:Q21"/>
    <mergeCell ref="A24:Q24"/>
    <mergeCell ref="B25:D25"/>
    <mergeCell ref="E25:F25"/>
    <mergeCell ref="G25:H25"/>
    <mergeCell ref="I25:J25"/>
    <mergeCell ref="P25:Q25"/>
    <mergeCell ref="P28:Q28"/>
    <mergeCell ref="F34:H35"/>
    <mergeCell ref="B26:D26"/>
    <mergeCell ref="E26:F26"/>
    <mergeCell ref="G26:H26"/>
    <mergeCell ref="I26:J26"/>
    <mergeCell ref="B28:D28"/>
    <mergeCell ref="E28:F28"/>
    <mergeCell ref="G28:H28"/>
    <mergeCell ref="I28:J28"/>
    <mergeCell ref="P26:Q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71" zoomScaleNormal="71" zoomScaleSheetLayoutView="70" workbookViewId="0">
      <selection activeCell="A12" sqref="A12:Q12"/>
    </sheetView>
  </sheetViews>
  <sheetFormatPr baseColWidth="10" defaultColWidth="10.875" defaultRowHeight="15.75" x14ac:dyDescent="0.25"/>
  <cols>
    <col min="1" max="1" width="13.75" customWidth="1"/>
    <col min="3" max="3" width="3.375" customWidth="1"/>
    <col min="4" max="4" width="13" customWidth="1"/>
    <col min="6" max="6" width="8.25" customWidth="1"/>
    <col min="8" max="8" width="11.25" customWidth="1"/>
    <col min="9" max="9" width="13.375" customWidth="1"/>
    <col min="10" max="10" width="4.375" customWidth="1"/>
    <col min="11" max="11" width="14.875" customWidth="1"/>
    <col min="12" max="12" width="10.75" customWidth="1"/>
    <col min="13" max="13" width="12.875" customWidth="1"/>
    <col min="14" max="14" width="13.375" customWidth="1"/>
    <col min="15" max="15" width="12" customWidth="1"/>
    <col min="17" max="17" width="5.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466</v>
      </c>
      <c r="K8" s="101"/>
      <c r="L8" s="100" t="s">
        <v>2</v>
      </c>
      <c r="M8" s="124" t="str">
        <f>[17]POA!$C$19</f>
        <v xml:space="preserve">2. Educación, Talento y Cultura: Raíces que nos unen </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[5]MIR!$C$8</f>
        <v>EJE I :Dimensión social desarrollo integral e incluyente.</v>
      </c>
      <c r="C13" s="99"/>
      <c r="D13" s="95" t="s">
        <v>8</v>
      </c>
      <c r="E13" s="124" t="str">
        <f>[17]POA!$C$18</f>
        <v xml:space="preserve">Promover el desarrollo integral e inclusivo de la sociedad mediante la educación y la cultura, fortaleciendo la infraestructura educativa, impulsando programas culturales y artísticos, para preservar el patrimonio cultural del Municipio con la participación de la niñez y juventud </v>
      </c>
      <c r="F13" s="126"/>
      <c r="G13" s="126"/>
      <c r="H13" s="95" t="s">
        <v>9</v>
      </c>
      <c r="I13" s="124" t="str">
        <f>[17]POA!$C$20</f>
        <v xml:space="preserve">Articular políticas publicas que creen un entorno favorable para el desarrollo social e integral de la niñez, jóvenes, adultos mayores y discapacitados, promoviendo una colaboración entre distintos sectores para asegurar el bienestar social del Municipio. </v>
      </c>
      <c r="J13" s="99"/>
      <c r="K13" s="99"/>
      <c r="L13" s="99"/>
      <c r="M13" s="100" t="s">
        <v>10</v>
      </c>
      <c r="N13" s="125" t="str">
        <f>[17]POA!$C$21</f>
        <v xml:space="preserve">2.1. Continuar e implementar la cobertura del Programa "Caminando por la Educación" beneficiando a los estudiantes del Municipio. 2.2. Gestionar recursos económicos para mejorar la infraestructura de las Instituciones educativas en colaboración con el Gobierno Federal y Estatal. 2.3. Reforzar el programa de becas de excelencia y el premio al Merito Estudiantil, tanto en la Cabecera como en Comunidades. </v>
      </c>
      <c r="O13" s="99"/>
      <c r="P13" s="99"/>
      <c r="Q13" s="99"/>
    </row>
    <row r="14" spans="1:17" ht="143.2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[17]MIR!$B$12</f>
        <v>Lograr bajo índice de deserción escolar en los habitantes del municipio de Eduardo Neri</v>
      </c>
      <c r="C19" s="99"/>
      <c r="D19" s="99"/>
      <c r="E19" s="99" t="str">
        <f>[5]MIR!$C$15</f>
        <v>Programa de actividad de recreacion y resultados deportivos</v>
      </c>
      <c r="F19" s="99"/>
      <c r="G19" s="99" t="str">
        <f>[5]MIR!$G$15</f>
        <v>Porcentaje de la reactivación fisica=(No. de deportistas activos /No. total de deportistas nuevos  )*100 PRF=(NDA/NTDN)*100</v>
      </c>
      <c r="H19" s="99"/>
      <c r="I19" s="109" t="str">
        <f>[5]MIR!$H$15</f>
        <v xml:space="preserve">Por los medios correspondientes (volantes, perifoneo y páginas 
oficiales de internet)
</v>
      </c>
      <c r="J19" s="99"/>
      <c r="K19" s="55" t="s">
        <v>399</v>
      </c>
      <c r="L19" s="80">
        <v>1</v>
      </c>
      <c r="M19" s="80" t="s">
        <v>440</v>
      </c>
      <c r="N19" s="81" t="s">
        <v>441</v>
      </c>
      <c r="O19" s="5">
        <v>0.25</v>
      </c>
      <c r="P19" s="124" t="str">
        <f t="shared" ref="P19:P27" si="0">$J$8</f>
        <v>DIRECCIÓN DE APOYO A INSTITUCIONES EDUCATIVAS.</v>
      </c>
      <c r="Q19" s="99"/>
    </row>
    <row r="20" spans="1:18" ht="92.25" customHeight="1" x14ac:dyDescent="0.25">
      <c r="A20" s="2" t="s">
        <v>29</v>
      </c>
      <c r="B20" s="99" t="str">
        <f>[17]MIR!$B$13</f>
        <v>Existe una baja taza de falta de docentes en el Municipio de Eduardo Neri</v>
      </c>
      <c r="C20" s="99"/>
      <c r="D20" s="99"/>
      <c r="E20" s="99" t="str">
        <f>[5]MIR!$C$16</f>
        <v>Activacion fisica para mejorar la salud</v>
      </c>
      <c r="F20" s="99"/>
      <c r="G20" s="99" t="str">
        <f>[5]MIR!$G$16</f>
        <v>Porcentaje de activación fisica =(No. de personas participante / No. Total de personas a activar planeadas)*100 PAF=(NPP/NTPAP)*100</v>
      </c>
      <c r="H20" s="99"/>
      <c r="I20" s="109" t="str">
        <f>[5]MIR!$H$16</f>
        <v xml:space="preserve">Control de asistencia </v>
      </c>
      <c r="J20" s="99"/>
      <c r="K20" s="55" t="s">
        <v>399</v>
      </c>
      <c r="L20" s="75">
        <v>1</v>
      </c>
      <c r="M20" s="80" t="s">
        <v>440</v>
      </c>
      <c r="N20" s="81" t="s">
        <v>441</v>
      </c>
      <c r="O20" s="5">
        <v>0.25</v>
      </c>
      <c r="P20" s="124" t="str">
        <f t="shared" si="0"/>
        <v>DIRECCIÓN DE APOYO A INSTITUCIONES EDUCATIVAS.</v>
      </c>
      <c r="Q20" s="99"/>
    </row>
    <row r="21" spans="1:18" ht="127.5" customHeight="1" x14ac:dyDescent="0.25">
      <c r="A21" s="2" t="s">
        <v>71</v>
      </c>
      <c r="B21" s="99" t="str">
        <f>[17]MIR!$B$14</f>
        <v>Lograr una educación de calidad</v>
      </c>
      <c r="C21" s="99"/>
      <c r="D21" s="99"/>
      <c r="E21" s="99" t="str">
        <f>[5]MIR!$C$17</f>
        <v>Espacios de calidad para la realización de actividades deportivas</v>
      </c>
      <c r="F21" s="99"/>
      <c r="G21" s="99" t="str">
        <f>[5]MIR!$G$17</f>
        <v>Porcentaje de infraestructura deportivas idonea y rehabilitadas=(No. de espacios deportivos funcionales /No. Total de ciudadanos satisfechos en los espacios deportivos)*100 PIDIR=(NEDF/NTCSED)*100</v>
      </c>
      <c r="H21" s="99"/>
      <c r="I21" s="109" t="str">
        <f>[5]MIR!$H$17</f>
        <v>Informes mensuales y bitácoras fotográfica</v>
      </c>
      <c r="J21" s="99"/>
      <c r="K21" s="55" t="s">
        <v>399</v>
      </c>
      <c r="L21" s="75">
        <v>1</v>
      </c>
      <c r="M21" s="80" t="s">
        <v>440</v>
      </c>
      <c r="N21" s="81" t="s">
        <v>441</v>
      </c>
      <c r="O21" s="5">
        <v>0.25</v>
      </c>
      <c r="P21" s="124" t="str">
        <f t="shared" si="0"/>
        <v>DIRECCIÓN DE APOYO A INSTITUCIONES EDUCATIVAS.</v>
      </c>
      <c r="Q21" s="99"/>
    </row>
    <row r="22" spans="1:18" ht="138.75" customHeight="1" x14ac:dyDescent="0.25">
      <c r="A22" s="2" t="s">
        <v>72</v>
      </c>
      <c r="B22" s="99" t="str">
        <f>[17]MIR!$B$17</f>
        <v>Se realizan de programas de apoyo social para la educación</v>
      </c>
      <c r="C22" s="99"/>
      <c r="D22" s="99"/>
      <c r="E22" s="99" t="str">
        <f>[5]MIR!$C$21</f>
        <v>Ejecución  de proyectos que beneficien a los deportistas en la realización de sus actividades.</v>
      </c>
      <c r="F22" s="99"/>
      <c r="G22" s="99" t="str">
        <f>[5]MIR!$G$21</f>
        <v>Porcentaje de gestión deportiva para la realización y competiciones deportivas =(No. de eventos deportivos a realizar/No. de total de eventos deportivos planeados )*100 PGDRCP=(NEDR/NTEDP)*100</v>
      </c>
      <c r="H22" s="99"/>
      <c r="I22" s="109" t="str">
        <f>[5]MIR!$H$21</f>
        <v>Informes mensuales y bitácoras fotográficas</v>
      </c>
      <c r="J22" s="99"/>
      <c r="K22" s="55" t="s">
        <v>399</v>
      </c>
      <c r="L22" s="75">
        <v>1</v>
      </c>
      <c r="M22" s="80" t="s">
        <v>440</v>
      </c>
      <c r="N22" s="81" t="s">
        <v>441</v>
      </c>
      <c r="O22" s="5">
        <v>0.25</v>
      </c>
      <c r="P22" s="124" t="str">
        <f t="shared" si="0"/>
        <v>DIRECCIÓN DE APOYO A INSTITUCIONES EDUCATIVAS.</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4.5" customHeight="1" x14ac:dyDescent="0.25">
      <c r="A24" s="3" t="s">
        <v>81</v>
      </c>
      <c r="B24" s="99" t="str">
        <f>[17]MIR!$B$15</f>
        <v>Regular la educación ni las zonas aledañas de la cabecera municipal</v>
      </c>
      <c r="C24" s="99"/>
      <c r="D24" s="99"/>
      <c r="E24" s="99" t="str">
        <f>[17]MIR!$C$15</f>
        <v>el porcentaje de cursos de regularización</v>
      </c>
      <c r="F24" s="99"/>
      <c r="G24" s="99" t="str">
        <f>[17]MIR!$D$15</f>
        <v>porcentaje de cursos de regularización = (No. De cursos de regularización realizados/ No. De cursos de regularización programados*100) PCR=NCRA/NCRP*100</v>
      </c>
      <c r="H24" s="99"/>
      <c r="I24" s="109" t="str">
        <f>[17]MIR!$E$15</f>
        <v>lista de asistencia</v>
      </c>
      <c r="J24" s="99"/>
      <c r="K24" s="55" t="s">
        <v>399</v>
      </c>
      <c r="L24" s="75">
        <v>1</v>
      </c>
      <c r="M24" s="80" t="s">
        <v>440</v>
      </c>
      <c r="N24" s="81" t="s">
        <v>441</v>
      </c>
      <c r="O24" s="5">
        <v>0.25</v>
      </c>
      <c r="P24" s="124" t="str">
        <f t="shared" si="0"/>
        <v>DIRECCIÓN DE APOYO A INSTITUCIONES EDUCATIVAS.</v>
      </c>
      <c r="Q24" s="99"/>
    </row>
    <row r="25" spans="1:18" ht="111" customHeight="1" x14ac:dyDescent="0.25">
      <c r="A25" s="3" t="s">
        <v>74</v>
      </c>
      <c r="B25" s="99" t="str">
        <f>[17]MIR!$B$16</f>
        <v>Apoyo a instituciones con personal docente y administrativo en el municipio</v>
      </c>
      <c r="C25" s="99"/>
      <c r="D25" s="99"/>
      <c r="E25" s="99" t="str">
        <f>[17]MIR!$C$16</f>
        <v xml:space="preserve">El porcentaje de escuelas beneficiadas en el municipio  </v>
      </c>
      <c r="F25" s="99"/>
      <c r="G25" s="99" t="str">
        <f>[17]MIR!$D$16</f>
        <v>porcentaje de escuela beneficiadas =( escuelas beneficiadas/68 personal prestando servicios *100)PDEB=EB/pps*100</v>
      </c>
      <c r="H25" s="99"/>
      <c r="I25" s="109" t="str">
        <f>[17]MIR!$E$16</f>
        <v>Listas de cotejo</v>
      </c>
      <c r="J25" s="99"/>
      <c r="K25" s="55" t="s">
        <v>399</v>
      </c>
      <c r="L25" s="75">
        <v>1</v>
      </c>
      <c r="M25" s="80" t="s">
        <v>440</v>
      </c>
      <c r="N25" s="81" t="s">
        <v>441</v>
      </c>
      <c r="O25" s="5">
        <v>0.25</v>
      </c>
      <c r="P25" s="124" t="str">
        <f t="shared" si="0"/>
        <v>DIRECCIÓN DE APOYO A INSTITUCIONES EDUCATIVAS.</v>
      </c>
      <c r="Q25" s="99"/>
      <c r="R25" t="s">
        <v>34</v>
      </c>
    </row>
    <row r="26" spans="1:18" ht="118.5" customHeight="1" x14ac:dyDescent="0.25">
      <c r="A26" s="3" t="s">
        <v>77</v>
      </c>
      <c r="B26" s="112" t="str">
        <f>[17]MIR!$B$18</f>
        <v>Realizar  programa "Caminando por la educación 2025"</v>
      </c>
      <c r="C26" s="116"/>
      <c r="D26" s="113"/>
      <c r="E26" s="112" t="str">
        <f>[17]MIR!$C$18</f>
        <v xml:space="preserve">100% de escuelas beneficiadas en nivel inicial y básico </v>
      </c>
      <c r="F26" s="113"/>
      <c r="G26" s="112" t="str">
        <f>[17]MIR!$D$18</f>
        <v>porcentaje de zapato entregado= numero de zapato solicitado / numero de zapato entregado*100) PZE=NZS/NZE*100</v>
      </c>
      <c r="H26" s="113"/>
      <c r="I26" s="114" t="str">
        <f>[17]MIR!$E$18</f>
        <v>zapato entregado</v>
      </c>
      <c r="J26" s="115"/>
      <c r="K26" s="55" t="s">
        <v>399</v>
      </c>
      <c r="L26" s="75">
        <v>1</v>
      </c>
      <c r="M26" s="80" t="s">
        <v>440</v>
      </c>
      <c r="N26" s="81" t="s">
        <v>441</v>
      </c>
      <c r="O26" s="5">
        <v>0.25</v>
      </c>
      <c r="P26" s="124" t="str">
        <f t="shared" si="0"/>
        <v>DIRECCIÓN DE APOYO A INSTITUCIONES EDUCATIVAS.</v>
      </c>
      <c r="Q26" s="99"/>
    </row>
    <row r="27" spans="1:18" ht="126.75" customHeight="1" x14ac:dyDescent="0.25">
      <c r="A27" s="3" t="s">
        <v>119</v>
      </c>
      <c r="B27" s="99" t="str">
        <f>[17]MIR!$B$19</f>
        <v>Programa Merito Académico 2025</v>
      </c>
      <c r="C27" s="99"/>
      <c r="D27" s="99"/>
      <c r="E27" s="99" t="str">
        <f>[17]MIR!$C$19</f>
        <v>mejores promedios de excelencia en el ,municipio</v>
      </c>
      <c r="F27" s="99"/>
      <c r="G27" s="99" t="str">
        <f>[17]MIR!$D$19</f>
        <v>porcentaje de alumnos con promedio de excelencia= numero de alumnos de promedio de excelencia /numero de apoyo solicitado *100 PAPE=NAPE/NPPS*100</v>
      </c>
      <c r="H27" s="99"/>
      <c r="I27" s="99" t="str">
        <f>[17]MIR!$E$19</f>
        <v>Laptops entregadas</v>
      </c>
      <c r="J27" s="99"/>
      <c r="K27" s="55" t="s">
        <v>399</v>
      </c>
      <c r="L27" s="75">
        <v>1</v>
      </c>
      <c r="M27" s="80" t="s">
        <v>440</v>
      </c>
      <c r="N27" s="81" t="s">
        <v>441</v>
      </c>
      <c r="O27" s="5">
        <v>0.25</v>
      </c>
      <c r="P27" s="124" t="str">
        <f t="shared" si="0"/>
        <v>DIRECCIÓN DE APOYO A INSTITUCIONES EDUCATIVAS.</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71" zoomScaleNormal="71" zoomScaleSheetLayoutView="70" workbookViewId="0">
      <selection activeCell="D8" sqref="D8:H9"/>
    </sheetView>
  </sheetViews>
  <sheetFormatPr baseColWidth="10" defaultColWidth="10.875" defaultRowHeight="15.75" x14ac:dyDescent="0.25"/>
  <cols>
    <col min="1" max="1" width="13.75" customWidth="1"/>
    <col min="3" max="3" width="6.875" customWidth="1"/>
    <col min="4" max="4" width="11.625" customWidth="1"/>
    <col min="6" max="6" width="9.375" customWidth="1"/>
    <col min="8" max="8" width="10.75" customWidth="1"/>
    <col min="9" max="9" width="12.625" customWidth="1"/>
    <col min="10" max="10" width="3.5" customWidth="1"/>
    <col min="11" max="11" width="14.875" customWidth="1"/>
    <col min="12" max="12" width="10.125" customWidth="1"/>
    <col min="13" max="13" width="12.875" customWidth="1"/>
    <col min="14" max="14" width="13.375" customWidth="1"/>
    <col min="15" max="15" width="12" customWidth="1"/>
    <col min="17" max="17" width="6.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431</v>
      </c>
      <c r="K8" s="101"/>
      <c r="L8" s="100" t="s">
        <v>2</v>
      </c>
      <c r="M8" s="124" t="str">
        <f>[18]POA!$C$19</f>
        <v>Programa 1. Creciendo Contigo: Bienestar para Todos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[18]POA!$C$17</f>
        <v>Eje:  I  Inclusión y Humanidad que Transforman: "Unidos para Avanzar"</v>
      </c>
      <c r="C13" s="99"/>
      <c r="D13" s="95" t="s">
        <v>8</v>
      </c>
      <c r="E13" s="124" t="str">
        <f>[18]POA!$C$18</f>
        <v>Contribuir a que la ciudadanía de Eduardo Neri en situación de rezago social o marginación, acceda a los beneficios de los programas sociales, con el fin de mejorar su calidad de vida, mediante la atención prioritaria a los grupos vulnerables, de manera inclusiva para fortalecer las condiciones que permita alcanzar un desarrollo humano integral.</v>
      </c>
      <c r="F13" s="126"/>
      <c r="G13" s="126"/>
      <c r="H13" s="95" t="s">
        <v>9</v>
      </c>
      <c r="I13" s="124" t="str">
        <f>[18]POA!$C$20</f>
        <v>Articular políticas públicas que creen un entorno favorable para el desarrollo social e integral de la niñez, jóvenes, adultos, adultos mayores, y discapacitados promoviendo una colaboración entre distintos sectores para asegurar el bienestar del municipio.</v>
      </c>
      <c r="J13" s="99"/>
      <c r="K13" s="99"/>
      <c r="L13" s="99"/>
      <c r="M13" s="100" t="s">
        <v>10</v>
      </c>
      <c r="N13" s="125" t="str">
        <f>[18]POA!$C$21</f>
        <v xml:space="preserve">1.1 Difundir los programas sociales vigentes del Gobierno Federal y Estatal para asegurar que tengan acceso los grupos vulnerables y contribuyan a la reducción de las carencias que generan desigualdad.
1.2 Mejorar la calidad de vida de la ciudadanía mediante Programas Municipales como el de la “Canasta Básica” garantizando que las personas accedan a una alimentación nutricional que satisfaga sus requerimientos, en apoyo a su economía. 1.3 Implementar apoyos dirigidos a los grupos vulnerables para disminuir la desigualdad social asegurando que todas las Comunidades del Municipio tengan acceso directo a estos beneficios.
1.4 Coordinar de manera institucional la gestión y apoyo para la inscripción de la ciudadanía en los programas sociales brindando información clara y oportuna estableciendo una comunicación efectiva para facilitar su acceso.
</v>
      </c>
      <c r="O13" s="99"/>
      <c r="P13" s="99"/>
      <c r="Q13" s="99"/>
    </row>
    <row r="14" spans="1:17" ht="305.2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[18]MIR!$B$12</f>
        <v>Apoyar en la igualdad en  programas  enfocados en los hogares de más bajos ingresos del Municipio de Eduardo Neri.</v>
      </c>
      <c r="C19" s="99"/>
      <c r="D19" s="99"/>
      <c r="E19" s="99" t="str">
        <f>[18]MIR!$C$12</f>
        <v>Porcentaje de Personas en Situación de Pobreza</v>
      </c>
      <c r="F19" s="99"/>
      <c r="G19" s="99" t="str">
        <f>[18]MIR!$D$12</f>
        <v xml:space="preserve">Porcentaje de Personas en Situación de Pobreza = No. De Personas en Situación de Pobreza / No. Total de la Población del Municipio * 100. </v>
      </c>
      <c r="H19" s="99"/>
      <c r="I19" s="109" t="str">
        <f>[18]MIR!$E$12</f>
        <v>Informes y Reportes y Evidencias Fotográficas.</v>
      </c>
      <c r="J19" s="99"/>
      <c r="K19" s="55" t="s">
        <v>399</v>
      </c>
      <c r="L19" s="75">
        <v>1</v>
      </c>
      <c r="M19" s="80" t="s">
        <v>440</v>
      </c>
      <c r="N19" s="81" t="s">
        <v>441</v>
      </c>
      <c r="O19" s="5">
        <v>0.25</v>
      </c>
      <c r="P19" s="124" t="s">
        <v>431</v>
      </c>
      <c r="Q19" s="99"/>
    </row>
    <row r="20" spans="1:18" ht="92.25" customHeight="1" x14ac:dyDescent="0.25">
      <c r="A20" s="2" t="s">
        <v>29</v>
      </c>
      <c r="B20" s="99" t="str">
        <f>[18]MIR!$B$13</f>
        <v>Correcta aplicación de rendición de cuentas y  efectividad en el municipio de Eduardo Neri Gro.</v>
      </c>
      <c r="C20" s="99"/>
      <c r="D20" s="99"/>
      <c r="E20" s="99" t="str">
        <f>[18]MIR!$C$13</f>
        <v>Porcentaje de Población Atendida</v>
      </c>
      <c r="F20" s="99"/>
      <c r="G20" s="99" t="str">
        <f>[18]MIR!$D$13</f>
        <v>Porcentaje de Carencias Sociales = (No. de Personas con Carencias Sociales / No. Total de la Población del Municipio) * 100</v>
      </c>
      <c r="H20" s="99"/>
      <c r="I20" s="109" t="str">
        <f>[18]MIR!$E$13</f>
        <v>Informe Estadística, CONEVAL.</v>
      </c>
      <c r="J20" s="99"/>
      <c r="K20" s="55" t="s">
        <v>399</v>
      </c>
      <c r="L20" s="75">
        <v>1</v>
      </c>
      <c r="M20" s="80" t="s">
        <v>440</v>
      </c>
      <c r="N20" s="81" t="s">
        <v>441</v>
      </c>
      <c r="O20" s="5">
        <v>0.25</v>
      </c>
      <c r="P20" s="124" t="s">
        <v>431</v>
      </c>
      <c r="Q20" s="99"/>
    </row>
    <row r="21" spans="1:18" ht="102" customHeight="1" x14ac:dyDescent="0.25">
      <c r="A21" s="2" t="s">
        <v>71</v>
      </c>
      <c r="B21" s="99" t="str">
        <f>[18]MIR!$B$14</f>
        <v>Suficiente Dispersión programática .</v>
      </c>
      <c r="C21" s="99"/>
      <c r="D21" s="99"/>
      <c r="E21" s="99" t="str">
        <f>[18]MIR!$C$14</f>
        <v>Porcentaje de ingreso a los programas sociales</v>
      </c>
      <c r="F21" s="99"/>
      <c r="G21" s="99" t="str">
        <f>[18]MIR!$D$14</f>
        <v>Porcentaje de inscripción en programas sociales = (No. de Nuevos Beneficiarios / No. Total de la Población del Municipio) * 100</v>
      </c>
      <c r="H21" s="99"/>
      <c r="I21" s="109" t="str">
        <f>[18]MIR!$E$14</f>
        <v>Informe Estadística, CONEVAL.</v>
      </c>
      <c r="J21" s="99"/>
      <c r="K21" s="55" t="s">
        <v>399</v>
      </c>
      <c r="L21" s="75">
        <v>1</v>
      </c>
      <c r="M21" s="80" t="s">
        <v>440</v>
      </c>
      <c r="N21" s="81" t="s">
        <v>441</v>
      </c>
      <c r="O21" s="5">
        <v>0.25</v>
      </c>
      <c r="P21" s="124" t="s">
        <v>431</v>
      </c>
      <c r="Q21" s="99"/>
    </row>
    <row r="22" spans="1:18" ht="107.25" customHeight="1" x14ac:dyDescent="0.25">
      <c r="A22" s="2" t="s">
        <v>72</v>
      </c>
      <c r="B22" s="99" t="str">
        <f>[18]MIR!$B$18</f>
        <v>Eficiente Focalización de programas sociales.</v>
      </c>
      <c r="C22" s="99"/>
      <c r="D22" s="99"/>
      <c r="E22" s="99" t="str">
        <f>[18]MIR!$C$18</f>
        <v>Porcentaje de beneficiarios correctamente focalizados</v>
      </c>
      <c r="F22" s="99"/>
      <c r="G22" s="99" t="str">
        <f>[18]MIR!$D$18</f>
        <v>Porcentaje de beneficiarios correctamente focalizados= (No. de beneficiarios identificados en situación vulnerable / No. Total de solicitantes) * 100</v>
      </c>
      <c r="H22" s="99"/>
      <c r="I22" s="114" t="str">
        <f>[18]MIR!$E$18</f>
        <v>Base de datos de beneficiarios, encuestas socioeconómicas</v>
      </c>
      <c r="J22" s="115"/>
      <c r="K22" s="55" t="s">
        <v>399</v>
      </c>
      <c r="L22" s="75">
        <v>1</v>
      </c>
      <c r="M22" s="80" t="s">
        <v>440</v>
      </c>
      <c r="N22" s="81" t="s">
        <v>441</v>
      </c>
      <c r="O22" s="5">
        <v>0.25</v>
      </c>
      <c r="P22" s="124" t="s">
        <v>431</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93" customHeight="1" x14ac:dyDescent="0.25">
      <c r="A24" s="3" t="s">
        <v>81</v>
      </c>
      <c r="B24" s="99" t="str">
        <f>[18]MIR!$B$15</f>
        <v>Apoyar y promover productos de la canasta básica a bajo costo.</v>
      </c>
      <c r="C24" s="99"/>
      <c r="D24" s="99"/>
      <c r="E24" s="99" t="str">
        <f>[18]MIR!$C$15</f>
        <v>Número de productos distribuidos</v>
      </c>
      <c r="F24" s="99"/>
      <c r="G24" s="99" t="str">
        <f>[18]MIR!$D$15</f>
        <v>Número de productos distribuidos= (No. de productos distribuidos / No. Total de familias beneficiadas)*100</v>
      </c>
      <c r="H24" s="99"/>
      <c r="I24" s="109" t="str">
        <f>[18]MIR!$E$15</f>
        <v>Reportes de distribución y listas de beneficiarios</v>
      </c>
      <c r="J24" s="99"/>
      <c r="K24" s="55" t="s">
        <v>399</v>
      </c>
      <c r="L24" s="75">
        <v>1</v>
      </c>
      <c r="M24" s="80" t="s">
        <v>440</v>
      </c>
      <c r="N24" s="81" t="s">
        <v>441</v>
      </c>
      <c r="O24" s="5">
        <v>0.25</v>
      </c>
      <c r="P24" s="124" t="s">
        <v>431</v>
      </c>
      <c r="Q24" s="99"/>
    </row>
    <row r="25" spans="1:18" ht="73.5" customHeight="1" x14ac:dyDescent="0.25">
      <c r="A25" s="3" t="s">
        <v>74</v>
      </c>
      <c r="B25" s="99" t="str">
        <f>[18]MIR!$B$16</f>
        <v>Apoyo en ventas de tinacos a precio de proveedor como apoyo a la economía familiar.</v>
      </c>
      <c r="C25" s="99"/>
      <c r="D25" s="99"/>
      <c r="E25" s="99" t="str">
        <f>[18]MIR!$C$16</f>
        <v>Número de tinacos vendidos</v>
      </c>
      <c r="F25" s="99"/>
      <c r="G25" s="99" t="str">
        <f>[18]MIR!$D$16</f>
        <v>Número de tinacos vendidos= (No. de tinacos vendidos / No. Total de familias solicitantes)*100</v>
      </c>
      <c r="H25" s="99"/>
      <c r="I25" s="109" t="str">
        <f>[18]MIR!$E$16</f>
        <v>Facturas de compra, listas de beneficiarios y reportes de ventas</v>
      </c>
      <c r="J25" s="99"/>
      <c r="K25" s="55" t="s">
        <v>399</v>
      </c>
      <c r="L25" s="75">
        <v>1</v>
      </c>
      <c r="M25" s="80" t="s">
        <v>440</v>
      </c>
      <c r="N25" s="81" t="s">
        <v>441</v>
      </c>
      <c r="O25" s="5">
        <v>0.25</v>
      </c>
      <c r="P25" s="124" t="s">
        <v>431</v>
      </c>
      <c r="Q25" s="99"/>
      <c r="R25" t="s">
        <v>34</v>
      </c>
    </row>
    <row r="26" spans="1:18" ht="73.5" customHeight="1" x14ac:dyDescent="0.25">
      <c r="A26" s="3" t="s">
        <v>75</v>
      </c>
      <c r="B26" s="112" t="str">
        <f>[18]MIR!$B$17</f>
        <v>Gestión de aperturas de tiendas de canasta básica a bajo costo.</v>
      </c>
      <c r="C26" s="116"/>
      <c r="D26" s="113"/>
      <c r="E26" s="112" t="str">
        <f>[18]MIR!$C$17</f>
        <v>Número de tiendas abiertas</v>
      </c>
      <c r="F26" s="113"/>
      <c r="G26" s="112" t="str">
        <f>[18]MIR!$D$17</f>
        <v>Número de tiendas abiertas= (No. de tiendas abiertas / No. Total de colonias beneficiadas)*100</v>
      </c>
      <c r="H26" s="113"/>
      <c r="I26" s="114" t="str">
        <f>[18]MIR!$E$17</f>
        <v>Actas de apertura y reportes de funcionamiento</v>
      </c>
      <c r="J26" s="115"/>
      <c r="K26" s="55" t="s">
        <v>399</v>
      </c>
      <c r="L26" s="75">
        <v>1</v>
      </c>
      <c r="M26" s="80" t="s">
        <v>440</v>
      </c>
      <c r="N26" s="81" t="s">
        <v>441</v>
      </c>
      <c r="O26" s="5">
        <v>0.25</v>
      </c>
      <c r="P26" s="124" t="s">
        <v>431</v>
      </c>
      <c r="Q26" s="99"/>
    </row>
    <row r="27" spans="1:18" ht="99.75" customHeight="1" x14ac:dyDescent="0.25">
      <c r="A27" s="3" t="s">
        <v>77</v>
      </c>
      <c r="B27" s="99" t="str">
        <f>[18]MIR!$B$19</f>
        <v>Gestión en coordinación con tesorería para incrementar los productos y herramientas a bajo costo “Juntos Transformando tu economía” en el municipio de Eduardo Neri.</v>
      </c>
      <c r="C27" s="99"/>
      <c r="D27" s="99"/>
      <c r="E27" s="99" t="str">
        <f>[18]MIR!$C$19</f>
        <v>Número de productos y herramientas gestionadas</v>
      </c>
      <c r="F27" s="99"/>
      <c r="G27" s="99" t="str">
        <f>[18]MIR!$D$19</f>
        <v>Número de productos y herramientas gestionadas= (No. de productos y herramientas obtenidos / No. Total de solicitudes recibidas)*100</v>
      </c>
      <c r="H27" s="99"/>
      <c r="I27" s="99" t="str">
        <f>[18]MIR!$E$19</f>
        <v>Documentación de gestiones y acuerdos con proveedores</v>
      </c>
      <c r="J27" s="99"/>
      <c r="K27" s="55" t="s">
        <v>399</v>
      </c>
      <c r="L27" s="75">
        <v>1</v>
      </c>
      <c r="M27" s="80" t="s">
        <v>440</v>
      </c>
      <c r="N27" s="81" t="s">
        <v>441</v>
      </c>
      <c r="O27" s="5">
        <v>0.25</v>
      </c>
      <c r="P27" s="124" t="s">
        <v>431</v>
      </c>
      <c r="Q27" s="99"/>
    </row>
    <row r="28" spans="1:18" ht="116.25" customHeight="1" x14ac:dyDescent="0.25">
      <c r="A28" s="3" t="s">
        <v>119</v>
      </c>
      <c r="B28" s="99" t="str">
        <f>[18]MIR!$B$20</f>
        <v>Elaboración de bitácora de los diferentes programas, para nuevos ingresos de las becas Rita Cetina y beca Benito Juárez, programa Jóvenes Construyendo el Futuro, pensión de adulto mayor y pensión de discapacidad. Para un mejor control y búsqueda.</v>
      </c>
      <c r="C28" s="99"/>
      <c r="D28" s="99"/>
      <c r="E28" s="99" t="str">
        <f>[18]MIR!$C$20</f>
        <v>Porcentaje de registros actualizados</v>
      </c>
      <c r="F28" s="99"/>
      <c r="G28" s="99" t="str">
        <f>[18]MIR!$D$20</f>
        <v>Porcentaje de registros actualizados= (No. de registros actualizados / No. Total de beneficiarios inscritos) * 100</v>
      </c>
      <c r="H28" s="99"/>
      <c r="I28" s="99" t="str">
        <f>[18]MIR!$E$20</f>
        <v>Bitácoras de registros, bases de datos de programas sociales</v>
      </c>
      <c r="J28" s="99"/>
      <c r="K28" s="55" t="s">
        <v>399</v>
      </c>
      <c r="L28" s="88">
        <v>1</v>
      </c>
      <c r="M28" s="91" t="s">
        <v>440</v>
      </c>
      <c r="N28" s="81" t="s">
        <v>441</v>
      </c>
      <c r="O28" s="5">
        <v>0.25</v>
      </c>
      <c r="P28" s="124" t="s">
        <v>431</v>
      </c>
      <c r="Q28" s="99"/>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ht="93" customHeight="1" x14ac:dyDescent="0.25"/>
    <row r="38" spans="1:17" s="1" customFormat="1" x14ac:dyDescent="0.25"/>
    <row r="39" spans="1:17" s="1" customFormat="1" x14ac:dyDescent="0.25"/>
  </sheetData>
  <mergeCells count="84">
    <mergeCell ref="B28:D28"/>
    <mergeCell ref="E28:F28"/>
    <mergeCell ref="G28:H28"/>
    <mergeCell ref="I28:J28"/>
    <mergeCell ref="P28:Q28"/>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26" zoomScale="71" zoomScaleNormal="71" zoomScaleSheetLayoutView="70" workbookViewId="0">
      <selection activeCell="E27" sqref="E27:F27"/>
    </sheetView>
  </sheetViews>
  <sheetFormatPr baseColWidth="10" defaultColWidth="10.875" defaultRowHeight="15.75" x14ac:dyDescent="0.25"/>
  <cols>
    <col min="1" max="1" width="13.75" customWidth="1"/>
    <col min="3" max="3" width="6.875" customWidth="1"/>
    <col min="4" max="4" width="14.25" customWidth="1"/>
    <col min="6" max="6" width="8.875" customWidth="1"/>
    <col min="8" max="8" width="10.25" customWidth="1"/>
    <col min="9" max="9" width="13.375" customWidth="1"/>
    <col min="10" max="10" width="3.375" customWidth="1"/>
    <col min="11" max="11" width="14.875" customWidth="1"/>
    <col min="12" max="12" width="10.5" customWidth="1"/>
    <col min="13" max="13" width="11.25" customWidth="1"/>
    <col min="14" max="14" width="13.375" customWidth="1"/>
    <col min="15" max="15" width="12" customWidth="1"/>
    <col min="17" max="17" width="4.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435</v>
      </c>
      <c r="K8" s="101"/>
      <c r="L8" s="100" t="s">
        <v>2</v>
      </c>
      <c r="M8" s="124" t="str">
        <f>[19]POA!$C$19</f>
        <v>13: Gestión integral de servicios públicos.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[19]POA!$C$17</f>
        <v>III. Dimensión territorial (fortalecimiento urbano).</v>
      </c>
      <c r="C13" s="99"/>
      <c r="D13" s="95" t="s">
        <v>8</v>
      </c>
      <c r="E13" s="124" t="str">
        <f>[19]POA!$C$18</f>
        <v>Garantizar la prestación de los servicios públicos de toma eficiente, segura y sustentable promoviendo el bienestar y calidad de vida mediante el acceso universal y equitativo de los servicios.</v>
      </c>
      <c r="F13" s="126"/>
      <c r="G13" s="126"/>
      <c r="H13" s="95" t="s">
        <v>9</v>
      </c>
      <c r="I13" s="124" t="str">
        <f>[19]POA!$C$20</f>
        <v>Vincular mecanismos de colaboración interinstitucional para el desarrollo de infraestructura que impulsen la vocación productiva del municipio garantizando la protección y sostenibilidad del medio ambiente.</v>
      </c>
      <c r="J13" s="99"/>
      <c r="K13" s="99"/>
      <c r="L13" s="99"/>
      <c r="M13" s="100" t="s">
        <v>10</v>
      </c>
      <c r="N13" s="125" t="str">
        <f>[19]POA!$C$21</f>
        <v xml:space="preserve">13.44 Supervisar que los espacios públicos urbanos como calles, avenidas, plazas, parques y jardines se encuentren en optimas condiciones., 13.45 Asegurar el buen estado de las infraestructuras de los espacios verdes: limpieza, poda, de arboles, riego, deshierbe y mantenimiento general.   </v>
      </c>
      <c r="O13" s="99"/>
      <c r="P13" s="99"/>
      <c r="Q13" s="99"/>
    </row>
    <row r="14" spans="1:17" ht="120.7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7"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7" ht="63.75" customHeight="1" x14ac:dyDescent="0.25">
      <c r="A18" s="100"/>
      <c r="B18" s="95"/>
      <c r="C18" s="95"/>
      <c r="D18" s="95"/>
      <c r="E18" s="95"/>
      <c r="F18" s="95"/>
      <c r="G18" s="95"/>
      <c r="H18" s="95"/>
      <c r="I18" s="95"/>
      <c r="J18" s="95"/>
      <c r="K18" s="100"/>
      <c r="L18" s="74" t="s">
        <v>399</v>
      </c>
      <c r="M18" s="74" t="s">
        <v>18</v>
      </c>
      <c r="N18" s="100"/>
      <c r="O18" s="100"/>
      <c r="P18" s="100"/>
      <c r="Q18" s="100"/>
    </row>
    <row r="19" spans="1:17" ht="98.25" customHeight="1" x14ac:dyDescent="0.25">
      <c r="A19" s="2" t="s">
        <v>28</v>
      </c>
      <c r="B19" s="99" t="str">
        <f>[19]MIR!$B$12</f>
        <v>Los visitantes tienen un concepto de una ciudadanía y autoridades municipales de Eduardo Neri con cultura ambiental.</v>
      </c>
      <c r="C19" s="99"/>
      <c r="D19" s="99"/>
      <c r="E19" s="99" t="str">
        <f>[19]MIR!$C$12</f>
        <v>Percepción ciudadana de cultura ambiental</v>
      </c>
      <c r="F19" s="99"/>
      <c r="G19" s="99" t="str">
        <f>[19]MIR!$D$12</f>
        <v>No. De personas con cultura ambiental/no de personas encuestadas*100</v>
      </c>
      <c r="H19" s="99"/>
      <c r="I19" s="109" t="str">
        <f>[19]MIR!$E$12</f>
        <v>Encuestas</v>
      </c>
      <c r="J19" s="99"/>
      <c r="K19" s="55" t="s">
        <v>399</v>
      </c>
      <c r="L19" s="75">
        <v>1</v>
      </c>
      <c r="M19" s="80" t="s">
        <v>440</v>
      </c>
      <c r="N19" s="81" t="s">
        <v>441</v>
      </c>
      <c r="O19" s="5">
        <v>0.25</v>
      </c>
      <c r="P19" s="124" t="str">
        <f t="shared" ref="P19:P23" si="0">$J$8</f>
        <v>DIRECCIÓN DE PARQUES Y JARDINES</v>
      </c>
      <c r="Q19" s="99"/>
    </row>
    <row r="20" spans="1:17" ht="92.25" customHeight="1" x14ac:dyDescent="0.25">
      <c r="A20" s="2" t="s">
        <v>29</v>
      </c>
      <c r="B20" s="99" t="str">
        <f>[19]MIR!$B$13</f>
        <v>Existe consciencia ambiental en la población del municipio de Eduardo Neri.</v>
      </c>
      <c r="C20" s="99"/>
      <c r="D20" s="99"/>
      <c r="E20" s="99" t="str">
        <f>[19]MIR!$C$13</f>
        <v>Porcentaje de personas con cultura ambiental</v>
      </c>
      <c r="F20" s="99"/>
      <c r="G20" s="99" t="str">
        <f>[19]MIR!$D$13</f>
        <v>No. De personas con cultura ambiental positiva/no de personas encuestadas*100</v>
      </c>
      <c r="H20" s="99"/>
      <c r="I20" s="109" t="str">
        <f>[19]MIR!$E$12</f>
        <v>Encuestas</v>
      </c>
      <c r="J20" s="99"/>
      <c r="K20" s="55" t="s">
        <v>399</v>
      </c>
      <c r="L20" s="75">
        <v>1</v>
      </c>
      <c r="M20" s="80" t="s">
        <v>440</v>
      </c>
      <c r="N20" s="81" t="s">
        <v>441</v>
      </c>
      <c r="O20" s="5">
        <v>0.25</v>
      </c>
      <c r="P20" s="124" t="str">
        <f t="shared" si="0"/>
        <v>DIRECCIÓN DE PARQUES Y JARDINES</v>
      </c>
      <c r="Q20" s="99"/>
    </row>
    <row r="21" spans="1:17" ht="127.5" customHeight="1" x14ac:dyDescent="0.25">
      <c r="A21" s="2" t="s">
        <v>71</v>
      </c>
      <c r="B21" s="99" t="str">
        <f>[19]MIR!$B$14</f>
        <v>Mejorar las zonas arboladas y áreas verdes limpias.</v>
      </c>
      <c r="C21" s="99"/>
      <c r="D21" s="99"/>
      <c r="E21" s="99" t="str">
        <f>[19]MIR!$C$14</f>
        <v>Porcentaje de zonas arbolas mejoradas.</v>
      </c>
      <c r="F21" s="99"/>
      <c r="G21" s="99" t="str">
        <f>[19]MIR!$D$14</f>
        <v>(No. De zonas arboladas mejoradas / No. De zonas arboladas programadas * 100) PZAM=(ZAM/ZAP)*100</v>
      </c>
      <c r="H21" s="99"/>
      <c r="I21" s="109" t="str">
        <f>[19]MIR!$E$14</f>
        <v>Evidencia fotográfica, informe de actividades.</v>
      </c>
      <c r="J21" s="99"/>
      <c r="K21" s="55" t="s">
        <v>399</v>
      </c>
      <c r="L21" s="75">
        <v>1</v>
      </c>
      <c r="M21" s="80" t="s">
        <v>440</v>
      </c>
      <c r="N21" s="81" t="s">
        <v>441</v>
      </c>
      <c r="O21" s="5">
        <v>0.25</v>
      </c>
      <c r="P21" s="124" t="str">
        <f t="shared" si="0"/>
        <v>DIRECCIÓN DE PARQUES Y JARDINES</v>
      </c>
      <c r="Q21" s="99"/>
    </row>
    <row r="22" spans="1:17" ht="127.5" customHeight="1" x14ac:dyDescent="0.25">
      <c r="A22" s="2" t="s">
        <v>72</v>
      </c>
      <c r="B22" s="112" t="str">
        <f>[19]MIR!$B$16</f>
        <v>Mantener las calles con aceras despejadas y arboles que luzcan con un optimo desarrollo.</v>
      </c>
      <c r="C22" s="116"/>
      <c r="D22" s="113"/>
      <c r="E22" s="112" t="str">
        <f>[19]MIR!$C$16</f>
        <v>Porcentaje de aceras que fueron despejadas y  arboles que lucen con optimo desarrollo.</v>
      </c>
      <c r="F22" s="113"/>
      <c r="G22" s="112" t="str">
        <f>[19]MIR!$D$16</f>
        <v>(No de aceras que fueron despejadas / No de aceras que fueron programadas) * 100                               PDAD=(NAD/NAP)*100</v>
      </c>
      <c r="H22" s="113"/>
      <c r="I22" s="114" t="str">
        <f t="shared" ref="I22" si="1">$I$23</f>
        <v>Evidencia fotográfica, informe de actividades.</v>
      </c>
      <c r="J22" s="115"/>
      <c r="K22" s="91" t="s">
        <v>399</v>
      </c>
      <c r="L22" s="88">
        <v>1</v>
      </c>
      <c r="M22" s="91" t="s">
        <v>440</v>
      </c>
      <c r="N22" s="81" t="s">
        <v>441</v>
      </c>
      <c r="O22" s="5">
        <v>0.25</v>
      </c>
      <c r="P22" s="124" t="str">
        <f t="shared" si="0"/>
        <v>DIRECCIÓN DE PARQUES Y JARDINES</v>
      </c>
      <c r="Q22" s="99"/>
    </row>
    <row r="23" spans="1:17" ht="138.75" customHeight="1" x14ac:dyDescent="0.25">
      <c r="A23" s="2" t="s">
        <v>169</v>
      </c>
      <c r="B23" s="99" t="str">
        <f>[19]MIR!$B$18</f>
        <v>Mantener las áreas libres de heces fecales.</v>
      </c>
      <c r="C23" s="99"/>
      <c r="D23" s="99"/>
      <c r="E23" s="99" t="str">
        <f>[19]MIR!$C$18</f>
        <v>Porcentaje de áreas libres de heces fecales.</v>
      </c>
      <c r="F23" s="99"/>
      <c r="G23" s="99" t="str">
        <f>[19]MIR!$D$18</f>
        <v>(No de áreas libres de heces fecales / No de áreas que fueron programadas) * 100 PALHF=(NALHF/NALHFP)*100</v>
      </c>
      <c r="H23" s="99"/>
      <c r="I23" s="109" t="str">
        <f>[19]MIR!$E$14</f>
        <v>Evidencia fotográfica, informe de actividades.</v>
      </c>
      <c r="J23" s="99"/>
      <c r="K23" s="55" t="s">
        <v>399</v>
      </c>
      <c r="L23" s="75">
        <v>1</v>
      </c>
      <c r="M23" s="80" t="s">
        <v>440</v>
      </c>
      <c r="N23" s="81" t="s">
        <v>441</v>
      </c>
      <c r="O23" s="5">
        <v>0.25</v>
      </c>
      <c r="P23" s="124" t="str">
        <f t="shared" si="0"/>
        <v>DIRECCIÓN DE PARQUES Y JARDINES</v>
      </c>
      <c r="Q23" s="99"/>
    </row>
    <row r="24" spans="1:17" x14ac:dyDescent="0.25">
      <c r="A24" s="107" t="s">
        <v>30</v>
      </c>
      <c r="B24" s="107"/>
      <c r="C24" s="107"/>
      <c r="D24" s="107"/>
      <c r="E24" s="107"/>
      <c r="F24" s="107"/>
      <c r="G24" s="107"/>
      <c r="H24" s="107"/>
      <c r="I24" s="107"/>
      <c r="J24" s="107"/>
      <c r="K24" s="107"/>
      <c r="L24" s="107"/>
      <c r="M24" s="107"/>
      <c r="N24" s="107"/>
      <c r="O24" s="107"/>
      <c r="P24" s="107"/>
      <c r="Q24" s="107"/>
    </row>
    <row r="25" spans="1:17" ht="124.5" customHeight="1" x14ac:dyDescent="0.25">
      <c r="A25" s="3" t="s">
        <v>81</v>
      </c>
      <c r="B25" s="99" t="str">
        <f>[19]MIR!$B$15</f>
        <v>Realizar campañas de cultura ambiental en la población.</v>
      </c>
      <c r="C25" s="99"/>
      <c r="D25" s="99"/>
      <c r="E25" s="99" t="str">
        <f>[19]MIR!$C$15</f>
        <v xml:space="preserve">Campañas de cultura ambiental </v>
      </c>
      <c r="F25" s="99"/>
      <c r="G25" s="99" t="str">
        <f>[19]MIR!$D$15</f>
        <v>no de campañas de cultura ambiental realizadas / no de campañas de cultura ambiental programadas*100</v>
      </c>
      <c r="H25" s="99"/>
      <c r="I25" s="109" t="str">
        <f t="shared" ref="I25" si="2">$I$23</f>
        <v>Evidencia fotográfica, informe de actividades.</v>
      </c>
      <c r="J25" s="99"/>
      <c r="K25" s="55" t="s">
        <v>399</v>
      </c>
      <c r="L25" s="80">
        <v>1</v>
      </c>
      <c r="M25" s="80" t="s">
        <v>440</v>
      </c>
      <c r="N25" s="81" t="s">
        <v>441</v>
      </c>
      <c r="O25" s="5">
        <v>0.25</v>
      </c>
      <c r="P25" s="114" t="str">
        <f>$P$23</f>
        <v>DIRECCIÓN DE PARQUES Y JARDINES</v>
      </c>
      <c r="Q25" s="115"/>
    </row>
    <row r="26" spans="1:17" ht="126.75" customHeight="1" x14ac:dyDescent="0.25">
      <c r="A26" s="3" t="s">
        <v>77</v>
      </c>
      <c r="B26" s="99" t="str">
        <f>[19]MIR!$B$17</f>
        <v xml:space="preserve">Regular los predios de la zona urbana, para que estén limpios, sin maleza y con arboles en buen estado. </v>
      </c>
      <c r="C26" s="99"/>
      <c r="D26" s="99"/>
      <c r="E26" s="112" t="str">
        <f>[19]MIR!$C$17</f>
        <v>Porcentaje de dueños de predios que fueron invitados a regular sus espacios, manteniéndolos limpios.</v>
      </c>
      <c r="F26" s="113"/>
      <c r="G26" s="99" t="str">
        <f>[19]MIR!$D$17</f>
        <v>(No de dueños que fueron invitado a regular sus espacios/No de dueños que fueron programados)*100 PNDPFIRE(NDPFIRE/NDPFIREP)*100</v>
      </c>
      <c r="H26" s="99"/>
      <c r="I26" s="99" t="str">
        <f>[19]MIR!$E$17</f>
        <v>Evidencia fotográfica, informe de actividades.</v>
      </c>
      <c r="J26" s="99"/>
      <c r="K26" s="55" t="s">
        <v>399</v>
      </c>
      <c r="L26" s="75">
        <v>1</v>
      </c>
      <c r="M26" s="80" t="s">
        <v>440</v>
      </c>
      <c r="N26" s="81" t="s">
        <v>441</v>
      </c>
      <c r="O26" s="5">
        <v>0.25</v>
      </c>
      <c r="P26" s="114" t="str">
        <f>$P$23</f>
        <v>DIRECCIÓN DE PARQUES Y JARDINES</v>
      </c>
      <c r="Q26" s="115"/>
    </row>
    <row r="27" spans="1:17" ht="96" customHeight="1" x14ac:dyDescent="0.25">
      <c r="A27" s="3" t="s">
        <v>170</v>
      </c>
      <c r="B27" s="99" t="str">
        <f>[19]MIR!$B$19</f>
        <v>Verificar que la fauna domestica es llevada por sus dueños y si defecan, sus heces son levantadas.</v>
      </c>
      <c r="C27" s="99"/>
      <c r="D27" s="99"/>
      <c r="E27" s="99" t="str">
        <f>[19]MIR!$C$19</f>
        <v>Porcentaje de fauna domestica que es paseada  por sus dueños y sus heces fecales son levantadas.</v>
      </c>
      <c r="F27" s="99"/>
      <c r="G27" s="99" t="str">
        <f>[19]MIR!$D$19</f>
        <v>(No de dueños que levantan las heces fecales/No de dueños programados)*100 PDLHF=(NDLHF/NDP)*100</v>
      </c>
      <c r="H27" s="99"/>
      <c r="I27" s="99" t="str">
        <f>[19]MIR!$E$17</f>
        <v>Evidencia fotográfica, informe de actividades.</v>
      </c>
      <c r="J27" s="99"/>
      <c r="K27" s="55" t="s">
        <v>399</v>
      </c>
      <c r="L27" s="88">
        <v>1</v>
      </c>
      <c r="M27" s="91" t="s">
        <v>440</v>
      </c>
      <c r="N27" s="81" t="s">
        <v>441</v>
      </c>
      <c r="O27" s="5">
        <v>0.25</v>
      </c>
      <c r="P27" s="114" t="str">
        <f>$P$23</f>
        <v>DIRECCIÓN DE PARQUES Y JARDINES</v>
      </c>
      <c r="Q27" s="115"/>
    </row>
    <row r="28" spans="1:17" x14ac:dyDescent="0.25">
      <c r="A28" s="1"/>
      <c r="B28" s="1"/>
      <c r="C28" s="1"/>
      <c r="D28" s="1"/>
      <c r="E28" s="1"/>
      <c r="F28" s="1"/>
      <c r="G28" s="1"/>
      <c r="H28" s="1"/>
      <c r="I28" s="1"/>
      <c r="J28" s="1"/>
      <c r="K28" s="1"/>
      <c r="L28" s="1"/>
      <c r="M28" s="1"/>
      <c r="N28" s="1"/>
      <c r="O28" s="1"/>
      <c r="P28" s="1"/>
      <c r="Q28" s="1"/>
    </row>
    <row r="29" spans="1:17" x14ac:dyDescent="0.25">
      <c r="A29" s="1"/>
      <c r="B29" s="1"/>
      <c r="C29" s="1"/>
      <c r="D29" s="1"/>
      <c r="E29" s="1"/>
      <c r="F29" s="1"/>
      <c r="G29" s="1"/>
      <c r="H29" s="1"/>
      <c r="I29" s="1"/>
      <c r="J29" s="1"/>
      <c r="K29" s="1"/>
      <c r="L29" s="1"/>
      <c r="M29" s="1"/>
      <c r="N29" s="1"/>
      <c r="O29" s="1"/>
      <c r="P29" s="1"/>
      <c r="Q29" s="1"/>
    </row>
    <row r="30" spans="1:17" x14ac:dyDescent="0.25">
      <c r="A30" s="1"/>
      <c r="B30" s="1"/>
      <c r="C30" s="1"/>
      <c r="D30" s="1"/>
      <c r="E30" s="1"/>
      <c r="F30" s="1"/>
      <c r="G30" s="1"/>
      <c r="H30" s="1"/>
      <c r="I30" s="1"/>
      <c r="J30" s="1"/>
      <c r="K30" s="1"/>
      <c r="L30" s="1"/>
      <c r="M30" s="1"/>
      <c r="N30" s="1"/>
      <c r="O30" s="1"/>
      <c r="P30" s="1"/>
      <c r="Q30" s="1"/>
    </row>
    <row r="31" spans="1:17" x14ac:dyDescent="0.25">
      <c r="A31" s="1"/>
      <c r="B31" s="1"/>
      <c r="C31" s="1"/>
      <c r="D31" s="1"/>
      <c r="E31" s="1"/>
      <c r="F31" s="1"/>
      <c r="G31" s="1"/>
      <c r="H31" s="1"/>
      <c r="I31" s="1"/>
      <c r="J31" s="1"/>
      <c r="K31" s="1"/>
      <c r="L31" s="1"/>
      <c r="M31" s="1"/>
      <c r="N31" s="1"/>
      <c r="O31" s="1"/>
      <c r="P31" s="1"/>
      <c r="Q31" s="1"/>
    </row>
    <row r="32" spans="1:17" x14ac:dyDescent="0.25">
      <c r="A32" s="1"/>
      <c r="B32" s="1"/>
      <c r="C32" s="1"/>
      <c r="D32" s="1"/>
      <c r="E32" s="1"/>
      <c r="F32" s="117"/>
      <c r="G32" s="117"/>
      <c r="H32" s="117"/>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G35" s="1"/>
      <c r="H35" s="1"/>
      <c r="I35" s="1"/>
      <c r="J35" s="1"/>
      <c r="K35" s="1"/>
      <c r="L35" s="1"/>
      <c r="M35" s="1"/>
      <c r="N35" s="1"/>
      <c r="O35" s="1"/>
      <c r="P35" s="1"/>
      <c r="Q35" s="1"/>
    </row>
    <row r="36" spans="1:17" s="1" customFormat="1" ht="84.75" customHeight="1" x14ac:dyDescent="0.25"/>
    <row r="37" spans="1:17" s="1" customFormat="1" x14ac:dyDescent="0.25"/>
    <row r="38" spans="1:17" s="1" customFormat="1" x14ac:dyDescent="0.25"/>
  </sheetData>
  <mergeCells count="79">
    <mergeCell ref="B22:D22"/>
    <mergeCell ref="E22:F22"/>
    <mergeCell ref="G22:H22"/>
    <mergeCell ref="I22:J22"/>
    <mergeCell ref="P22:Q22"/>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1:D21"/>
    <mergeCell ref="E21:F21"/>
    <mergeCell ref="G21:H21"/>
    <mergeCell ref="I21:J21"/>
    <mergeCell ref="P21:Q21"/>
    <mergeCell ref="A24:Q24"/>
    <mergeCell ref="B25:D25"/>
    <mergeCell ref="E25:F25"/>
    <mergeCell ref="G25:H25"/>
    <mergeCell ref="I25:J25"/>
    <mergeCell ref="P25:Q25"/>
    <mergeCell ref="P26:Q26"/>
    <mergeCell ref="F32:H33"/>
    <mergeCell ref="E26:F26"/>
    <mergeCell ref="B26:D26"/>
    <mergeCell ref="G26:H26"/>
    <mergeCell ref="I26:J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B21" zoomScale="80" zoomScaleNormal="80" zoomScaleSheetLayoutView="70" workbookViewId="0">
      <selection activeCell="G19" sqref="G19:H19"/>
    </sheetView>
  </sheetViews>
  <sheetFormatPr baseColWidth="10" defaultColWidth="10.875" defaultRowHeight="15.75" x14ac:dyDescent="0.25"/>
  <cols>
    <col min="1" max="1" width="13.75" customWidth="1"/>
    <col min="3" max="3" width="6.875" customWidth="1"/>
    <col min="4" max="4" width="21" customWidth="1"/>
    <col min="6" max="6" width="9.625" customWidth="1"/>
    <col min="8" max="8" width="12.875" customWidth="1"/>
    <col min="9" max="9" width="13.375" customWidth="1"/>
    <col min="10" max="10" width="11.625" customWidth="1"/>
    <col min="11" max="12" width="13.625" customWidth="1"/>
    <col min="13" max="13" width="13.375" customWidth="1"/>
    <col min="14" max="14" width="13.125" customWidth="1"/>
    <col min="15" max="15" width="12.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48" customHeight="1" x14ac:dyDescent="0.25">
      <c r="A3" s="1"/>
      <c r="B3" s="96"/>
      <c r="C3" s="96"/>
      <c r="D3" s="96"/>
      <c r="E3" s="96"/>
      <c r="F3" s="96"/>
      <c r="G3" s="96"/>
      <c r="H3" s="96"/>
      <c r="I3" s="96"/>
      <c r="J3" s="96"/>
      <c r="K3" s="96"/>
      <c r="L3" s="96"/>
      <c r="M3" s="96"/>
      <c r="N3" s="96"/>
      <c r="O3" s="96"/>
      <c r="P3" s="96"/>
      <c r="Q3" s="1"/>
    </row>
    <row r="4" spans="1:17" ht="25.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ht="15.75" customHeight="1" x14ac:dyDescent="0.25">
      <c r="A8" s="95" t="s">
        <v>0</v>
      </c>
      <c r="B8" s="95"/>
      <c r="C8" s="95"/>
      <c r="D8" s="98" t="s">
        <v>381</v>
      </c>
      <c r="E8" s="99"/>
      <c r="F8" s="99"/>
      <c r="G8" s="99"/>
      <c r="H8" s="99"/>
      <c r="I8" s="100" t="s">
        <v>1</v>
      </c>
      <c r="J8" s="101" t="s">
        <v>57</v>
      </c>
      <c r="K8" s="101"/>
      <c r="L8" s="100" t="s">
        <v>2</v>
      </c>
      <c r="M8" s="118" t="str">
        <f>[3]MIR!$C$7</f>
        <v>Programa 27: Tu identidad, Tu orgullo</v>
      </c>
      <c r="N8" s="119"/>
      <c r="O8" s="100" t="s">
        <v>3</v>
      </c>
      <c r="P8" s="98" t="s">
        <v>382</v>
      </c>
      <c r="Q8" s="99"/>
    </row>
    <row r="9" spans="1:17" ht="61.5" customHeight="1" x14ac:dyDescent="0.25">
      <c r="A9" s="95"/>
      <c r="B9" s="95"/>
      <c r="C9" s="95"/>
      <c r="D9" s="99"/>
      <c r="E9" s="99"/>
      <c r="F9" s="99"/>
      <c r="G9" s="99"/>
      <c r="H9" s="99"/>
      <c r="I9" s="100"/>
      <c r="J9" s="101"/>
      <c r="K9" s="101"/>
      <c r="L9" s="100"/>
      <c r="M9" s="120"/>
      <c r="N9" s="121"/>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103" t="s">
        <v>128</v>
      </c>
      <c r="C11" s="104"/>
      <c r="D11" s="104"/>
      <c r="E11" s="105"/>
      <c r="F11" s="10" t="s">
        <v>5</v>
      </c>
      <c r="G11" s="103" t="s">
        <v>178</v>
      </c>
      <c r="H11" s="104"/>
      <c r="I11" s="104"/>
      <c r="J11" s="104"/>
      <c r="K11" s="104"/>
      <c r="L11" s="105"/>
      <c r="M11" s="26" t="s">
        <v>6</v>
      </c>
      <c r="N11" s="103" t="s">
        <v>282</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02" t="str">
        <f>[4]MIR!$C$8</f>
        <v>Estrategia Transversal "Dimensión administrativa y ciudadana"</v>
      </c>
      <c r="C13" s="99"/>
      <c r="D13" s="95" t="s">
        <v>8</v>
      </c>
      <c r="E13" s="102" t="str">
        <f>[4]MIR!$C$9</f>
        <v>Brindar una atención digna y de calidad a la ciudadania que se acerque a la oficialia del Registro Civil a solicitar los diferentes servicios que este ofrece.</v>
      </c>
      <c r="F13" s="99"/>
      <c r="G13" s="99"/>
      <c r="H13" s="95" t="s">
        <v>9</v>
      </c>
      <c r="I13" s="102" t="str">
        <f>[4]MIR!$C$10</f>
        <v>8.-Actualizar, elaborar y operar eficientemente normas y reglamentos, 10.-Mejorar estrategias de recaudación de ingresos.</v>
      </c>
      <c r="J13" s="99"/>
      <c r="K13" s="99"/>
      <c r="L13" s="99"/>
      <c r="M13" s="100" t="s">
        <v>10</v>
      </c>
      <c r="N13" s="102" t="str">
        <f>[4]MIR!$C$11</f>
        <v>18.1 Promover y coordinar bodas comunitarias gratuitas en beneficio a la economía de los ciudadanos, en especial en zonas vulnerables, 18.2.-Elaboración de registro y expedición de actas1 de nacimiento, matrmonios, defuciones, divorcios reconocimiento y adopciones.18.3.-Brindar imformación a todos los solicitantes que se acerquen a las ofinas de la oficialia.</v>
      </c>
      <c r="O13" s="99"/>
      <c r="P13" s="99"/>
      <c r="Q13" s="99"/>
    </row>
    <row r="14" spans="1:17" ht="126.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10" t="s">
        <v>399</v>
      </c>
      <c r="M18" s="10" t="s">
        <v>18</v>
      </c>
      <c r="N18" s="100"/>
      <c r="O18" s="100"/>
      <c r="P18" s="100"/>
      <c r="Q18" s="100"/>
    </row>
    <row r="19" spans="1:18" ht="101.25" customHeight="1" x14ac:dyDescent="0.25">
      <c r="A19" s="2" t="s">
        <v>28</v>
      </c>
      <c r="B19" s="99" t="str">
        <f>[3]MIR!$B$12</f>
        <v>Realizacion de Registros en tiempo y forma de los ciudadanos, evitando los registros extemporaneos</v>
      </c>
      <c r="C19" s="99"/>
      <c r="D19" s="99"/>
      <c r="E19" s="99" t="str">
        <f>[3]MIR!$C$12</f>
        <v>Indice de Cumplimiento de Registros Gratuits</v>
      </c>
      <c r="F19" s="99"/>
      <c r="G19" s="99" t="str">
        <f>[3]MIR!$D$12</f>
        <v>Indice de Cumplimiento de Registros Gratuitos = (No. Registros realizados en la semana / No. De registros solicitados en la semana) x 100</v>
      </c>
      <c r="H19" s="99"/>
      <c r="I19" s="109" t="str">
        <f>[3]MIR!$E$12</f>
        <v>Folios de Registros gratuitos</v>
      </c>
      <c r="J19" s="99"/>
      <c r="K19" s="52" t="s">
        <v>399</v>
      </c>
      <c r="L19" s="11">
        <v>1</v>
      </c>
      <c r="M19" s="80" t="s">
        <v>440</v>
      </c>
      <c r="N19" s="81" t="s">
        <v>441</v>
      </c>
      <c r="O19" s="5">
        <v>0.25</v>
      </c>
      <c r="P19" s="109" t="s">
        <v>57</v>
      </c>
      <c r="Q19" s="99"/>
    </row>
    <row r="20" spans="1:18" ht="99" customHeight="1" x14ac:dyDescent="0.25">
      <c r="A20" s="2" t="s">
        <v>29</v>
      </c>
      <c r="B20" s="99" t="str">
        <f>[3]MIR!$B$13</f>
        <v>Hacer que los procesos de registros en la Oficialia No. 1 se realicen de manera eficaz y eficiente, garantizando su veracidad a los usuarios</v>
      </c>
      <c r="C20" s="99"/>
      <c r="D20" s="99"/>
      <c r="E20" s="99" t="str">
        <f>[3]MIR!$C$13</f>
        <v>Total de  Servicios Brindandos</v>
      </c>
      <c r="F20" s="99"/>
      <c r="G20" s="99" t="str">
        <f>[3]MIR!$D$13</f>
        <v>Total de Servicios Brindados = Total = (numeros de servicios concluidos / numero de servicios solicitados) x 100</v>
      </c>
      <c r="H20" s="99"/>
      <c r="I20" s="109" t="str">
        <f>[3]MIR!$E$13</f>
        <v>Recibos de pago, lista de registros elaborados, hojas de defuncion entregadas a INEGI y a la Coordinacion Estatal</v>
      </c>
      <c r="J20" s="99"/>
      <c r="K20" s="52" t="s">
        <v>399</v>
      </c>
      <c r="L20" s="68">
        <v>1</v>
      </c>
      <c r="M20" s="80" t="s">
        <v>440</v>
      </c>
      <c r="N20" s="81" t="s">
        <v>441</v>
      </c>
      <c r="O20" s="5">
        <v>0.25</v>
      </c>
      <c r="P20" s="109" t="s">
        <v>57</v>
      </c>
      <c r="Q20" s="99"/>
    </row>
    <row r="21" spans="1:18" ht="98.25" customHeight="1" x14ac:dyDescent="0.25">
      <c r="A21" s="2" t="s">
        <v>71</v>
      </c>
      <c r="B21" s="99" t="str">
        <f>[3]MIR!$B$14</f>
        <v xml:space="preserve">Ampliacion de la oficinas, contando con una sala de espera, recepcion de documentos y atencion a los registros, lo cual hara que los usuarios tenga una mayor comodidad a la hora de aisitir a la oficialia </v>
      </c>
      <c r="C21" s="99"/>
      <c r="D21" s="99"/>
      <c r="E21" s="99" t="str">
        <f>[3]MIR!$C$14</f>
        <v>Capacidad de ciudadanos atendidos</v>
      </c>
      <c r="F21" s="99"/>
      <c r="G21" s="99" t="str">
        <f>[3]MIR!$D$14</f>
        <v>Capacidad de ciudadanos atendidos = (Numeros de usuarios atendidos / No. De usuarios solicitamtes ) x 100</v>
      </c>
      <c r="H21" s="99"/>
      <c r="I21" s="109" t="str">
        <f>[3]MIR!$E$14</f>
        <v>Fotografias</v>
      </c>
      <c r="J21" s="99"/>
      <c r="K21" s="52" t="s">
        <v>399</v>
      </c>
      <c r="L21" s="68">
        <v>1</v>
      </c>
      <c r="M21" s="80" t="s">
        <v>440</v>
      </c>
      <c r="N21" s="81" t="s">
        <v>441</v>
      </c>
      <c r="O21" s="5">
        <v>0.25</v>
      </c>
      <c r="P21" s="109" t="s">
        <v>57</v>
      </c>
      <c r="Q21" s="99"/>
    </row>
    <row r="22" spans="1:18" ht="102.75" customHeight="1" x14ac:dyDescent="0.25">
      <c r="A22" s="2" t="s">
        <v>72</v>
      </c>
      <c r="B22" s="99" t="str">
        <f>[3]MIR!$B$16</f>
        <v>Solicitar una clave mas de (SID) en la coordinacion Estatal para el Personal</v>
      </c>
      <c r="C22" s="99"/>
      <c r="D22" s="99"/>
      <c r="E22" s="99" t="str">
        <f>[3]MIR!$C$16</f>
        <v>Numeros de Claves Obtenidad</v>
      </c>
      <c r="F22" s="99"/>
      <c r="G22" s="99" t="str">
        <f>[3]MIR!$D$16</f>
        <v>No. De claves del SID = ( no. De claves obtenidas/ numero de claves solicitadas) x 100</v>
      </c>
      <c r="H22" s="99"/>
      <c r="I22" s="114" t="str">
        <f>[3]MIR!$E$16</f>
        <v>Servidores del SID</v>
      </c>
      <c r="J22" s="115"/>
      <c r="K22" s="52" t="s">
        <v>399</v>
      </c>
      <c r="L22" s="68">
        <v>1</v>
      </c>
      <c r="M22" s="80" t="s">
        <v>440</v>
      </c>
      <c r="N22" s="81" t="s">
        <v>441</v>
      </c>
      <c r="O22" s="5">
        <v>0.25</v>
      </c>
      <c r="P22" s="109" t="s">
        <v>57</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87.75" customHeight="1" x14ac:dyDescent="0.25">
      <c r="A24" s="3" t="s">
        <v>81</v>
      </c>
      <c r="B24" s="99" t="str">
        <f>[4]MIR!$B$18</f>
        <v>Avatir el resago registral que existe  en nuestro municipio</v>
      </c>
      <c r="C24" s="99"/>
      <c r="D24" s="99"/>
      <c r="E24" s="99" t="str">
        <f>[4]MIR!$C$18</f>
        <v>porcentaje de cumplimiento.</v>
      </c>
      <c r="F24" s="99"/>
      <c r="G24" s="99" t="s">
        <v>284</v>
      </c>
      <c r="H24" s="99"/>
      <c r="I24" s="109" t="str">
        <f>[4]MIR!$H$18</f>
        <v>Informes y reportes mensuales</v>
      </c>
      <c r="J24" s="99"/>
      <c r="K24" s="52" t="s">
        <v>399</v>
      </c>
      <c r="L24" s="57">
        <v>1</v>
      </c>
      <c r="M24" s="80" t="s">
        <v>440</v>
      </c>
      <c r="N24" s="81" t="s">
        <v>441</v>
      </c>
      <c r="O24" s="5">
        <v>0.25</v>
      </c>
      <c r="P24" s="109" t="s">
        <v>57</v>
      </c>
      <c r="Q24" s="99"/>
    </row>
    <row r="25" spans="1:18" ht="77.25" customHeight="1" x14ac:dyDescent="0.25">
      <c r="A25" s="3" t="s">
        <v>74</v>
      </c>
      <c r="B25" s="99" t="str">
        <f>[4]MIR!$B$19</f>
        <v xml:space="preserve">Realizar jornadas asistenciales mas frecuentes a las comunidades   </v>
      </c>
      <c r="C25" s="99"/>
      <c r="D25" s="99"/>
      <c r="E25" s="112" t="str">
        <f>[4]MIR!$C$19</f>
        <v>Porcentaje de difución y crecimiento.</v>
      </c>
      <c r="F25" s="113"/>
      <c r="G25" s="99" t="s">
        <v>285</v>
      </c>
      <c r="H25" s="99"/>
      <c r="I25" s="109" t="str">
        <f>[4]MIR!$H$19</f>
        <v>Informes y reportes mensuales</v>
      </c>
      <c r="J25" s="99"/>
      <c r="K25" s="52" t="s">
        <v>399</v>
      </c>
      <c r="L25" s="68">
        <v>1</v>
      </c>
      <c r="M25" s="80" t="s">
        <v>440</v>
      </c>
      <c r="N25" s="81" t="s">
        <v>441</v>
      </c>
      <c r="O25" s="5">
        <v>0.25</v>
      </c>
      <c r="P25" s="109" t="s">
        <v>57</v>
      </c>
      <c r="Q25" s="99"/>
      <c r="R25" t="s">
        <v>34</v>
      </c>
    </row>
    <row r="26" spans="1:18" ht="72.75" customHeight="1" x14ac:dyDescent="0.25">
      <c r="A26" s="3" t="s">
        <v>75</v>
      </c>
      <c r="B26" s="112" t="str">
        <f>[4]MIR!$B$20</f>
        <v xml:space="preserve">Mejorar la atención a los ciudadanos del municipio de eduardo neri.  </v>
      </c>
      <c r="C26" s="116"/>
      <c r="D26" s="113"/>
      <c r="E26" s="112" t="str">
        <f>[4]MIR!$C$20</f>
        <v>Porcentaje de difución y crecimiento.</v>
      </c>
      <c r="F26" s="113"/>
      <c r="G26" s="112" t="s">
        <v>281</v>
      </c>
      <c r="H26" s="113"/>
      <c r="I26" s="114" t="str">
        <f>[4]MIR!$H$20</f>
        <v>capacitaciones</v>
      </c>
      <c r="J26" s="115"/>
      <c r="K26" s="52" t="s">
        <v>399</v>
      </c>
      <c r="L26" s="68">
        <v>1</v>
      </c>
      <c r="M26" s="80" t="s">
        <v>440</v>
      </c>
      <c r="N26" s="81" t="s">
        <v>441</v>
      </c>
      <c r="O26" s="5">
        <v>0.25</v>
      </c>
      <c r="P26" s="109" t="s">
        <v>57</v>
      </c>
      <c r="Q26" s="99"/>
    </row>
    <row r="27" spans="1:18" ht="85.5" customHeight="1" x14ac:dyDescent="0.25">
      <c r="A27" s="3" t="s">
        <v>77</v>
      </c>
      <c r="B27" s="99" t="str">
        <f>[4]MIR!$B$22</f>
        <v xml:space="preserve">Eficientizar en tiempo y forma todos los tramites </v>
      </c>
      <c r="C27" s="99"/>
      <c r="D27" s="99"/>
      <c r="E27" s="99" t="str">
        <f>[4]MIR!$C$22</f>
        <v>porcentaje de cumplimiento.</v>
      </c>
      <c r="F27" s="99"/>
      <c r="G27" s="99" t="s">
        <v>283</v>
      </c>
      <c r="H27" s="99"/>
      <c r="I27" s="99" t="s">
        <v>286</v>
      </c>
      <c r="J27" s="99"/>
      <c r="K27" s="52" t="s">
        <v>399</v>
      </c>
      <c r="L27" s="68">
        <v>1</v>
      </c>
      <c r="M27" s="80" t="s">
        <v>440</v>
      </c>
      <c r="N27" s="81" t="s">
        <v>441</v>
      </c>
      <c r="O27" s="5">
        <v>0.25</v>
      </c>
      <c r="P27" s="109" t="s">
        <v>57</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6" zoomScale="71" zoomScaleNormal="71" zoomScaleSheetLayoutView="70" workbookViewId="0">
      <selection activeCell="I27" sqref="I27:J27"/>
    </sheetView>
  </sheetViews>
  <sheetFormatPr baseColWidth="10" defaultColWidth="10.875" defaultRowHeight="15.75" x14ac:dyDescent="0.25"/>
  <cols>
    <col min="1" max="1" width="13.75" customWidth="1"/>
    <col min="3" max="3" width="6.875" customWidth="1"/>
    <col min="4" max="4" width="12" customWidth="1"/>
    <col min="6" max="6" width="9" customWidth="1"/>
    <col min="8" max="8" width="9.875" customWidth="1"/>
    <col min="9" max="9" width="13.375" customWidth="1"/>
    <col min="10" max="10" width="1.625" customWidth="1"/>
    <col min="11" max="11" width="11.625" customWidth="1"/>
    <col min="12" max="12" width="13.375" customWidth="1"/>
    <col min="13" max="13" width="11.25" customWidth="1"/>
    <col min="14" max="14" width="13.375" customWidth="1"/>
    <col min="15" max="15" width="12" customWidth="1"/>
    <col min="17" max="17" width="6.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444</v>
      </c>
      <c r="K8" s="101"/>
      <c r="L8" s="100" t="s">
        <v>2</v>
      </c>
      <c r="M8" s="124" t="str">
        <f>[20]POA!$C$19</f>
        <v>Programa 13: Gestion Integral de Servicios Públicos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[20]POA!$C$17</f>
        <v xml:space="preserve">EJE II : Desarrollo Competitivo y Sostenible para el Progreso </v>
      </c>
      <c r="C13" s="99"/>
      <c r="D13" s="95" t="s">
        <v>8</v>
      </c>
      <c r="E13" s="124" t="str">
        <f>[20]POA!$C$18</f>
        <v xml:space="preserve">Garantizar la prestación de los servicios públicos de forma eficiente, segura y sustentable promoviendo el bienestar calidad de vida mediante acceso universal y equitativo de los servicios. </v>
      </c>
      <c r="F13" s="126"/>
      <c r="G13" s="126"/>
      <c r="H13" s="95" t="s">
        <v>9</v>
      </c>
      <c r="I13" s="124" t="str">
        <f>[20]POA!$C$20</f>
        <v xml:space="preserve">Vincular mecanismos de colaboracion interinstitucional para el desarrollo de infraestructura que impulsen la vocacion productiva del Municipio, garantizando la proteccion de sostenibilidad del medio ambiente. </v>
      </c>
      <c r="J13" s="99"/>
      <c r="K13" s="99"/>
      <c r="L13" s="99"/>
      <c r="M13" s="100" t="s">
        <v>10</v>
      </c>
      <c r="N13" s="125" t="str">
        <f>[20]POA!$C$21</f>
        <v xml:space="preserve">13.39 Coordinar el funcionamiento diario del rastro, incluyendo la programación de los sacrificios de animales y la asignación de turnos 13.40 Gestionar permisos y licencias necesarios para la correcta operatividad del rastro 13.41 Asegurar que se cumpla con las normativas sanitarios del rastro, relacionadas con la inocuidad de los alimentos y el sacrificio de los animales. 13.42 Mnatener el rastro limpio y desinfectado para evitar focos de contaminacion 13.43 Realizar inspeciones regulares de la carne, para verificar la calidad y asegurarse de que cumpla con los estandares sanitarios. </v>
      </c>
      <c r="O13" s="99"/>
      <c r="P13" s="99"/>
      <c r="Q13" s="99"/>
    </row>
    <row r="14" spans="1:17" ht="205.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74" t="s">
        <v>399</v>
      </c>
      <c r="M18" s="74" t="s">
        <v>18</v>
      </c>
      <c r="N18" s="100"/>
      <c r="O18" s="100"/>
      <c r="P18" s="100"/>
      <c r="Q18" s="100"/>
    </row>
    <row r="19" spans="1:18" ht="98.25" customHeight="1" x14ac:dyDescent="0.25">
      <c r="A19" s="2" t="s">
        <v>28</v>
      </c>
      <c r="B19" s="99" t="str">
        <f>[20]MIR!$B$12</f>
        <v>Fortalecimiento del control sanitario para asegurar el cumplimiento de normativas y evitar sanciones para las autoridades municipales encargadas del rastro.</v>
      </c>
      <c r="C19" s="99"/>
      <c r="D19" s="99"/>
      <c r="E19" s="99" t="str">
        <f>[20]MIR!$C$12</f>
        <v>Cumplimiento de normativas sanitarias</v>
      </c>
      <c r="F19" s="99"/>
      <c r="G19" s="99" t="str">
        <f>[20]MIR!$D$12</f>
        <v>Cumplimiento de normativas sanitaria=(Número de normativas cumplidas / Total de normativas) * 100 CNS=NNC/TN*100</v>
      </c>
      <c r="H19" s="99"/>
      <c r="I19" s="109" t="str">
        <f>[20]MIR!$E$12</f>
        <v>Reportes de cumplimiento</v>
      </c>
      <c r="J19" s="99"/>
      <c r="K19" s="55" t="s">
        <v>399</v>
      </c>
      <c r="L19" s="75">
        <v>1</v>
      </c>
      <c r="M19" s="80" t="s">
        <v>440</v>
      </c>
      <c r="N19" s="81" t="s">
        <v>441</v>
      </c>
      <c r="O19" s="5">
        <v>0.25</v>
      </c>
      <c r="P19" s="124" t="str">
        <f t="shared" ref="P19:P23" si="0">$J$8</f>
        <v>DIRECCIÓN DE RASTRO</v>
      </c>
      <c r="Q19" s="99"/>
    </row>
    <row r="20" spans="1:18" ht="103.5" customHeight="1" x14ac:dyDescent="0.25">
      <c r="A20" s="2" t="s">
        <v>29</v>
      </c>
      <c r="B20" s="99" t="str">
        <f>[20]MIR!$B$13</f>
        <v>Mejorar  las condiciones sanitarias en el Rastro Municipal.</v>
      </c>
      <c r="C20" s="99"/>
      <c r="D20" s="99"/>
      <c r="E20" s="99" t="str">
        <f>[20]MIR!$C$13</f>
        <v>Índice de condiciones sanitarias mejoradas</v>
      </c>
      <c r="F20" s="99"/>
      <c r="G20" s="99" t="str">
        <f>[20]MIR!$D$13</f>
        <v>Índice de condiciones sanitarias mejoradas=(Número de mejoras implementadas / Total de mejoras necesarias) * 100 ICSM=NMI/TMN*100</v>
      </c>
      <c r="H20" s="99"/>
      <c r="I20" s="109" t="str">
        <f>[20]MIR!$E$13</f>
        <v>Inspecciones sanitarias</v>
      </c>
      <c r="J20" s="99"/>
      <c r="K20" s="55" t="s">
        <v>399</v>
      </c>
      <c r="L20" s="75">
        <v>1</v>
      </c>
      <c r="M20" s="80" t="s">
        <v>440</v>
      </c>
      <c r="N20" s="81" t="s">
        <v>441</v>
      </c>
      <c r="O20" s="5">
        <v>0.25</v>
      </c>
      <c r="P20" s="124" t="str">
        <f t="shared" si="0"/>
        <v>DIRECCIÓN DE RASTRO</v>
      </c>
      <c r="Q20" s="99"/>
    </row>
    <row r="21" spans="1:18" ht="103.5" customHeight="1" x14ac:dyDescent="0.25">
      <c r="A21" s="2" t="s">
        <v>71</v>
      </c>
      <c r="B21" s="112" t="str">
        <f>[20]MIR!$B$14</f>
        <v>Capacitar y formar adecuadamente el personal para el sacrificio y verificación de animales.</v>
      </c>
      <c r="C21" s="116"/>
      <c r="D21" s="113"/>
      <c r="E21" s="112" t="str">
        <f>[20]MIR!$C$14</f>
        <v>Personal capacitado</v>
      </c>
      <c r="F21" s="113"/>
      <c r="G21" s="112" t="str">
        <f>[20]MIR!$D$14</f>
        <v>Personal capacitado=(Número de personas capacitadas / Total de personal) * 100 PC=NPC/TP*100</v>
      </c>
      <c r="H21" s="113"/>
      <c r="I21" s="114" t="str">
        <f>[20]MIR!$E$14</f>
        <v>Listas de asistencia y certificaciones</v>
      </c>
      <c r="J21" s="115"/>
      <c r="K21" s="91" t="s">
        <v>399</v>
      </c>
      <c r="L21" s="88">
        <v>1</v>
      </c>
      <c r="M21" s="91" t="s">
        <v>440</v>
      </c>
      <c r="N21" s="81" t="s">
        <v>441</v>
      </c>
      <c r="O21" s="5">
        <v>0.25</v>
      </c>
      <c r="P21" s="124" t="str">
        <f t="shared" si="0"/>
        <v>DIRECCIÓN DE RASTRO</v>
      </c>
      <c r="Q21" s="99"/>
    </row>
    <row r="22" spans="1:18" ht="127.5" customHeight="1" x14ac:dyDescent="0.25">
      <c r="A22" s="2" t="s">
        <v>72</v>
      </c>
      <c r="B22" s="99" t="str">
        <f>[20]MIR!$B$16</f>
        <v>Mejorar la infraestructura para el sacrificio de animales</v>
      </c>
      <c r="C22" s="99"/>
      <c r="D22" s="99"/>
      <c r="E22" s="99" t="str">
        <f>[20]MIR!$C$16</f>
        <v>Infraestructura mejorada</v>
      </c>
      <c r="F22" s="99"/>
      <c r="G22" s="99" t="str">
        <f>[20]MIR!$D$16</f>
        <v>Infraestructura mejorada=(Número de mejoras realizadas / Total de mejoras planificadas) * 100 IM=NMR/TM*100</v>
      </c>
      <c r="H22" s="99"/>
      <c r="I22" s="109" t="str">
        <f>[20]MIR!$E$16</f>
        <v>Reportes de infraestructura</v>
      </c>
      <c r="J22" s="99"/>
      <c r="K22" s="55" t="s">
        <v>399</v>
      </c>
      <c r="L22" s="75">
        <v>1</v>
      </c>
      <c r="M22" s="80" t="s">
        <v>440</v>
      </c>
      <c r="N22" s="81" t="s">
        <v>441</v>
      </c>
      <c r="O22" s="5">
        <v>0.25</v>
      </c>
      <c r="P22" s="124" t="str">
        <f t="shared" si="0"/>
        <v>DIRECCIÓN DE RASTRO</v>
      </c>
      <c r="Q22" s="99"/>
    </row>
    <row r="23" spans="1:18" ht="138.75" customHeight="1" x14ac:dyDescent="0.25">
      <c r="A23" s="2" t="s">
        <v>169</v>
      </c>
      <c r="B23" s="99" t="str">
        <f>[20]MIR!$B$18</f>
        <v>Garantizar la verificación veterinaria adecuada de todos los animales antes de su ingreso.</v>
      </c>
      <c r="C23" s="99"/>
      <c r="D23" s="99"/>
      <c r="E23" s="112" t="str">
        <f>[20]MIR!$C$18</f>
        <v>Animales verificados</v>
      </c>
      <c r="F23" s="113"/>
      <c r="G23" s="99" t="str">
        <f>[20]MIR!$D$18</f>
        <v>Animales verificados=(Número de animales verificados / Total de animales ingresados) * 100 AV=NAV/TAI*100</v>
      </c>
      <c r="H23" s="99"/>
      <c r="I23" s="109" t="str">
        <f>[20]MIR!$E$18</f>
        <v>Registros de verificación veterinaria</v>
      </c>
      <c r="J23" s="99"/>
      <c r="K23" s="55" t="s">
        <v>399</v>
      </c>
      <c r="L23" s="75">
        <v>1</v>
      </c>
      <c r="M23" s="80" t="s">
        <v>440</v>
      </c>
      <c r="N23" s="81" t="s">
        <v>441</v>
      </c>
      <c r="O23" s="5">
        <v>0.25</v>
      </c>
      <c r="P23" s="124" t="str">
        <f t="shared" si="0"/>
        <v>DIRECCIÓN DE RASTRO</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124.5" customHeight="1" x14ac:dyDescent="0.25">
      <c r="A25" s="3" t="s">
        <v>81</v>
      </c>
      <c r="B25" s="99" t="str">
        <f>[20]MIR!$B$15</f>
        <v>Capacitar el personal ante COPRISEG</v>
      </c>
      <c r="C25" s="99"/>
      <c r="D25" s="99"/>
      <c r="E25" s="99" t="str">
        <f>[20]MIR!$C$15</f>
        <v>Personal capacitado ante COPRISEG</v>
      </c>
      <c r="F25" s="99"/>
      <c r="G25" s="99" t="str">
        <f>[20]MIR!$D$15</f>
        <v>Personal capacitado ante COPRISEG=(Número de personas capacitadas / Total de personal) * 100 PCAC=NPC/TP*100</v>
      </c>
      <c r="H25" s="99"/>
      <c r="I25" s="109" t="str">
        <f>[20]MIR!$E$15</f>
        <v>Certificaciones de COPRISEG</v>
      </c>
      <c r="J25" s="99"/>
      <c r="K25" s="55" t="s">
        <v>399</v>
      </c>
      <c r="L25" s="75">
        <v>1</v>
      </c>
      <c r="M25" s="80" t="s">
        <v>440</v>
      </c>
      <c r="N25" s="81" t="s">
        <v>441</v>
      </c>
      <c r="O25" s="5">
        <v>0.25</v>
      </c>
      <c r="P25" s="124" t="str">
        <f t="shared" ref="P25" si="1">P19</f>
        <v>DIRECCIÓN DE RASTRO</v>
      </c>
      <c r="Q25" s="99"/>
    </row>
    <row r="26" spans="1:18" ht="111" customHeight="1" x14ac:dyDescent="0.25">
      <c r="A26" s="3" t="s">
        <v>77</v>
      </c>
      <c r="B26" s="99" t="str">
        <f>[20]MIR!$B$17</f>
        <v>Adquisición de equipo para mejorar las actividades del rastro municipal</v>
      </c>
      <c r="C26" s="99"/>
      <c r="D26" s="99"/>
      <c r="E26" s="99" t="str">
        <f>[20]MIR!$C$17</f>
        <v>Equipamiento adquirido</v>
      </c>
      <c r="F26" s="99"/>
      <c r="G26" s="99" t="str">
        <f>[20]MIR!$D$17</f>
        <v>Equipamiento adquirido=(Número de equipos adquiridos / Total de equipos requeridos) * 100 EA=NEA/TER*100</v>
      </c>
      <c r="H26" s="99"/>
      <c r="I26" s="109" t="str">
        <f>[20]MIR!$E$17</f>
        <v>Facturas y registros de compra</v>
      </c>
      <c r="J26" s="99"/>
      <c r="K26" s="55" t="s">
        <v>399</v>
      </c>
      <c r="L26" s="75">
        <v>1</v>
      </c>
      <c r="M26" s="80" t="s">
        <v>440</v>
      </c>
      <c r="N26" s="81" t="s">
        <v>441</v>
      </c>
      <c r="O26" s="5">
        <v>0.25</v>
      </c>
      <c r="P26" s="124" t="str">
        <f t="shared" ref="P26" si="2">P20</f>
        <v>DIRECCIÓN DE RASTRO</v>
      </c>
      <c r="Q26" s="99"/>
      <c r="R26" t="s">
        <v>34</v>
      </c>
    </row>
    <row r="27" spans="1:18" ht="118.5" customHeight="1" x14ac:dyDescent="0.25">
      <c r="A27" s="3" t="s">
        <v>170</v>
      </c>
      <c r="B27" s="112" t="str">
        <f>[20]MIR!$B$19</f>
        <v>Verificar los animales que entran al rastro con un control adecuado.</v>
      </c>
      <c r="C27" s="116"/>
      <c r="D27" s="113"/>
      <c r="E27" s="112" t="str">
        <f>[20]MIR!$C$19</f>
        <v>Control de animales ingresados</v>
      </c>
      <c r="F27" s="113"/>
      <c r="G27" s="112" t="str">
        <f>[20]MIR!$D$19</f>
        <v>Control de animales ingresados=(Número de animales con control adecuado / Total de animales ingresados) * 100 CAI=NACA/TAI*100</v>
      </c>
      <c r="H27" s="113"/>
      <c r="I27" s="114" t="str">
        <f>[20]MIR!$E$19</f>
        <v>Reportes de control de ingreso</v>
      </c>
      <c r="J27" s="115"/>
      <c r="K27" s="55" t="s">
        <v>399</v>
      </c>
      <c r="L27" s="75">
        <v>1</v>
      </c>
      <c r="M27" s="80" t="s">
        <v>440</v>
      </c>
      <c r="N27" s="81" t="s">
        <v>441</v>
      </c>
      <c r="O27" s="5">
        <v>0.25</v>
      </c>
      <c r="P27" s="124" t="str">
        <f t="shared" ref="P27" si="3">P22</f>
        <v>DIRECCIÓN DE RASTRO</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ht="59.25" customHeight="1" x14ac:dyDescent="0.25"/>
    <row r="38" spans="1:17" s="1" customFormat="1" x14ac:dyDescent="0.25"/>
    <row r="39" spans="1:17" s="1" customFormat="1" x14ac:dyDescent="0.25"/>
  </sheetData>
  <mergeCells count="79">
    <mergeCell ref="B21:D21"/>
    <mergeCell ref="E21:F21"/>
    <mergeCell ref="G21:H21"/>
    <mergeCell ref="I21:J21"/>
    <mergeCell ref="P21:Q21"/>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2:D22"/>
    <mergeCell ref="E22:F22"/>
    <mergeCell ref="G22:H22"/>
    <mergeCell ref="I22:J22"/>
    <mergeCell ref="P22:Q22"/>
    <mergeCell ref="A24:Q24"/>
    <mergeCell ref="B25:D25"/>
    <mergeCell ref="E25:F25"/>
    <mergeCell ref="G25:H25"/>
    <mergeCell ref="I25:J25"/>
    <mergeCell ref="P25:Q25"/>
    <mergeCell ref="F33:H34"/>
    <mergeCell ref="B26:D26"/>
    <mergeCell ref="E26:F26"/>
    <mergeCell ref="G26:H26"/>
    <mergeCell ref="I26:J26"/>
    <mergeCell ref="P26:Q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8" zoomScale="71" zoomScaleNormal="71" zoomScaleSheetLayoutView="70" workbookViewId="0">
      <selection activeCell="I29" sqref="I29:J29"/>
    </sheetView>
  </sheetViews>
  <sheetFormatPr baseColWidth="10" defaultColWidth="10.875" defaultRowHeight="15.75" x14ac:dyDescent="0.25"/>
  <cols>
    <col min="1" max="1" width="13.75" customWidth="1"/>
    <col min="3" max="3" width="6.875" customWidth="1"/>
    <col min="4" max="4" width="13.875" customWidth="1"/>
    <col min="6" max="6" width="9.875" customWidth="1"/>
    <col min="8" max="8" width="10.25" customWidth="1"/>
    <col min="9" max="9" width="13.375" customWidth="1"/>
    <col min="10" max="10" width="2.1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432</v>
      </c>
      <c r="K8" s="101"/>
      <c r="L8" s="100" t="s">
        <v>2</v>
      </c>
      <c r="M8" s="124" t="str">
        <f>[21]POA!$C$19</f>
        <v>13. Gestión Integral de Servicios Públicos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[21]POA!$C$17</f>
        <v>EJE II Desarrollo 
Competitivo y 
Sostenible para el 
Progreso</v>
      </c>
      <c r="C13" s="99"/>
      <c r="D13" s="95" t="s">
        <v>8</v>
      </c>
      <c r="E13" s="124" t="str">
        <f>[21]POA!$C$18</f>
        <v>Garantizar la prestación de los servicios públicos de forma eficiente, segura y sustentable promoviendo el bienestar y calidad de vida mediante el acceso universal y equitativo de los servicios.</v>
      </c>
      <c r="F13" s="126"/>
      <c r="G13" s="126"/>
      <c r="H13" s="95" t="s">
        <v>9</v>
      </c>
      <c r="I13" s="124" t="str">
        <f>[21]POA!$C$20</f>
        <v>Vincular mecanismo de colaboración interinstitucional para el desarrollo de infraestructura que impulsen la vocación productiva del Municipio, garantizando la protección y sostenibilidad del medio ambiente.</v>
      </c>
      <c r="J13" s="99"/>
      <c r="K13" s="99"/>
      <c r="L13" s="99"/>
      <c r="M13" s="100" t="s">
        <v>10</v>
      </c>
      <c r="N13" s="125" t="str">
        <f>[21]POA!$C$21</f>
        <v>13.33 Mantener un registro actualizado en el panteón, para la administración de los lotes y tumbas, asignando espacios acordes a los reglamentos establecidos.            
 13.34 Gestionar los permisos necesarios para realizar inhumaciones, exhumaciones o cualquier otra actividad relacionada con los panteones.                                         
13.35 Realizar el mantenimiento físico y estructural a las instalaciones del panteón.    
13.36 Asegurar que las áreas del panteón estén limpias y ordenadas, brindando un servicio de calidad a la población. 
13.37 Mantener las áreas limpias del panteón para promover actividades festivas, como: Dia de muertos, Dia de las madres, Dia del padre, entre otros.                        
13.38 Implementar medidas de control y prevención de plagas, que afecten la higiene e imagen del panteón.</v>
      </c>
      <c r="O13" s="99"/>
      <c r="P13" s="99"/>
      <c r="Q13" s="99"/>
    </row>
    <row r="14" spans="1:17" ht="291"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[5]MIR!$B$15</f>
        <v xml:space="preserve">Seleccionar y preparar a los jovenes para su participacion en el deporte como actividad alternativa preventiva </v>
      </c>
      <c r="C19" s="99"/>
      <c r="D19" s="99"/>
      <c r="E19" s="99" t="str">
        <f>[5]MIR!$C$15</f>
        <v>Programa de actividad de recreacion y resultados deportivos</v>
      </c>
      <c r="F19" s="99"/>
      <c r="G19" s="99" t="str">
        <f>[5]MIR!$G$15</f>
        <v>Porcentaje de la reactivación fisica=(No. de deportistas activos /No. total de deportistas nuevos  )*100 PRF=(NDA/NTDN)*100</v>
      </c>
      <c r="H19" s="99"/>
      <c r="I19" s="109" t="str">
        <f>[5]MIR!$H$15</f>
        <v xml:space="preserve">Por los medios correspondientes (volantes, perifoneo y páginas 
oficiales de internet)
</v>
      </c>
      <c r="J19" s="99"/>
      <c r="K19" s="55" t="s">
        <v>399</v>
      </c>
      <c r="L19" s="75">
        <v>1</v>
      </c>
      <c r="M19" s="80" t="s">
        <v>440</v>
      </c>
      <c r="N19" s="81" t="s">
        <v>441</v>
      </c>
      <c r="O19" s="5">
        <v>0.25</v>
      </c>
      <c r="P19" s="124" t="s">
        <v>432</v>
      </c>
      <c r="Q19" s="99"/>
    </row>
    <row r="20" spans="1:18" ht="92.25" customHeight="1" x14ac:dyDescent="0.25">
      <c r="A20" s="2" t="s">
        <v>29</v>
      </c>
      <c r="B20" s="99" t="str">
        <f>[5]MIR!$B$16</f>
        <v>Mejora la convivencia familar y ayuda a la activación fisica y mental.</v>
      </c>
      <c r="C20" s="99"/>
      <c r="D20" s="99"/>
      <c r="E20" s="99" t="str">
        <f>[5]MIR!$C$16</f>
        <v>Activacion fisica para mejorar la salud</v>
      </c>
      <c r="F20" s="99"/>
      <c r="G20" s="99" t="str">
        <f>[5]MIR!$G$16</f>
        <v>Porcentaje de activación fisica =(No. de personas participante / No. Total de personas a activar planeadas)*100 PAF=(NPP/NTPAP)*100</v>
      </c>
      <c r="H20" s="99"/>
      <c r="I20" s="109" t="str">
        <f>[5]MIR!$H$16</f>
        <v xml:space="preserve">Control de asistencia </v>
      </c>
      <c r="J20" s="99"/>
      <c r="K20" s="55" t="s">
        <v>399</v>
      </c>
      <c r="L20" s="75">
        <v>1</v>
      </c>
      <c r="M20" s="80" t="s">
        <v>440</v>
      </c>
      <c r="N20" s="81" t="s">
        <v>441</v>
      </c>
      <c r="O20" s="5">
        <v>0.25</v>
      </c>
      <c r="P20" s="124" t="s">
        <v>432</v>
      </c>
      <c r="Q20" s="99"/>
    </row>
    <row r="21" spans="1:18" ht="74.25" customHeight="1" x14ac:dyDescent="0.25">
      <c r="A21" s="2" t="s">
        <v>71</v>
      </c>
      <c r="B21" s="112" t="str">
        <f>[21]MIR!$B$14</f>
        <v>Tener el equipamiento adecuado para el personal.</v>
      </c>
      <c r="C21" s="116"/>
      <c r="D21" s="113"/>
      <c r="E21" s="112" t="str">
        <f>[21]MIR!$C$14</f>
        <v>Porcentaje de personal equipado</v>
      </c>
      <c r="F21" s="113"/>
      <c r="G21" s="112" t="str">
        <f>[21]MIR!$D$14</f>
        <v>(No. De personal equipado/Total de personal*100) PPE=NPE/TP*100</v>
      </c>
      <c r="H21" s="113"/>
      <c r="I21" s="114" t="str">
        <f>[21]MIR!$E$14</f>
        <v>Entrega de material</v>
      </c>
      <c r="J21" s="115"/>
      <c r="K21" s="91" t="s">
        <v>399</v>
      </c>
      <c r="L21" s="88">
        <v>1</v>
      </c>
      <c r="M21" s="91" t="s">
        <v>440</v>
      </c>
      <c r="N21" s="92" t="s">
        <v>441</v>
      </c>
      <c r="O21" s="5">
        <v>0.25</v>
      </c>
      <c r="P21" s="124" t="s">
        <v>432</v>
      </c>
      <c r="Q21" s="99"/>
    </row>
    <row r="22" spans="1:18" ht="85.5" customHeight="1" x14ac:dyDescent="0.25">
      <c r="A22" s="2" t="s">
        <v>72</v>
      </c>
      <c r="B22" s="99" t="str">
        <f>[21]MIR!$B$17</f>
        <v>Contar con el uso adecuado de las instalaciones</v>
      </c>
      <c r="C22" s="99"/>
      <c r="D22" s="99"/>
      <c r="E22" s="99" t="str">
        <f>[21]MIR!$C$17</f>
        <v>Porcentaje del buen uso.</v>
      </c>
      <c r="F22" s="99"/>
      <c r="G22" s="99" t="str">
        <f>[21]MIR!$D$17</f>
        <v>(No. De personas con aceptación al buen uso/ No. De personas encuestadas*100) PBU=NPABU/NPE*100</v>
      </c>
      <c r="H22" s="99"/>
      <c r="I22" s="109" t="str">
        <f>[21]MIR!$E$17</f>
        <v>Encuestas</v>
      </c>
      <c r="J22" s="99"/>
      <c r="K22" s="55" t="s">
        <v>399</v>
      </c>
      <c r="L22" s="75">
        <v>1</v>
      </c>
      <c r="M22" s="80" t="s">
        <v>440</v>
      </c>
      <c r="N22" s="81" t="s">
        <v>441</v>
      </c>
      <c r="O22" s="5">
        <v>0.25</v>
      </c>
      <c r="P22" s="124" t="s">
        <v>432</v>
      </c>
      <c r="Q22" s="99"/>
    </row>
    <row r="23" spans="1:18" ht="78" customHeight="1" x14ac:dyDescent="0.25">
      <c r="A23" s="2" t="s">
        <v>169</v>
      </c>
      <c r="B23" s="99" t="str">
        <f>[21]MIR!$B$19</f>
        <v>Conseguir la aceptación de la ciudadanía a las inhumaciones en el panteón nuevo</v>
      </c>
      <c r="C23" s="99"/>
      <c r="D23" s="99"/>
      <c r="E23" s="99" t="str">
        <f>[21]MIR!$C$19</f>
        <v>porcentaje de aceptación de la ciudadanía.</v>
      </c>
      <c r="F23" s="99"/>
      <c r="G23" s="99" t="str">
        <f>[21]MIR!$D$19</f>
        <v>no. De personas con aceptación del panteón nuevo / no de personas encuestadas*100</v>
      </c>
      <c r="H23" s="99"/>
      <c r="I23" s="109" t="str">
        <f>[21]MIR!$E$17</f>
        <v>Encuestas</v>
      </c>
      <c r="J23" s="99"/>
      <c r="K23" s="55" t="s">
        <v>399</v>
      </c>
      <c r="L23" s="75">
        <v>1</v>
      </c>
      <c r="M23" s="80" t="s">
        <v>440</v>
      </c>
      <c r="N23" s="81" t="s">
        <v>441</v>
      </c>
      <c r="O23" s="5">
        <v>0.25</v>
      </c>
      <c r="P23" s="124" t="s">
        <v>432</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73.5" customHeight="1" x14ac:dyDescent="0.25">
      <c r="A25" s="3" t="s">
        <v>81</v>
      </c>
      <c r="B25" s="99" t="str">
        <f>[21]MIR!$B$15</f>
        <v>Realizar jornadas de vigilancias en las instalaciones de los panteones.</v>
      </c>
      <c r="C25" s="99"/>
      <c r="D25" s="99"/>
      <c r="E25" s="99" t="str">
        <f>[21]MIR!$C$15</f>
        <v>Jornadas realizadas</v>
      </c>
      <c r="F25" s="99"/>
      <c r="G25" s="99" t="str">
        <f>[21]MIR!$D$15</f>
        <v>(No. De jornadas realizadas/Total de jornadas programadas*100)</v>
      </c>
      <c r="H25" s="99"/>
      <c r="I25" s="109" t="str">
        <f>[21]MIR!$E$15</f>
        <v xml:space="preserve">Reporte de jornadas </v>
      </c>
      <c r="J25" s="99"/>
      <c r="K25" s="55" t="s">
        <v>399</v>
      </c>
      <c r="L25" s="75">
        <v>1</v>
      </c>
      <c r="M25" s="80" t="s">
        <v>440</v>
      </c>
      <c r="N25" s="81" t="s">
        <v>441</v>
      </c>
      <c r="O25" s="5">
        <v>0.25</v>
      </c>
      <c r="P25" s="124" t="s">
        <v>432</v>
      </c>
      <c r="Q25" s="99"/>
    </row>
    <row r="26" spans="1:18" ht="90" customHeight="1" x14ac:dyDescent="0.25">
      <c r="A26" s="3" t="s">
        <v>74</v>
      </c>
      <c r="B26" s="99" t="str">
        <f>[21]MIR!$B$16</f>
        <v>Contar con el recurso humano suficiente en la dirección.</v>
      </c>
      <c r="C26" s="99"/>
      <c r="D26" s="99"/>
      <c r="E26" s="99" t="str">
        <f>[21]MIR!$C$16</f>
        <v>Personal contratado.</v>
      </c>
      <c r="F26" s="99"/>
      <c r="G26" s="99" t="str">
        <f>[21]MIR!$D$16</f>
        <v>(No. De Personal contratado/No. Total de solicitudes recibidas*100) PPC=NPC/NTSR*100</v>
      </c>
      <c r="H26" s="99"/>
      <c r="I26" s="109" t="str">
        <f>[21]MIR!$E$16</f>
        <v>Contratos realizados</v>
      </c>
      <c r="J26" s="99"/>
      <c r="K26" s="55" t="s">
        <v>399</v>
      </c>
      <c r="L26" s="75">
        <v>1</v>
      </c>
      <c r="M26" s="80" t="s">
        <v>440</v>
      </c>
      <c r="N26" s="81" t="s">
        <v>441</v>
      </c>
      <c r="O26" s="5">
        <v>0.25</v>
      </c>
      <c r="P26" s="124" t="s">
        <v>432</v>
      </c>
      <c r="Q26" s="99"/>
      <c r="R26" t="s">
        <v>34</v>
      </c>
    </row>
    <row r="27" spans="1:18" ht="87" customHeight="1" x14ac:dyDescent="0.25">
      <c r="A27" s="3" t="s">
        <v>77</v>
      </c>
      <c r="B27" s="112" t="str">
        <f>[21]MIR!$B$18</f>
        <v>Lograr que la ciudadanía tenga conciencia y valores sobre las instalaciones.</v>
      </c>
      <c r="C27" s="116"/>
      <c r="D27" s="113"/>
      <c r="E27" s="112" t="str">
        <f>[21]MIR!$C$18</f>
        <v>Porcentaje de campañas realizadas</v>
      </c>
      <c r="F27" s="113"/>
      <c r="G27" s="112" t="str">
        <f>[21]MIR!$D$18</f>
        <v>(No. De campañas realizadas/No. Total de campañas programadas*100) PCR=NCR/NTCP*100</v>
      </c>
      <c r="H27" s="113"/>
      <c r="I27" s="188" t="s">
        <v>467</v>
      </c>
      <c r="J27" s="115"/>
      <c r="K27" s="55" t="s">
        <v>399</v>
      </c>
      <c r="L27" s="75">
        <v>1</v>
      </c>
      <c r="M27" s="80" t="s">
        <v>440</v>
      </c>
      <c r="N27" s="81" t="s">
        <v>441</v>
      </c>
      <c r="O27" s="5">
        <v>0.25</v>
      </c>
      <c r="P27" s="124" t="s">
        <v>432</v>
      </c>
      <c r="Q27" s="99"/>
    </row>
    <row r="28" spans="1:18" ht="69.75" customHeight="1" x14ac:dyDescent="0.25">
      <c r="A28" s="3" t="s">
        <v>170</v>
      </c>
      <c r="B28" s="99" t="str">
        <f>[21]MIR!$B$20</f>
        <v>Promover el uso de lotes en el panteón nuevo</v>
      </c>
      <c r="C28" s="99"/>
      <c r="D28" s="99"/>
      <c r="E28" s="99" t="str">
        <f>[21]MIR!$C$20</f>
        <v>porcentaje de uso del panteón nuevo</v>
      </c>
      <c r="F28" s="99"/>
      <c r="G28" s="99" t="str">
        <f>[21]MIR!$D$20</f>
        <v>(No. De lotes utilizados / No. Total de Lotes existentes*100) PUPN= NLU / NTLE*100</v>
      </c>
      <c r="H28" s="99"/>
      <c r="I28" s="99" t="str">
        <f>[21]MIR!$E$20</f>
        <v>Registro de inhumaciones</v>
      </c>
      <c r="J28" s="99"/>
      <c r="K28" s="55" t="s">
        <v>399</v>
      </c>
      <c r="L28" s="75">
        <v>1</v>
      </c>
      <c r="M28" s="80" t="s">
        <v>440</v>
      </c>
      <c r="N28" s="81" t="s">
        <v>441</v>
      </c>
      <c r="O28" s="5">
        <v>0.25</v>
      </c>
      <c r="P28" s="124" t="s">
        <v>432</v>
      </c>
      <c r="Q28" s="99"/>
    </row>
    <row r="29" spans="1:18" ht="76.5" customHeight="1" x14ac:dyDescent="0.25">
      <c r="A29" s="3" t="s">
        <v>452</v>
      </c>
      <c r="B29" s="99" t="str">
        <f>[21]MIR!$B$21</f>
        <v>Remodelación de panteones de la cabecera municipal</v>
      </c>
      <c r="C29" s="99"/>
      <c r="D29" s="99"/>
      <c r="E29" s="99" t="str">
        <f>[21]MIR!$C$21</f>
        <v>porcentaje de avances de remodelación</v>
      </c>
      <c r="F29" s="99"/>
      <c r="G29" s="99" t="str">
        <f>[21]MIR!$D$21</f>
        <v>no de avance de remodelación / no de avance programado * 100</v>
      </c>
      <c r="H29" s="99"/>
      <c r="I29" s="99" t="str">
        <f>[21]MIR!$E$21</f>
        <v>reporte de obra</v>
      </c>
      <c r="J29" s="99"/>
      <c r="K29" s="55" t="s">
        <v>399</v>
      </c>
      <c r="L29" s="88">
        <v>1</v>
      </c>
      <c r="M29" s="91" t="s">
        <v>440</v>
      </c>
      <c r="N29" s="81" t="s">
        <v>441</v>
      </c>
      <c r="O29" s="5">
        <v>0.25</v>
      </c>
      <c r="P29" s="124" t="s">
        <v>432</v>
      </c>
      <c r="Q29" s="99"/>
    </row>
    <row r="30" spans="1:18" ht="84.75" customHeight="1" x14ac:dyDescent="0.25">
      <c r="A30" s="3" t="s">
        <v>453</v>
      </c>
      <c r="B30" s="99" t="str">
        <f>[21]MIR!$B$22</f>
        <v>Embellecimiento del panteón municipal para las festividades de día de muertos</v>
      </c>
      <c r="C30" s="99"/>
      <c r="D30" s="99"/>
      <c r="E30" s="99" t="str">
        <f>[21]MIR!$C$22</f>
        <v xml:space="preserve">porcentaje de  actividades realizadas </v>
      </c>
      <c r="F30" s="99"/>
      <c r="G30" s="99" t="str">
        <f>[21]MIR!$D$22</f>
        <v>No. De actividades realizadas/No. Total de actividades programadas*100) PAR=NAR/NTAP*100</v>
      </c>
      <c r="H30" s="99"/>
      <c r="I30" s="99" t="str">
        <f>[21]MIR!$E$22</f>
        <v>Reporte de actividades</v>
      </c>
      <c r="J30" s="99"/>
      <c r="K30" s="55" t="s">
        <v>399</v>
      </c>
      <c r="L30" s="88">
        <v>1</v>
      </c>
      <c r="M30" s="91" t="s">
        <v>440</v>
      </c>
      <c r="N30" s="81" t="s">
        <v>441</v>
      </c>
      <c r="O30" s="5">
        <v>0.25</v>
      </c>
      <c r="P30" s="124" t="s">
        <v>432</v>
      </c>
      <c r="Q30" s="99"/>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ht="70.5" customHeight="1" x14ac:dyDescent="0.25"/>
    <row r="38" spans="1:17" s="1" customFormat="1" x14ac:dyDescent="0.25"/>
    <row r="39" spans="1:17" s="1" customFormat="1" x14ac:dyDescent="0.25"/>
  </sheetData>
  <mergeCells count="94">
    <mergeCell ref="B21:D21"/>
    <mergeCell ref="E21:F21"/>
    <mergeCell ref="G21:H21"/>
    <mergeCell ref="I21:J21"/>
    <mergeCell ref="P21:Q21"/>
    <mergeCell ref="B30:D30"/>
    <mergeCell ref="E30:F30"/>
    <mergeCell ref="G30:H30"/>
    <mergeCell ref="I30:J30"/>
    <mergeCell ref="P30:Q30"/>
    <mergeCell ref="B29:D29"/>
    <mergeCell ref="E29:F29"/>
    <mergeCell ref="G29:H29"/>
    <mergeCell ref="I29:J29"/>
    <mergeCell ref="P29:Q2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2:D22"/>
    <mergeCell ref="E22:F22"/>
    <mergeCell ref="G22:H22"/>
    <mergeCell ref="I22:J22"/>
    <mergeCell ref="P22:Q22"/>
    <mergeCell ref="A24:Q24"/>
    <mergeCell ref="B25:D25"/>
    <mergeCell ref="E25:F25"/>
    <mergeCell ref="G25:H25"/>
    <mergeCell ref="I25:J25"/>
    <mergeCell ref="P25:Q25"/>
    <mergeCell ref="P28:Q28"/>
    <mergeCell ref="F33:H34"/>
    <mergeCell ref="B26:D26"/>
    <mergeCell ref="E26:F26"/>
    <mergeCell ref="G26:H26"/>
    <mergeCell ref="I26:J26"/>
    <mergeCell ref="B28:D28"/>
    <mergeCell ref="E28:F28"/>
    <mergeCell ref="G28:H28"/>
    <mergeCell ref="I28:J28"/>
    <mergeCell ref="P26:Q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4" zoomScale="71" zoomScaleNormal="71" zoomScaleSheetLayoutView="70" workbookViewId="0">
      <selection activeCell="A8" sqref="A8:C9"/>
    </sheetView>
  </sheetViews>
  <sheetFormatPr baseColWidth="10" defaultColWidth="10.875" defaultRowHeight="15.75" x14ac:dyDescent="0.25"/>
  <cols>
    <col min="1" max="1" width="13.75" customWidth="1"/>
    <col min="3" max="3" width="6.875" customWidth="1"/>
    <col min="4" max="4" width="11.375" customWidth="1"/>
    <col min="6" max="6" width="6.875" customWidth="1"/>
    <col min="7" max="7" width="8.625" customWidth="1"/>
    <col min="8" max="8" width="9.125" customWidth="1"/>
    <col min="9" max="9" width="13.375" customWidth="1"/>
    <col min="10" max="10" width="2.75" customWidth="1"/>
    <col min="11" max="11" width="14.875" customWidth="1"/>
    <col min="12" max="12" width="10.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434</v>
      </c>
      <c r="K8" s="101"/>
      <c r="L8" s="100" t="s">
        <v>2</v>
      </c>
      <c r="M8" s="124" t="str">
        <f>[22]POA!$C$19</f>
        <v xml:space="preserve">13.  Gestion integral de servicios publicos </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[22]POA!$C$17</f>
        <v xml:space="preserve"> Eje ll desarrollo competitivo y sostenible para el progreso </v>
      </c>
      <c r="C13" s="99"/>
      <c r="D13" s="95" t="s">
        <v>8</v>
      </c>
      <c r="E13" s="124" t="str">
        <f>[22]POA!$C$18</f>
        <v xml:space="preserve">Gestionar la prestacion de los servicios publicos de forma eficiente, segura y sustentable promoviendo el binestary calidad de vida mediante acceso universal y equitativo de los servicios. </v>
      </c>
      <c r="F13" s="126"/>
      <c r="G13" s="126"/>
      <c r="H13" s="95" t="s">
        <v>9</v>
      </c>
      <c r="I13" s="124" t="str">
        <f>[22]POA!$C$20</f>
        <v xml:space="preserve">Vincular mecanismos de colaboracion interinstitucional para el desarrollo de infraestructura que impulsen la vocacion productiva del Municipio, garantizando la proteccion de sostenibilidad del medio ambiente. </v>
      </c>
      <c r="J13" s="99"/>
      <c r="K13" s="99"/>
      <c r="L13" s="99"/>
      <c r="M13" s="100" t="s">
        <v>10</v>
      </c>
      <c r="N13" s="125" t="str">
        <f>[22]POA!$C$21</f>
        <v xml:space="preserve">13.28 garantizar que el mercado se mantenga limpio y en optimas condiciones, para una distribucion y acceso adecuado. 13.32 supervisar el cumplimiento de las normas sanitarias e higienicas en el mercado, para evitar focos de contaminacion </v>
      </c>
      <c r="O13" s="99"/>
      <c r="P13" s="99"/>
      <c r="Q13" s="99"/>
    </row>
    <row r="14" spans="1:17" ht="102.7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[22]MIR!$B$12</f>
        <v xml:space="preserve">Mayor productividad laboral aumentando el consumo local y  fomemento al empleo </v>
      </c>
      <c r="C19" s="99"/>
      <c r="D19" s="99"/>
      <c r="E19" s="99" t="str">
        <f>[22]MIR!$C$12</f>
        <v>aumento en la economia local</v>
      </c>
      <c r="F19" s="99"/>
      <c r="G19" s="99" t="str">
        <f>[22]MIR!$D$12</f>
        <v xml:space="preserve">'aumento en la economia local= (nivel de empleo / población activa) * 100 </v>
      </c>
      <c r="H19" s="99"/>
      <c r="I19" s="109" t="str">
        <f>[22]MIR!$E$12</f>
        <v>Registro de empleo y productividad</v>
      </c>
      <c r="J19" s="99"/>
      <c r="K19" s="55" t="s">
        <v>399</v>
      </c>
      <c r="L19" s="80">
        <v>1</v>
      </c>
      <c r="M19" s="80" t="s">
        <v>440</v>
      </c>
      <c r="N19" s="81" t="s">
        <v>441</v>
      </c>
      <c r="O19" s="5">
        <v>0.25</v>
      </c>
      <c r="P19" s="124" t="str">
        <f t="shared" ref="P19:P22" si="0">$J$8</f>
        <v>DIRECCIÓN DE MERCADO.</v>
      </c>
      <c r="Q19" s="99"/>
    </row>
    <row r="20" spans="1:18" ht="92.25" customHeight="1" x14ac:dyDescent="0.25">
      <c r="A20" s="2" t="s">
        <v>29</v>
      </c>
      <c r="B20" s="99" t="str">
        <f>[22]MIR!$B$13</f>
        <v xml:space="preserve">Ofrecer productos de calidad a la poblacion en general </v>
      </c>
      <c r="C20" s="99"/>
      <c r="D20" s="99"/>
      <c r="E20" s="99" t="str">
        <f>[22]MIR!$C$13</f>
        <v xml:space="preserve">productos de calidad </v>
      </c>
      <c r="F20" s="99"/>
      <c r="G20" s="99" t="str">
        <f>[22]MIR!$D$13</f>
        <v>productos de calidad= (productos con certificación / total de productos) * 100</v>
      </c>
      <c r="H20" s="99"/>
      <c r="I20" s="109" t="str">
        <f>[22]MIR!$E$13</f>
        <v>Auditorías de calidad y encuestas de satisfacción</v>
      </c>
      <c r="J20" s="99"/>
      <c r="K20" s="55" t="s">
        <v>399</v>
      </c>
      <c r="L20" s="75">
        <v>1</v>
      </c>
      <c r="M20" s="80" t="s">
        <v>440</v>
      </c>
      <c r="N20" s="81" t="s">
        <v>441</v>
      </c>
      <c r="O20" s="5">
        <v>0.25</v>
      </c>
      <c r="P20" s="124" t="str">
        <f t="shared" si="0"/>
        <v>DIRECCIÓN DE MERCADO.</v>
      </c>
      <c r="Q20" s="99"/>
    </row>
    <row r="21" spans="1:18" ht="127.5" customHeight="1" x14ac:dyDescent="0.25">
      <c r="A21" s="2" t="s">
        <v>71</v>
      </c>
      <c r="B21" s="99" t="str">
        <f>[22]MIR!$B$14</f>
        <v xml:space="preserve">Lineamiento correcto en los pasillos y accesos de las distintas areas que pertenecen al Mercado Municipal </v>
      </c>
      <c r="C21" s="99"/>
      <c r="D21" s="99"/>
      <c r="E21" s="99" t="str">
        <f>[22]MIR!$C$14</f>
        <v xml:space="preserve"> lineamiento de locales </v>
      </c>
      <c r="F21" s="99"/>
      <c r="G21" s="99" t="str">
        <f>[22]MIR!$D$14</f>
        <v xml:space="preserve"> lineamiento de locales = (locales alineados / total de locales) * 100</v>
      </c>
      <c r="H21" s="99"/>
      <c r="I21" s="109" t="str">
        <f>[22]MIR!$E$14</f>
        <v>Informes de operativos de ordenamiento</v>
      </c>
      <c r="J21" s="99"/>
      <c r="K21" s="55" t="s">
        <v>399</v>
      </c>
      <c r="L21" s="75">
        <v>1</v>
      </c>
      <c r="M21" s="80" t="s">
        <v>440</v>
      </c>
      <c r="N21" s="81" t="s">
        <v>441</v>
      </c>
      <c r="O21" s="5">
        <v>0.25</v>
      </c>
      <c r="P21" s="124" t="str">
        <f t="shared" si="0"/>
        <v>DIRECCIÓN DE MERCADO.</v>
      </c>
      <c r="Q21" s="99"/>
    </row>
    <row r="22" spans="1:18" ht="138.75" customHeight="1" x14ac:dyDescent="0.25">
      <c r="A22" s="2" t="s">
        <v>72</v>
      </c>
      <c r="B22" s="99" t="str">
        <f>[22]MIR!$B$18</f>
        <v xml:space="preserve">Previo mantenimiento correctivo en las instalaciones del Mercado Municipal </v>
      </c>
      <c r="C22" s="99"/>
      <c r="D22" s="99"/>
      <c r="E22" s="99" t="str">
        <f>[22]MIR!$C$18</f>
        <v xml:space="preserve">Buena imagen de las instalaciones </v>
      </c>
      <c r="F22" s="99"/>
      <c r="G22" s="99" t="str">
        <f>[22]MIR!$D$18</f>
        <v>Buena imagen de las instalaciones =(instalaciones en buen estado / total de instalaciones) * 100</v>
      </c>
      <c r="H22" s="99"/>
      <c r="I22" s="109" t="str">
        <f>[22]MIR!$E$18</f>
        <v>Informes técnicos de mantenimiento</v>
      </c>
      <c r="J22" s="99"/>
      <c r="K22" s="55" t="s">
        <v>399</v>
      </c>
      <c r="L22" s="75">
        <v>1</v>
      </c>
      <c r="M22" s="80" t="s">
        <v>440</v>
      </c>
      <c r="N22" s="81" t="s">
        <v>441</v>
      </c>
      <c r="O22" s="5">
        <v>0.25</v>
      </c>
      <c r="P22" s="124" t="str">
        <f t="shared" si="0"/>
        <v>DIRECCIÓN DE MERCADO.</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4.5" customHeight="1" x14ac:dyDescent="0.25">
      <c r="A24" s="3" t="s">
        <v>81</v>
      </c>
      <c r="B24" s="99" t="str">
        <f>[22]MIR!$B$15</f>
        <v xml:space="preserve">Actualizar el Reglamento Interno del Mercado Municipal </v>
      </c>
      <c r="C24" s="99"/>
      <c r="D24" s="99"/>
      <c r="E24" s="99" t="str">
        <f>[22]MIR!$C$15</f>
        <v xml:space="preserve">reglamento interno </v>
      </c>
      <c r="F24" s="99"/>
      <c r="G24" s="99" t="str">
        <f>[22]MIR!$D$15</f>
        <v>reglamento interno= (reglamento actualizado / reglamento requerido) * 100</v>
      </c>
      <c r="H24" s="99"/>
      <c r="I24" s="109" t="str">
        <f>[22]MIR!$E$15</f>
        <v>Publicación oficial del reglamento actualizado</v>
      </c>
      <c r="J24" s="99"/>
      <c r="K24" s="55" t="s">
        <v>399</v>
      </c>
      <c r="L24" s="75">
        <v>1</v>
      </c>
      <c r="M24" s="80" t="s">
        <v>440</v>
      </c>
      <c r="N24" s="81" t="s">
        <v>441</v>
      </c>
      <c r="O24" s="5">
        <v>0.25</v>
      </c>
      <c r="P24" s="109" t="str">
        <f t="shared" ref="P24:P27" si="1">$P$22</f>
        <v>DIRECCIÓN DE MERCADO.</v>
      </c>
      <c r="Q24" s="99"/>
    </row>
    <row r="25" spans="1:18" ht="111" customHeight="1" x14ac:dyDescent="0.25">
      <c r="A25" s="3" t="s">
        <v>74</v>
      </c>
      <c r="B25" s="99" t="str">
        <f>[22]MIR!$B$16</f>
        <v xml:space="preserve">Limpieza general y fumigacion en las instalaciones del Mercado Municipal </v>
      </c>
      <c r="C25" s="99"/>
      <c r="D25" s="99"/>
      <c r="E25" s="99" t="str">
        <f>[22]MIR!$C$16</f>
        <v xml:space="preserve">areas limpias </v>
      </c>
      <c r="F25" s="99"/>
      <c r="G25" s="99" t="str">
        <f>[22]MIR!$D$16</f>
        <v>areas limpias= '(áreas limpias / áreas totales) * 100</v>
      </c>
      <c r="H25" s="99"/>
      <c r="I25" s="109" t="str">
        <f>[22]MIR!$E$16</f>
        <v>Inspecciones sanitarias y reportes de limpieza</v>
      </c>
      <c r="J25" s="99"/>
      <c r="K25" s="55" t="s">
        <v>399</v>
      </c>
      <c r="L25" s="75">
        <v>1</v>
      </c>
      <c r="M25" s="80" t="s">
        <v>440</v>
      </c>
      <c r="N25" s="81" t="s">
        <v>441</v>
      </c>
      <c r="O25" s="5">
        <v>0.25</v>
      </c>
      <c r="P25" s="109" t="str">
        <f t="shared" si="1"/>
        <v>DIRECCIÓN DE MERCADO.</v>
      </c>
      <c r="Q25" s="99"/>
      <c r="R25" t="s">
        <v>34</v>
      </c>
    </row>
    <row r="26" spans="1:18" ht="118.5" customHeight="1" x14ac:dyDescent="0.25">
      <c r="A26" s="3" t="s">
        <v>75</v>
      </c>
      <c r="B26" s="112" t="str">
        <f>[22]MIR!$B$17</f>
        <v xml:space="preserve">informacion y concientizacion respecto a la higiene ofreciendo productos de calidad </v>
      </c>
      <c r="C26" s="116"/>
      <c r="D26" s="113"/>
      <c r="E26" s="112" t="str">
        <f>[22]MIR!$C$17</f>
        <v xml:space="preserve">Campaña de Higiene y salud </v>
      </c>
      <c r="F26" s="113"/>
      <c r="G26" s="112" t="str">
        <f>[22]MIR!$D$17</f>
        <v>Campaña de Higiene y salud= (población capacitada / población total) * 100</v>
      </c>
      <c r="H26" s="113"/>
      <c r="I26" s="114" t="str">
        <f>[22]MIR!$E$17</f>
        <v>Registros de asistencia a capacitaciones y materiales de difusión</v>
      </c>
      <c r="J26" s="115"/>
      <c r="K26" s="55" t="s">
        <v>399</v>
      </c>
      <c r="L26" s="75">
        <v>1</v>
      </c>
      <c r="M26" s="80" t="s">
        <v>440</v>
      </c>
      <c r="N26" s="81" t="s">
        <v>441</v>
      </c>
      <c r="O26" s="5">
        <v>0.25</v>
      </c>
      <c r="P26" s="109" t="str">
        <f t="shared" si="1"/>
        <v>DIRECCIÓN DE MERCADO.</v>
      </c>
      <c r="Q26" s="99"/>
    </row>
    <row r="27" spans="1:18" ht="126.75" customHeight="1" x14ac:dyDescent="0.25">
      <c r="A27" s="3" t="s">
        <v>77</v>
      </c>
      <c r="B27" s="99" t="str">
        <f>[22]MIR!$B$19</f>
        <v>Brindar atencion inmediata a las necesidades que se presenten en  las instalaciones del Mercado Municipal</v>
      </c>
      <c r="C27" s="99"/>
      <c r="D27" s="99"/>
      <c r="E27" s="99" t="str">
        <f>[22]MIR!$C$19</f>
        <v xml:space="preserve">verificacion de las instalaciones </v>
      </c>
      <c r="F27" s="99"/>
      <c r="G27" s="99" t="str">
        <f>[22]MIR!$D$19</f>
        <v>verificacion de las instalaciones =(solicitudes atendidas / solicitudes recibidas) * 100</v>
      </c>
      <c r="H27" s="99"/>
      <c r="I27" s="99" t="str">
        <f>[22]MIR!$E$19</f>
        <v>Reportes de atención y seguimiento de incidencias</v>
      </c>
      <c r="J27" s="99"/>
      <c r="K27" s="55" t="s">
        <v>399</v>
      </c>
      <c r="L27" s="75">
        <v>1</v>
      </c>
      <c r="M27" s="80" t="s">
        <v>440</v>
      </c>
      <c r="N27" s="81" t="s">
        <v>441</v>
      </c>
      <c r="O27" s="5">
        <v>0.25</v>
      </c>
      <c r="P27" s="109" t="str">
        <f t="shared" si="1"/>
        <v>DIRECCIÓN DE MERCADO.</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A26" zoomScale="71" zoomScaleNormal="71" zoomScaleSheetLayoutView="70" workbookViewId="0">
      <selection activeCell="I28" sqref="I28:J28"/>
    </sheetView>
  </sheetViews>
  <sheetFormatPr baseColWidth="10" defaultColWidth="10.875" defaultRowHeight="15.75" x14ac:dyDescent="0.25"/>
  <cols>
    <col min="1" max="1" width="13.75" customWidth="1"/>
    <col min="3" max="3" width="6.875" customWidth="1"/>
    <col min="4" max="4" width="19.5" customWidth="1"/>
    <col min="6" max="6" width="9.875" customWidth="1"/>
    <col min="8" max="8" width="12.875" customWidth="1"/>
    <col min="9" max="9" width="13.375" customWidth="1"/>
    <col min="10" max="10" width="8.6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9" x14ac:dyDescent="0.25">
      <c r="A1" s="1"/>
      <c r="B1" s="1"/>
      <c r="C1" s="1"/>
      <c r="D1" s="1"/>
      <c r="E1" s="1"/>
      <c r="F1" s="1"/>
      <c r="G1" s="1"/>
      <c r="H1" s="1"/>
      <c r="I1" s="1"/>
      <c r="J1" s="1"/>
      <c r="K1" s="1"/>
      <c r="L1" s="1"/>
      <c r="M1" s="1"/>
      <c r="N1" s="1"/>
      <c r="O1" s="1"/>
      <c r="P1" s="1"/>
      <c r="Q1" s="1"/>
      <c r="S1" t="s">
        <v>450</v>
      </c>
    </row>
    <row r="2" spans="1:19" x14ac:dyDescent="0.25">
      <c r="A2" s="1"/>
      <c r="B2" s="96"/>
      <c r="C2" s="96"/>
      <c r="D2" s="96"/>
      <c r="E2" s="96"/>
      <c r="F2" s="96"/>
      <c r="G2" s="96"/>
      <c r="H2" s="96"/>
      <c r="I2" s="96"/>
      <c r="J2" s="96"/>
      <c r="K2" s="96"/>
      <c r="L2" s="96"/>
      <c r="M2" s="96"/>
      <c r="N2" s="96"/>
      <c r="O2" s="96"/>
      <c r="P2" s="96"/>
      <c r="Q2" s="1"/>
    </row>
    <row r="3" spans="1:19" x14ac:dyDescent="0.25">
      <c r="A3" s="1"/>
      <c r="B3" s="96"/>
      <c r="C3" s="96"/>
      <c r="D3" s="96"/>
      <c r="E3" s="96"/>
      <c r="F3" s="96"/>
      <c r="G3" s="96"/>
      <c r="H3" s="96"/>
      <c r="I3" s="96"/>
      <c r="J3" s="96"/>
      <c r="K3" s="96"/>
      <c r="L3" s="96"/>
      <c r="M3" s="96"/>
      <c r="N3" s="96"/>
      <c r="O3" s="96"/>
      <c r="P3" s="96"/>
      <c r="Q3" s="1"/>
    </row>
    <row r="4" spans="1:19" ht="70.5" customHeight="1" x14ac:dyDescent="0.25">
      <c r="A4" s="1"/>
      <c r="B4" s="96"/>
      <c r="C4" s="96"/>
      <c r="D4" s="96"/>
      <c r="E4" s="96"/>
      <c r="F4" s="96"/>
      <c r="G4" s="96"/>
      <c r="H4" s="96"/>
      <c r="I4" s="96"/>
      <c r="J4" s="96"/>
      <c r="K4" s="96"/>
      <c r="L4" s="96"/>
      <c r="M4" s="96"/>
      <c r="N4" s="96"/>
      <c r="O4" s="96"/>
      <c r="P4" s="96"/>
      <c r="Q4" s="1"/>
    </row>
    <row r="5" spans="1:19" ht="23.25" customHeight="1" x14ac:dyDescent="0.25">
      <c r="A5" s="1"/>
      <c r="B5" s="97" t="s">
        <v>442</v>
      </c>
      <c r="C5" s="97"/>
      <c r="D5" s="97"/>
      <c r="E5" s="97"/>
      <c r="F5" s="97"/>
      <c r="G5" s="97"/>
      <c r="H5" s="97"/>
      <c r="I5" s="97"/>
      <c r="J5" s="97"/>
      <c r="K5" s="97"/>
      <c r="L5" s="97"/>
      <c r="M5" s="97"/>
      <c r="N5" s="97"/>
      <c r="O5" s="97"/>
      <c r="P5" s="97"/>
      <c r="Q5" s="1"/>
    </row>
    <row r="6" spans="1:19" ht="9.75" customHeight="1" x14ac:dyDescent="0.25">
      <c r="A6" s="1"/>
      <c r="B6" s="1"/>
      <c r="C6" s="1"/>
      <c r="D6" s="1"/>
      <c r="E6" s="1"/>
      <c r="F6" s="1"/>
      <c r="G6" s="1"/>
      <c r="H6" s="1"/>
      <c r="I6" s="1"/>
      <c r="J6" s="1"/>
      <c r="K6" s="1"/>
      <c r="L6" s="1"/>
      <c r="M6" s="1"/>
      <c r="N6" s="1"/>
      <c r="O6" s="1"/>
      <c r="P6" s="1"/>
      <c r="Q6" s="1"/>
    </row>
    <row r="7" spans="1:19" x14ac:dyDescent="0.25">
      <c r="A7" s="95" t="s">
        <v>26</v>
      </c>
      <c r="B7" s="95"/>
      <c r="C7" s="95"/>
      <c r="D7" s="95"/>
      <c r="E7" s="95"/>
      <c r="F7" s="95"/>
      <c r="G7" s="95"/>
      <c r="H7" s="95"/>
      <c r="I7" s="95"/>
      <c r="J7" s="95"/>
      <c r="K7" s="95"/>
      <c r="L7" s="95"/>
      <c r="M7" s="95"/>
      <c r="N7" s="95"/>
      <c r="O7" s="95"/>
      <c r="P7" s="95"/>
      <c r="Q7" s="95"/>
    </row>
    <row r="8" spans="1:19" x14ac:dyDescent="0.25">
      <c r="A8" s="95" t="s">
        <v>0</v>
      </c>
      <c r="B8" s="95"/>
      <c r="C8" s="95"/>
      <c r="D8" s="98" t="s">
        <v>383</v>
      </c>
      <c r="E8" s="99"/>
      <c r="F8" s="99"/>
      <c r="G8" s="99"/>
      <c r="H8" s="99"/>
      <c r="I8" s="100" t="s">
        <v>1</v>
      </c>
      <c r="J8" s="101" t="s">
        <v>436</v>
      </c>
      <c r="K8" s="101"/>
      <c r="L8" s="100" t="s">
        <v>2</v>
      </c>
      <c r="M8" s="124" t="str">
        <f>[23]POA1!$C$19</f>
        <v xml:space="preserve">Programa 13 gestión integral de servicios públicos </v>
      </c>
      <c r="N8" s="99"/>
      <c r="O8" s="100" t="s">
        <v>3</v>
      </c>
      <c r="P8" s="124" t="s">
        <v>408</v>
      </c>
      <c r="Q8" s="99"/>
    </row>
    <row r="9" spans="1:19" ht="61.5" customHeight="1" x14ac:dyDescent="0.25">
      <c r="A9" s="95"/>
      <c r="B9" s="95"/>
      <c r="C9" s="95"/>
      <c r="D9" s="99"/>
      <c r="E9" s="99"/>
      <c r="F9" s="99"/>
      <c r="G9" s="99"/>
      <c r="H9" s="99"/>
      <c r="I9" s="100"/>
      <c r="J9" s="101"/>
      <c r="K9" s="101"/>
      <c r="L9" s="100"/>
      <c r="M9" s="99"/>
      <c r="N9" s="99"/>
      <c r="O9" s="100"/>
      <c r="P9" s="99"/>
      <c r="Q9" s="99"/>
    </row>
    <row r="10" spans="1:19" x14ac:dyDescent="0.25">
      <c r="A10" s="95" t="s">
        <v>27</v>
      </c>
      <c r="B10" s="95"/>
      <c r="C10" s="95"/>
      <c r="D10" s="95"/>
      <c r="E10" s="95"/>
      <c r="F10" s="95"/>
      <c r="G10" s="95"/>
      <c r="H10" s="95"/>
      <c r="I10" s="95"/>
      <c r="J10" s="95"/>
      <c r="K10" s="95"/>
      <c r="L10" s="95"/>
      <c r="M10" s="95"/>
      <c r="N10" s="95"/>
      <c r="O10" s="95"/>
      <c r="P10" s="95"/>
      <c r="Q10" s="95"/>
    </row>
    <row r="11" spans="1:19"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9" x14ac:dyDescent="0.25">
      <c r="A12" s="95" t="s">
        <v>25</v>
      </c>
      <c r="B12" s="95"/>
      <c r="C12" s="95"/>
      <c r="D12" s="95"/>
      <c r="E12" s="95"/>
      <c r="F12" s="95"/>
      <c r="G12" s="95"/>
      <c r="H12" s="95"/>
      <c r="I12" s="95"/>
      <c r="J12" s="95"/>
      <c r="K12" s="95"/>
      <c r="L12" s="95"/>
      <c r="M12" s="95"/>
      <c r="N12" s="95"/>
      <c r="O12" s="95"/>
      <c r="P12" s="95"/>
      <c r="Q12" s="95"/>
    </row>
    <row r="13" spans="1:19" ht="15.75" customHeight="1" x14ac:dyDescent="0.25">
      <c r="A13" s="100" t="s">
        <v>7</v>
      </c>
      <c r="B13" s="124" t="str">
        <f>[23]POA1!$C$17</f>
        <v>Dimensión  Territorial</v>
      </c>
      <c r="C13" s="99"/>
      <c r="D13" s="95" t="s">
        <v>8</v>
      </c>
      <c r="E13" s="182" t="str">
        <f>[23]POA1!$C$18</f>
        <v xml:space="preserve">Gestionar la prestación de los servicios públicos de forma eficiente, segura y sustentable promoviendo el bienestar calidad de vida mediante acceso universal y equitativo de los servicios. </v>
      </c>
      <c r="F13" s="183"/>
      <c r="G13" s="184"/>
      <c r="H13" s="95" t="s">
        <v>9</v>
      </c>
      <c r="I13" s="124" t="str">
        <f>[23]POA1!$C$20</f>
        <v xml:space="preserve"> Fortalecer la eficiencia operativa y administrativa de los servicios públicos mediante planes preventivos o correctivos garantizando el acceso, a la cobertura y la capacidad de forma equitativa </v>
      </c>
      <c r="J13" s="99"/>
      <c r="K13" s="99"/>
      <c r="L13" s="99"/>
      <c r="M13" s="100" t="s">
        <v>10</v>
      </c>
      <c r="N13" s="125" t="str">
        <f>[23]POA1!$C$21</f>
        <v xml:space="preserve">13.1 planificar las rutas de recolección de residuos solidos ,optimizando las frecuentes y ampliando la cobertura .13.2 coordinar los servicios de recolección de residuos solidos, de forma continua ,puntual y con los recursos nesecarios:personal operativo ,vehículos y equipo 13.3 garantizar que los residuos sean destinados hasta su disposición final en el relleno sanitario ,cumpliendo con la normatividad ambiental 13.4 coordinar la limpieza de las calles ,plazas, parques y espacios públicos manteniendo un retorno limpio y ordenado13.5promover campañas de sensibilización para fomentar la reducción reutilización y reciclaje de residuos solidos 13.6 fomentar la separación de residuos solidos en el hogar y lugares públicos ,´para una mejor distribución de los contenedores de basura 13.7 realizar inspecciones periódicas en las zonas de recolección de basura ,para verificar los espacios públicos                                                                  </v>
      </c>
      <c r="O13" s="99"/>
      <c r="P13" s="99"/>
      <c r="Q13" s="99"/>
    </row>
    <row r="14" spans="1:19" ht="302.25" customHeight="1" x14ac:dyDescent="0.25">
      <c r="A14" s="100"/>
      <c r="B14" s="99"/>
      <c r="C14" s="99"/>
      <c r="D14" s="95"/>
      <c r="E14" s="185"/>
      <c r="F14" s="186"/>
      <c r="G14" s="187"/>
      <c r="H14" s="95"/>
      <c r="I14" s="99"/>
      <c r="J14" s="99"/>
      <c r="K14" s="99"/>
      <c r="L14" s="99"/>
      <c r="M14" s="100"/>
      <c r="N14" s="99"/>
      <c r="O14" s="99"/>
      <c r="P14" s="99"/>
      <c r="Q14" s="99"/>
    </row>
    <row r="15" spans="1:19" x14ac:dyDescent="0.25">
      <c r="A15" s="107" t="s">
        <v>24</v>
      </c>
      <c r="B15" s="107"/>
      <c r="C15" s="107"/>
      <c r="D15" s="107"/>
      <c r="E15" s="107"/>
      <c r="F15" s="107"/>
      <c r="G15" s="107"/>
      <c r="H15" s="107"/>
      <c r="I15" s="107"/>
      <c r="J15" s="107"/>
      <c r="K15" s="107"/>
      <c r="L15" s="107"/>
      <c r="M15" s="107"/>
      <c r="N15" s="107"/>
      <c r="O15" s="107"/>
      <c r="P15" s="107"/>
      <c r="Q15" s="107"/>
    </row>
    <row r="16" spans="1:19"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75" customHeight="1" x14ac:dyDescent="0.25">
      <c r="A19" s="2" t="s">
        <v>28</v>
      </c>
      <c r="B19" s="99" t="str">
        <f>[23]MIR!$B$12</f>
        <v>se tiene bienestar social y salud moderada en la población de Eduardo Neri</v>
      </c>
      <c r="C19" s="99"/>
      <c r="D19" s="99"/>
      <c r="E19" s="99" t="str">
        <f>[23]MIR!$C$12</f>
        <v xml:space="preserve">      porcentaje de bienestar social y salud </v>
      </c>
      <c r="F19" s="99"/>
      <c r="G19" s="99" t="str">
        <f>[23]MIR!D11</f>
        <v xml:space="preserve">Fórmula </v>
      </c>
      <c r="H19" s="99"/>
      <c r="I19" s="109" t="str">
        <f>[23]MIR!$E$13</f>
        <v xml:space="preserve">reporte de salud </v>
      </c>
      <c r="J19" s="99"/>
      <c r="K19" s="55" t="s">
        <v>399</v>
      </c>
      <c r="L19" s="75">
        <v>1</v>
      </c>
      <c r="M19" s="80" t="s">
        <v>440</v>
      </c>
      <c r="N19" s="81" t="s">
        <v>441</v>
      </c>
      <c r="O19" s="5">
        <v>0.25</v>
      </c>
      <c r="P19" s="124" t="str">
        <f t="shared" ref="P19:P29" si="0">$J$8</f>
        <v>DIRECCIÓN DE LIMPIA.</v>
      </c>
      <c r="Q19" s="99"/>
    </row>
    <row r="20" spans="1:18" ht="92.25" customHeight="1" x14ac:dyDescent="0.25">
      <c r="A20" s="2" t="s">
        <v>29</v>
      </c>
      <c r="B20" s="99" t="str">
        <f>[23]MIR!$B$13</f>
        <v xml:space="preserve">disminución de contaminación de suelos por residuos solidos urbanos en el Municipio de Eduardo Neri </v>
      </c>
      <c r="C20" s="99"/>
      <c r="D20" s="99"/>
      <c r="E20" s="99" t="str">
        <f>[23]MIR!$C$13</f>
        <v xml:space="preserve">porcentaje de mortalidad infantil por baja contaminación de suelo </v>
      </c>
      <c r="F20" s="99"/>
      <c r="G20" s="99" t="str">
        <f>[23]MIR!$D$13</f>
        <v xml:space="preserve">no.De mortalidad infantil por baja contaminación de suelo /no.de mortalidad  </v>
      </c>
      <c r="H20" s="99"/>
      <c r="I20" s="109" t="str">
        <f>[23]MIR!$E$13</f>
        <v xml:space="preserve">reporte de salud </v>
      </c>
      <c r="J20" s="99"/>
      <c r="K20" s="55" t="s">
        <v>399</v>
      </c>
      <c r="L20" s="75">
        <v>1</v>
      </c>
      <c r="M20" s="80" t="s">
        <v>440</v>
      </c>
      <c r="N20" s="81" t="s">
        <v>441</v>
      </c>
      <c r="O20" s="5">
        <v>0.25</v>
      </c>
      <c r="P20" s="124" t="str">
        <f t="shared" si="0"/>
        <v>DIRECCIÓN DE LIMPIA.</v>
      </c>
      <c r="Q20" s="99"/>
    </row>
    <row r="21" spans="1:18" ht="75.75" customHeight="1" x14ac:dyDescent="0.25">
      <c r="A21" s="2" t="s">
        <v>71</v>
      </c>
      <c r="B21" s="99" t="str">
        <f>[23]MIR!$B$14</f>
        <v xml:space="preserve">disminución de enfermedades infecciosas y respiratorias </v>
      </c>
      <c r="C21" s="99"/>
      <c r="D21" s="99"/>
      <c r="E21" s="99" t="str">
        <f>[23]MIR!$C$14</f>
        <v>porcentaje de disminución de enfermedades</v>
      </c>
      <c r="F21" s="99"/>
      <c r="G21" s="99" t="str">
        <f>[23]MIR!$D$14</f>
        <v xml:space="preserve">(no. De enfermedades disminuidas/no. De ciudadanos*100) </v>
      </c>
      <c r="H21" s="99"/>
      <c r="I21" s="109" t="str">
        <f>[23]MIR!$E$14</f>
        <v>reportes de salud</v>
      </c>
      <c r="J21" s="99"/>
      <c r="K21" s="55" t="s">
        <v>399</v>
      </c>
      <c r="L21" s="75">
        <v>1</v>
      </c>
      <c r="M21" s="80" t="s">
        <v>440</v>
      </c>
      <c r="N21" s="81" t="s">
        <v>441</v>
      </c>
      <c r="O21" s="5">
        <v>0.25</v>
      </c>
      <c r="P21" s="124" t="str">
        <f t="shared" si="0"/>
        <v>DIRECCIÓN DE LIMPIA.</v>
      </c>
      <c r="Q21" s="99"/>
    </row>
    <row r="22" spans="1:18" ht="79.5" customHeight="1" x14ac:dyDescent="0.25">
      <c r="A22" s="2" t="s">
        <v>72</v>
      </c>
      <c r="B22" s="112" t="str">
        <f>[23]MIR!$B$17</f>
        <v xml:space="preserve">educación ambiental por parte de los ciudadanos para el destino final de los residuos urbanos </v>
      </c>
      <c r="C22" s="116"/>
      <c r="D22" s="113"/>
      <c r="E22" s="112" t="str">
        <f>[23]MIR!$C$17</f>
        <v xml:space="preserve">porcentaje de calles sucias por parte de los ciudadanos </v>
      </c>
      <c r="F22" s="113"/>
      <c r="G22" s="112" t="str">
        <f>[23]MIR!$D$17</f>
        <v>no.de calles sucias por parte de los ciudadanos /no. Números de calles sucias *100</v>
      </c>
      <c r="H22" s="113"/>
      <c r="I22" s="114" t="str">
        <f>[23]MIR!$E$17</f>
        <v xml:space="preserve">evidencias fotográficas </v>
      </c>
      <c r="J22" s="115"/>
      <c r="K22" s="91" t="s">
        <v>399</v>
      </c>
      <c r="L22" s="88">
        <v>1</v>
      </c>
      <c r="M22" s="91" t="s">
        <v>440</v>
      </c>
      <c r="N22" s="92" t="s">
        <v>441</v>
      </c>
      <c r="O22" s="5">
        <v>0.25</v>
      </c>
      <c r="P22" s="124" t="str">
        <f t="shared" si="0"/>
        <v>DIRECCIÓN DE LIMPIA.</v>
      </c>
      <c r="Q22" s="99"/>
    </row>
    <row r="23" spans="1:18" ht="73.5" customHeight="1" x14ac:dyDescent="0.25">
      <c r="A23" s="2" t="s">
        <v>169</v>
      </c>
      <c r="B23" s="99" t="str">
        <f>[23]MIR!$B$20</f>
        <v>personal capacitado para la separación, recolección y transporte de residuos solidos</v>
      </c>
      <c r="C23" s="99"/>
      <c r="D23" s="99"/>
      <c r="E23" s="99" t="str">
        <f>[23]MIR!$C$20</f>
        <v xml:space="preserve">porcentaje de recolección de residuos solidos </v>
      </c>
      <c r="F23" s="99"/>
      <c r="G23" s="99" t="str">
        <f>[23]MIR!$D$20</f>
        <v xml:space="preserve">no.de recolección de residuos solidos /no. De recolección </v>
      </c>
      <c r="H23" s="99"/>
      <c r="I23" s="109" t="str">
        <f>[23]MIR!$E$20</f>
        <v>evidencia fotográfica</v>
      </c>
      <c r="J23" s="99"/>
      <c r="K23" s="55" t="s">
        <v>399</v>
      </c>
      <c r="L23" s="75">
        <v>1</v>
      </c>
      <c r="M23" s="80" t="s">
        <v>440</v>
      </c>
      <c r="N23" s="81" t="s">
        <v>441</v>
      </c>
      <c r="O23" s="5">
        <v>0.25</v>
      </c>
      <c r="P23" s="124" t="str">
        <f t="shared" si="0"/>
        <v>DIRECCIÓN DE LIMPIA.</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79.5" customHeight="1" x14ac:dyDescent="0.25">
      <c r="A25" s="3" t="s">
        <v>81</v>
      </c>
      <c r="B25" s="99" t="str">
        <f>[23]MIR!$B$15</f>
        <v>realizar limpieza de tiraderos de basura clandestinos</v>
      </c>
      <c r="C25" s="99"/>
      <c r="D25" s="99"/>
      <c r="E25" s="99" t="str">
        <f>[23]MIR!$C$15</f>
        <v>porcentaje de limpieza de tiraderos clandestinos</v>
      </c>
      <c r="F25" s="99"/>
      <c r="G25" s="112" t="str">
        <f>[23]MIR!$D$15</f>
        <v>no. Limpieza de tiraderos clandestinos/no. De limpieza de tiraderos programados*100</v>
      </c>
      <c r="H25" s="113"/>
      <c r="I25" s="109" t="str">
        <f>[23]MIR!E15</f>
        <v>evidencia fotográfica</v>
      </c>
      <c r="J25" s="99"/>
      <c r="K25" s="55" t="s">
        <v>399</v>
      </c>
      <c r="L25" s="75">
        <v>1</v>
      </c>
      <c r="M25" s="80" t="s">
        <v>440</v>
      </c>
      <c r="N25" s="81" t="s">
        <v>441</v>
      </c>
      <c r="O25" s="5">
        <v>0.25</v>
      </c>
      <c r="P25" s="124" t="str">
        <f t="shared" si="0"/>
        <v>DIRECCIÓN DE LIMPIA.</v>
      </c>
      <c r="Q25" s="99"/>
    </row>
    <row r="26" spans="1:18" ht="87" customHeight="1" x14ac:dyDescent="0.25">
      <c r="A26" s="3" t="s">
        <v>74</v>
      </c>
      <c r="B26" s="99" t="str">
        <f>[23]MIR!$B$16</f>
        <v>implementar campañas de descacharrización</v>
      </c>
      <c r="C26" s="99"/>
      <c r="D26" s="99"/>
      <c r="E26" s="99" t="str">
        <f>[23]MIR!$C$16</f>
        <v xml:space="preserve">porcentaje de campañas de descacharrización </v>
      </c>
      <c r="F26" s="99"/>
      <c r="G26" s="99" t="str">
        <f>[23]MIR!$D$16</f>
        <v>no. De  campañas de descacharrización de residuos solidos /no. De campañas programados programados*100</v>
      </c>
      <c r="H26" s="99"/>
      <c r="I26" s="109" t="str">
        <f>[23]MIR!E16</f>
        <v xml:space="preserve">evidencias fotográficas </v>
      </c>
      <c r="J26" s="99"/>
      <c r="K26" s="55" t="s">
        <v>399</v>
      </c>
      <c r="L26" s="75">
        <v>1</v>
      </c>
      <c r="M26" s="80" t="s">
        <v>440</v>
      </c>
      <c r="N26" s="81" t="s">
        <v>441</v>
      </c>
      <c r="O26" s="5">
        <v>0.25</v>
      </c>
      <c r="P26" s="124" t="str">
        <f t="shared" si="0"/>
        <v>DIRECCIÓN DE LIMPIA.</v>
      </c>
      <c r="Q26" s="99"/>
      <c r="R26" t="s">
        <v>34</v>
      </c>
    </row>
    <row r="27" spans="1:18" ht="61.5" customHeight="1" x14ac:dyDescent="0.25">
      <c r="A27" s="3" t="s">
        <v>77</v>
      </c>
      <c r="B27" s="112" t="str">
        <f>[23]MIR!$B$18</f>
        <v>personal suficiente para realizar limpieza de las calles</v>
      </c>
      <c r="C27" s="116"/>
      <c r="D27" s="113"/>
      <c r="E27" s="112" t="str">
        <f>[23]MIR!$C$18</f>
        <v xml:space="preserve">porcentaje de limpieza en el relleno sanitario </v>
      </c>
      <c r="F27" s="113"/>
      <c r="G27" s="112" t="str">
        <f>[23]MIR!$D$18</f>
        <v>no.de limpieza en el relleno /no.de limpieza *100</v>
      </c>
      <c r="H27" s="113"/>
      <c r="I27" s="109" t="str">
        <f>[23]MIR!E17</f>
        <v xml:space="preserve">evidencias fotográficas </v>
      </c>
      <c r="J27" s="99"/>
      <c r="K27" s="55" t="s">
        <v>399</v>
      </c>
      <c r="L27" s="75">
        <v>1</v>
      </c>
      <c r="M27" s="80" t="s">
        <v>440</v>
      </c>
      <c r="N27" s="81" t="s">
        <v>441</v>
      </c>
      <c r="O27" s="5">
        <v>0.25</v>
      </c>
      <c r="P27" s="124" t="str">
        <f t="shared" si="0"/>
        <v>DIRECCIÓN DE LIMPIA.</v>
      </c>
      <c r="Q27" s="99"/>
    </row>
    <row r="28" spans="1:18" ht="65.25" customHeight="1" x14ac:dyDescent="0.25">
      <c r="A28" s="3" t="s">
        <v>119</v>
      </c>
      <c r="B28" s="99" t="str">
        <f>[23]MIR!$B$19</f>
        <v xml:space="preserve">Limpieza de las principales calles municipales </v>
      </c>
      <c r="C28" s="99"/>
      <c r="D28" s="99"/>
      <c r="E28" s="99" t="str">
        <f>[23]MIR!$C$19</f>
        <v xml:space="preserve">porcentaje de limpieza  de calles  principales </v>
      </c>
      <c r="F28" s="99"/>
      <c r="G28" s="99" t="str">
        <f>[23]MIR!$D$19</f>
        <v>no.de limpieza de calles  /no.de calles limpias  *100</v>
      </c>
      <c r="H28" s="99"/>
      <c r="I28" s="109" t="str">
        <f>[23]MIR!E18</f>
        <v xml:space="preserve">evidencias fotográficas </v>
      </c>
      <c r="J28" s="99"/>
      <c r="K28" s="55" t="s">
        <v>399</v>
      </c>
      <c r="L28" s="75">
        <v>1</v>
      </c>
      <c r="M28" s="80" t="s">
        <v>440</v>
      </c>
      <c r="N28" s="81" t="s">
        <v>441</v>
      </c>
      <c r="O28" s="5">
        <v>0.25</v>
      </c>
      <c r="P28" s="124" t="str">
        <f t="shared" si="0"/>
        <v>DIRECCIÓN DE LIMPIA.</v>
      </c>
      <c r="Q28" s="99"/>
    </row>
    <row r="29" spans="1:18" ht="54.75" customHeight="1" x14ac:dyDescent="0.25">
      <c r="A29" s="3" t="s">
        <v>170</v>
      </c>
      <c r="B29" s="99" t="str">
        <f>[23]MIR!$B$30</f>
        <v>correcta separación de residuos solidos</v>
      </c>
      <c r="C29" s="99"/>
      <c r="D29" s="99"/>
      <c r="E29" s="99" t="str">
        <f>[23]MIR!$C$30</f>
        <v xml:space="preserve">porcentaje de separación de residuos </v>
      </c>
      <c r="F29" s="99"/>
      <c r="G29" s="99" t="str">
        <f>[23]MIR!$D$30</f>
        <v xml:space="preserve">no.de separación de residuos/no.de separación </v>
      </c>
      <c r="H29" s="99"/>
      <c r="I29" s="109" t="str">
        <f>[23]MIR!E19</f>
        <v>evidencia fotográfica</v>
      </c>
      <c r="J29" s="99"/>
      <c r="K29" s="55" t="s">
        <v>399</v>
      </c>
      <c r="L29" s="88">
        <v>1</v>
      </c>
      <c r="M29" s="91" t="s">
        <v>440</v>
      </c>
      <c r="N29" s="81" t="s">
        <v>441</v>
      </c>
      <c r="O29" s="5">
        <v>0.25</v>
      </c>
      <c r="P29" s="124" t="str">
        <f t="shared" si="0"/>
        <v>DIRECCIÓN DE LIMPIA.</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s="1" customFormat="1" x14ac:dyDescent="0.25"/>
    <row r="39" spans="1:17" s="1" customFormat="1" x14ac:dyDescent="0.25"/>
    <row r="40" spans="1:17" s="1" customFormat="1" x14ac:dyDescent="0.25"/>
  </sheetData>
  <mergeCells count="89">
    <mergeCell ref="I22:J22"/>
    <mergeCell ref="P22:Q22"/>
    <mergeCell ref="B29:D29"/>
    <mergeCell ref="E29:F29"/>
    <mergeCell ref="G29:H29"/>
    <mergeCell ref="I29:J29"/>
    <mergeCell ref="P29:Q29"/>
    <mergeCell ref="B22:D22"/>
    <mergeCell ref="E22:F22"/>
    <mergeCell ref="G22:H22"/>
    <mergeCell ref="B23:D23"/>
    <mergeCell ref="E23:F23"/>
    <mergeCell ref="G23:H23"/>
    <mergeCell ref="I23:J23"/>
    <mergeCell ref="P23:Q23"/>
    <mergeCell ref="A24:Q2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1:D21"/>
    <mergeCell ref="E21:F21"/>
    <mergeCell ref="G21:H21"/>
    <mergeCell ref="I21:J21"/>
    <mergeCell ref="P21:Q21"/>
    <mergeCell ref="B25:D25"/>
    <mergeCell ref="E25:F25"/>
    <mergeCell ref="G25:H25"/>
    <mergeCell ref="I25:J25"/>
    <mergeCell ref="P25:Q25"/>
    <mergeCell ref="P28:Q28"/>
    <mergeCell ref="F34:H35"/>
    <mergeCell ref="B26:D26"/>
    <mergeCell ref="E26:F26"/>
    <mergeCell ref="G26:H26"/>
    <mergeCell ref="I26:J26"/>
    <mergeCell ref="B28:D28"/>
    <mergeCell ref="E28:F28"/>
    <mergeCell ref="G28:H28"/>
    <mergeCell ref="I28:J28"/>
    <mergeCell ref="P26:Q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7" zoomScale="71" zoomScaleNormal="71" zoomScaleSheetLayoutView="70" workbookViewId="0">
      <selection activeCell="E28" sqref="E28:F28"/>
    </sheetView>
  </sheetViews>
  <sheetFormatPr baseColWidth="10" defaultColWidth="10.875" defaultRowHeight="15.75" x14ac:dyDescent="0.25"/>
  <cols>
    <col min="1" max="1" width="13.75" customWidth="1"/>
    <col min="3" max="3" width="6.875" customWidth="1"/>
    <col min="4" max="4" width="19.5" customWidth="1"/>
    <col min="6" max="6" width="9.875" customWidth="1"/>
    <col min="8" max="8" width="12.875" customWidth="1"/>
    <col min="9" max="9" width="13.375" customWidth="1"/>
    <col min="10" max="10" width="8.6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426</v>
      </c>
      <c r="K8" s="101"/>
      <c r="L8" s="100" t="s">
        <v>2</v>
      </c>
      <c r="M8" s="124" t="str">
        <f>[24]POA!$C$18</f>
        <v xml:space="preserve">Gestionar la prestacion de los servicios publicos de forma eficiente, segura y sustentable promoviendo el binestary calidad de vida mediante acceso universal y equitativo de los servicios. </v>
      </c>
      <c r="N8" s="99"/>
      <c r="O8" s="100" t="s">
        <v>3</v>
      </c>
      <c r="P8" s="124" t="s">
        <v>408</v>
      </c>
      <c r="Q8" s="99"/>
    </row>
    <row r="9" spans="1:17" ht="96"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[24]POA!$C$17</f>
        <v xml:space="preserve">EJE II : Desarrollo Competitivo y Sostenible para el Progreso </v>
      </c>
      <c r="C13" s="99"/>
      <c r="D13" s="95" t="s">
        <v>8</v>
      </c>
      <c r="E13" s="124" t="str">
        <f>[24]POA!$C$18</f>
        <v xml:space="preserve">Gestionar la prestacion de los servicios publicos de forma eficiente, segura y sustentable promoviendo el binestary calidad de vida mediante acceso universal y equitativo de los servicios. </v>
      </c>
      <c r="F13" s="126"/>
      <c r="G13" s="126"/>
      <c r="H13" s="95" t="s">
        <v>9</v>
      </c>
      <c r="I13" s="124" t="str">
        <f>[24]POA!$C$20</f>
        <v xml:space="preserve">Vincular mecanismos de colaboracion interinstitucional para el desarrollo de infraestructura que impulsen la vocacion productiva del Municipio, garantizando la proteccion de sostenibilidad del medio ambiente. </v>
      </c>
      <c r="J13" s="99"/>
      <c r="K13" s="99"/>
      <c r="L13" s="99"/>
      <c r="M13" s="100" t="s">
        <v>10</v>
      </c>
      <c r="N13" s="125" t="str">
        <f>[24]POA!$C$21</f>
        <v xml:space="preserve">13.8 Implementar programas de instalacion de alumbrado publico en el Municipio. 13.9 Instalar sistemas de iluminacion decorativa en espacios o eventos de interes cultural, como plazas, calles y areas recreativas 13.10 Dar mantenimiento preventivo a las luminarias 13.11Atender de manera efectiva las fallas del funcionamiento de las luminarias. 13.12 Reemplazar las luminarias obsoletas o dañadas en espacios deportivos, parques y avenidas 13.13 Implementar tegnologia eficiente en los sistemas de alumbrado publico, aumentando la durabilidad de las luminarias y reducir el consumo de electricidad. 13.14 Garantizar que el sistema de alumbrado publico contribuja a la seguridad de las areas urbanas o espacios deportivos, disminuyendo el riesgo de robos u otro delitos 13.15 Ampliar en sistema de alumbrado publico mediante proyectos de nuevas Colonias, Barrios y Comunidades. </v>
      </c>
      <c r="O13" s="99"/>
      <c r="P13" s="99"/>
      <c r="Q13" s="99"/>
    </row>
    <row r="14" spans="1:17" ht="295.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[24]MIR!$B$12</f>
        <v>Mejora de la calidad de vida de los ciudadanos mediante la creación de espacios públicos seguros y bien iluminados.</v>
      </c>
      <c r="C19" s="99"/>
      <c r="D19" s="99"/>
      <c r="E19" s="99" t="str">
        <f>[24]MIR!$C$12</f>
        <v>Espacios públicos iluminados</v>
      </c>
      <c r="F19" s="99"/>
      <c r="G19" s="99" t="str">
        <f>[24]MIR!$D$12</f>
        <v>Espacios públicos iluminados= Espacios iluminados / Espacios programados * 100</v>
      </c>
      <c r="H19" s="99"/>
      <c r="I19" s="109" t="str">
        <f>[24]MIR!$E$12</f>
        <v>Reportes municipales, inspecciones</v>
      </c>
      <c r="J19" s="99"/>
      <c r="K19" s="55" t="s">
        <v>399</v>
      </c>
      <c r="L19" s="75">
        <v>1</v>
      </c>
      <c r="M19" s="80" t="s">
        <v>440</v>
      </c>
      <c r="N19" s="81" t="s">
        <v>441</v>
      </c>
      <c r="O19" s="5">
        <v>0.25</v>
      </c>
      <c r="P19" s="189" t="s">
        <v>427</v>
      </c>
      <c r="Q19" s="99"/>
    </row>
    <row r="20" spans="1:18" ht="75" customHeight="1" x14ac:dyDescent="0.25">
      <c r="A20" s="2" t="s">
        <v>29</v>
      </c>
      <c r="B20" s="99" t="str">
        <f>[24]MIR!$B$13</f>
        <v>Mejora del alumbrado público para aumentar la seguridad y reducir los actos delictivos en el municipio.</v>
      </c>
      <c r="C20" s="99"/>
      <c r="D20" s="99"/>
      <c r="E20" s="112" t="str">
        <f>[24]MIR!$C$13</f>
        <v>Lámparas instaladas</v>
      </c>
      <c r="F20" s="113"/>
      <c r="G20" s="99" t="str">
        <f>[24]MIR!$D$13</f>
        <v>Lámparas instaladas= Lámparas instaladas / Lámparas programadas * 100</v>
      </c>
      <c r="H20" s="99"/>
      <c r="I20" s="109" t="str">
        <f>[24]MIR!$E$13</f>
        <v>Registros de instalación</v>
      </c>
      <c r="J20" s="99"/>
      <c r="K20" s="55" t="s">
        <v>399</v>
      </c>
      <c r="L20" s="75">
        <v>1</v>
      </c>
      <c r="M20" s="80" t="s">
        <v>440</v>
      </c>
      <c r="N20" s="81" t="s">
        <v>441</v>
      </c>
      <c r="O20" s="5">
        <v>0.25</v>
      </c>
      <c r="P20" s="189" t="s">
        <v>427</v>
      </c>
      <c r="Q20" s="99"/>
    </row>
    <row r="21" spans="1:18" ht="68.25" customHeight="1" x14ac:dyDescent="0.25">
      <c r="A21" s="2" t="s">
        <v>71</v>
      </c>
      <c r="B21" s="99" t="str">
        <f>[24]MIR!$B$14</f>
        <v>Planificación adecuada en la instalación del alumbrado para optimizar la seguridad y funcionalidad.</v>
      </c>
      <c r="C21" s="99"/>
      <c r="D21" s="99"/>
      <c r="E21" s="99" t="str">
        <f>[24]MIR!$C$14</f>
        <v>Proyectos ejecutados</v>
      </c>
      <c r="F21" s="99"/>
      <c r="G21" s="99" t="str">
        <f>[24]MIR!$D$14</f>
        <v>Lámparas instaladas= Proyectos ejecutados / Proyectos planificados * 100</v>
      </c>
      <c r="H21" s="99"/>
      <c r="I21" s="109" t="str">
        <f>[24]MIR!$E$14</f>
        <v>Informes de planificación</v>
      </c>
      <c r="J21" s="99"/>
      <c r="K21" s="55" t="s">
        <v>399</v>
      </c>
      <c r="L21" s="75">
        <v>1</v>
      </c>
      <c r="M21" s="80" t="s">
        <v>440</v>
      </c>
      <c r="N21" s="81" t="s">
        <v>441</v>
      </c>
      <c r="O21" s="5">
        <v>0.25</v>
      </c>
      <c r="P21" s="189" t="s">
        <v>427</v>
      </c>
      <c r="Q21" s="99"/>
    </row>
    <row r="22" spans="1:18" ht="78.75" customHeight="1" x14ac:dyDescent="0.25">
      <c r="A22" s="2" t="s">
        <v>72</v>
      </c>
      <c r="B22" s="112" t="str">
        <f>[24]MIR!$B$17</f>
        <v>Fomentar  la participación ciudadana en la gestión de los espacios públicos.</v>
      </c>
      <c r="C22" s="116"/>
      <c r="D22" s="113"/>
      <c r="E22" s="112" t="str">
        <f>[24]MIR!$C$17</f>
        <v>Participación ciudadana</v>
      </c>
      <c r="F22" s="113"/>
      <c r="G22" s="112" t="str">
        <f>[24]MIR!$D$17</f>
        <v>Participación ciudadana= Número de ciudadanos participantes / Número esperado * 100</v>
      </c>
      <c r="H22" s="113"/>
      <c r="I22" s="114" t="str">
        <f>[24]MIR!$E$17</f>
        <v>Actas de reuniones, encuestas</v>
      </c>
      <c r="J22" s="115"/>
      <c r="K22" s="93" t="s">
        <v>399</v>
      </c>
      <c r="L22" s="93">
        <v>1</v>
      </c>
      <c r="M22" s="93" t="s">
        <v>440</v>
      </c>
      <c r="N22" s="94" t="s">
        <v>441</v>
      </c>
      <c r="O22" s="5">
        <v>0.25</v>
      </c>
      <c r="P22" s="189" t="s">
        <v>427</v>
      </c>
      <c r="Q22" s="99"/>
    </row>
    <row r="23" spans="1:18" ht="129" customHeight="1" x14ac:dyDescent="0.25">
      <c r="A23" s="2" t="s">
        <v>169</v>
      </c>
      <c r="B23" s="99" t="str">
        <f>[24]MIR!$B$20</f>
        <v>Optimización del desempeño de actividades en edificios e instalaciones de espacios comunes.</v>
      </c>
      <c r="C23" s="99"/>
      <c r="D23" s="99"/>
      <c r="E23" s="99" t="str">
        <f>[24]MIR!$C$20</f>
        <v>Actividades optimizadas</v>
      </c>
      <c r="F23" s="99"/>
      <c r="G23" s="99" t="str">
        <f>[24]MIR!$D$20</f>
        <v>Actividades optimizadas= Actividades optimizadas / Actividades programadas * 100</v>
      </c>
      <c r="H23" s="99"/>
      <c r="I23" s="109" t="str">
        <f>[24]MIR!$E$20</f>
        <v>Informes de desempeño</v>
      </c>
      <c r="J23" s="99"/>
      <c r="K23" s="55" t="s">
        <v>399</v>
      </c>
      <c r="L23" s="75">
        <v>1</v>
      </c>
      <c r="M23" s="80" t="s">
        <v>440</v>
      </c>
      <c r="N23" s="81" t="s">
        <v>441</v>
      </c>
      <c r="O23" s="5">
        <v>0.25</v>
      </c>
      <c r="P23" s="189" t="s">
        <v>427</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114" customHeight="1" x14ac:dyDescent="0.25">
      <c r="A25" s="3" t="s">
        <v>81</v>
      </c>
      <c r="B25" s="99" t="str">
        <f>[24]MIR!$B$15</f>
        <v>Dar Mantenimiento y reparación regular de las luminarias públicas para garantizar la seguridad y eficiencia.</v>
      </c>
      <c r="C25" s="99"/>
      <c r="D25" s="99"/>
      <c r="E25" s="99" t="str">
        <f>[24]MIR!$C$15</f>
        <v>Luminarias mantenidas</v>
      </c>
      <c r="F25" s="99"/>
      <c r="G25" s="99" t="str">
        <f>[24]MIR!$D$15</f>
        <v>Luminarias mantenidas= Luminarias mantenidas / Luminarias programadas * 100</v>
      </c>
      <c r="H25" s="99"/>
      <c r="I25" s="109" t="str">
        <f>[24]MIR!$E$15</f>
        <v>Reportes de mantenimiento</v>
      </c>
      <c r="J25" s="99"/>
      <c r="K25" s="55" t="s">
        <v>399</v>
      </c>
      <c r="L25" s="75">
        <v>1</v>
      </c>
      <c r="M25" s="80" t="s">
        <v>440</v>
      </c>
      <c r="N25" s="81" t="s">
        <v>441</v>
      </c>
      <c r="O25" s="5">
        <v>0.25</v>
      </c>
      <c r="P25" s="189" t="s">
        <v>427</v>
      </c>
      <c r="Q25" s="99"/>
    </row>
    <row r="26" spans="1:18" ht="101.25" customHeight="1" x14ac:dyDescent="0.25">
      <c r="A26" s="3" t="s">
        <v>74</v>
      </c>
      <c r="B26" s="99" t="str">
        <f>[24]MIR!$B$16</f>
        <v xml:space="preserve">Coordinarse con CFE para la ambliacion de cobertura del servicio de Alumbrado Publico </v>
      </c>
      <c r="C26" s="99"/>
      <c r="D26" s="99"/>
      <c r="E26" s="99" t="str">
        <f>[24]MIR!$C$16</f>
        <v>Convenios realizados</v>
      </c>
      <c r="F26" s="99"/>
      <c r="G26" s="99" t="str">
        <f>[24]MIR!$D$16</f>
        <v>Convenios realizados= Convenios realizados / Convenios proyectados * 100</v>
      </c>
      <c r="H26" s="99"/>
      <c r="I26" s="109" t="str">
        <f>[24]MIR!$E$16</f>
        <v>Acuerdos con CFE</v>
      </c>
      <c r="J26" s="99"/>
      <c r="K26" s="55" t="s">
        <v>399</v>
      </c>
      <c r="L26" s="75">
        <v>1</v>
      </c>
      <c r="M26" s="80" t="s">
        <v>440</v>
      </c>
      <c r="N26" s="81" t="s">
        <v>441</v>
      </c>
      <c r="O26" s="5">
        <v>0.25</v>
      </c>
      <c r="P26" s="189" t="s">
        <v>427</v>
      </c>
      <c r="Q26" s="99"/>
      <c r="R26" t="s">
        <v>34</v>
      </c>
    </row>
    <row r="27" spans="1:18" ht="118.5" customHeight="1" x14ac:dyDescent="0.25">
      <c r="A27" s="3" t="s">
        <v>77</v>
      </c>
      <c r="B27" s="112" t="str">
        <f>[24]MIR!$B$18</f>
        <v>Dar mantenimiento preventivo y correcto de las Instalaciones electricas ubicadas en parques, Jardines y panteones Municipales</v>
      </c>
      <c r="C27" s="116"/>
      <c r="D27" s="113"/>
      <c r="E27" s="112" t="str">
        <f>[24]MIR!$C$18</f>
        <v>Instalaciones mantenidas</v>
      </c>
      <c r="F27" s="113"/>
      <c r="G27" s="112" t="str">
        <f>[24]MIR!$D$18</f>
        <v>Instalaciones mantenidas= Instalaciones mantenidas / Instalaciones programadas * 100</v>
      </c>
      <c r="H27" s="113"/>
      <c r="I27" s="114" t="str">
        <f>[24]MIR!$E$18</f>
        <v>Reportes técnicos</v>
      </c>
      <c r="J27" s="115"/>
      <c r="K27" s="55" t="s">
        <v>399</v>
      </c>
      <c r="L27" s="75">
        <v>1</v>
      </c>
      <c r="M27" s="80" t="s">
        <v>440</v>
      </c>
      <c r="N27" s="81" t="s">
        <v>441</v>
      </c>
      <c r="O27" s="5">
        <v>0.25</v>
      </c>
      <c r="P27" s="189" t="s">
        <v>427</v>
      </c>
      <c r="Q27" s="99"/>
    </row>
    <row r="28" spans="1:18" ht="109.5" customHeight="1" x14ac:dyDescent="0.25">
      <c r="A28" s="3" t="s">
        <v>119</v>
      </c>
      <c r="B28" s="99" t="str">
        <f>[24]MIR!$B$19</f>
        <v>Dar mantenimiento preventivo y correcto de las Instalaciones electricas ubicadas en parques, Jardines y panteones Municipales</v>
      </c>
      <c r="C28" s="99"/>
      <c r="D28" s="99"/>
      <c r="E28" s="99" t="str">
        <f>[24]MIR!$C$19</f>
        <v>Eventos iluminados</v>
      </c>
      <c r="F28" s="99"/>
      <c r="G28" s="99" t="str">
        <f>[24]MIR!$D$19</f>
        <v>Eventos iluminados= Eventos con iluminación / Eventos programados * 100</v>
      </c>
      <c r="H28" s="99"/>
      <c r="I28" s="99" t="str">
        <f>[24]MIR!$E$19</f>
        <v>Informes de eventos</v>
      </c>
      <c r="J28" s="99"/>
      <c r="K28" s="55" t="s">
        <v>399</v>
      </c>
      <c r="L28" s="75">
        <v>1</v>
      </c>
      <c r="M28" s="80" t="s">
        <v>440</v>
      </c>
      <c r="N28" s="81" t="s">
        <v>441</v>
      </c>
      <c r="O28" s="5">
        <v>0.25</v>
      </c>
      <c r="P28" s="189" t="s">
        <v>427</v>
      </c>
      <c r="Q28" s="99"/>
    </row>
    <row r="29" spans="1:18" ht="67.5" customHeight="1" x14ac:dyDescent="0.25">
      <c r="A29" s="3" t="s">
        <v>170</v>
      </c>
      <c r="B29" s="99" t="str">
        <f>[24]MIR!$B$21</f>
        <v xml:space="preserve">Mejorar de las condiciones de las instalaciones eléctricas en edificios e instalaciones públicas  pertenecen al H. Ayuntamiento de Eduardo Neri </v>
      </c>
      <c r="C29" s="99"/>
      <c r="D29" s="99"/>
      <c r="E29" s="99" t="str">
        <f>[24]MIR!$C$21</f>
        <v>Instalaciones mejoradas</v>
      </c>
      <c r="F29" s="99"/>
      <c r="G29" s="99" t="str">
        <f>[24]MIR!$D$21</f>
        <v>Instalaciones mejoradas= Instalaciones mejoradas / Instalaciones programadas * 100</v>
      </c>
      <c r="H29" s="99"/>
      <c r="I29" s="99" t="str">
        <f>[24]MIR!$E$21</f>
        <v>Auditorías eléctricas</v>
      </c>
      <c r="J29" s="99"/>
      <c r="K29" s="55" t="s">
        <v>399</v>
      </c>
      <c r="L29" s="90">
        <v>1</v>
      </c>
      <c r="M29" s="93" t="s">
        <v>440</v>
      </c>
      <c r="N29" s="81" t="s">
        <v>441</v>
      </c>
      <c r="O29" s="5">
        <v>0.25</v>
      </c>
      <c r="P29" s="189" t="s">
        <v>427</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s="1" customFormat="1" x14ac:dyDescent="0.25"/>
    <row r="39" spans="1:17" s="1" customFormat="1" x14ac:dyDescent="0.25"/>
    <row r="40" spans="1:17" s="1" customFormat="1" x14ac:dyDescent="0.25"/>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1:D21"/>
    <mergeCell ref="E21:F21"/>
    <mergeCell ref="G21:H21"/>
    <mergeCell ref="I21:J21"/>
    <mergeCell ref="P21:Q21"/>
    <mergeCell ref="A24:Q24"/>
    <mergeCell ref="B25:D25"/>
    <mergeCell ref="E25:F25"/>
    <mergeCell ref="G25:H25"/>
    <mergeCell ref="I25:J25"/>
    <mergeCell ref="P25:Q25"/>
    <mergeCell ref="P28:Q28"/>
    <mergeCell ref="F34:H35"/>
    <mergeCell ref="B26:D26"/>
    <mergeCell ref="E26:F26"/>
    <mergeCell ref="G26:H26"/>
    <mergeCell ref="I26:J26"/>
    <mergeCell ref="B28:D28"/>
    <mergeCell ref="E28:F28"/>
    <mergeCell ref="G28:H28"/>
    <mergeCell ref="I28:J28"/>
    <mergeCell ref="P26:Q26"/>
    <mergeCell ref="B27:D27"/>
    <mergeCell ref="E27:F27"/>
    <mergeCell ref="G27:H27"/>
    <mergeCell ref="I27:J27"/>
    <mergeCell ref="P27:Q27"/>
    <mergeCell ref="B22:D22"/>
    <mergeCell ref="E22:F22"/>
    <mergeCell ref="G22:H22"/>
    <mergeCell ref="I22:J22"/>
    <mergeCell ref="P22:Q22"/>
    <mergeCell ref="B29:D29"/>
    <mergeCell ref="E29:F29"/>
    <mergeCell ref="G29:H29"/>
    <mergeCell ref="I29:J29"/>
    <mergeCell ref="P29:Q29"/>
  </mergeCells>
  <pageMargins left="0.7" right="0.7" top="0.75" bottom="0.75" header="0.3" footer="0.3"/>
  <pageSetup scale="53" orientation="landscape" horizontalDpi="4294967292"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3" zoomScale="64" zoomScaleNormal="64" zoomScaleSheetLayoutView="70" workbookViewId="0">
      <selection activeCell="I25" sqref="I25:J25"/>
    </sheetView>
  </sheetViews>
  <sheetFormatPr baseColWidth="10" defaultColWidth="10.875" defaultRowHeight="15.75" x14ac:dyDescent="0.25"/>
  <cols>
    <col min="1" max="1" width="13.75" customWidth="1"/>
    <col min="3" max="3" width="6.875" customWidth="1"/>
    <col min="4" max="4" width="19.375" customWidth="1"/>
    <col min="6" max="6" width="11.625" customWidth="1"/>
    <col min="8" max="8" width="12.875" customWidth="1"/>
    <col min="9" max="9" width="13.375" customWidth="1"/>
    <col min="10" max="10" width="10.625" customWidth="1"/>
    <col min="11" max="11" width="14.25" customWidth="1"/>
    <col min="12" max="12" width="14.5" customWidth="1"/>
    <col min="13" max="13" width="15.125" customWidth="1"/>
    <col min="14" max="14" width="14.375" customWidth="1"/>
    <col min="15" max="15" width="11.625"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5.5" customHeight="1" x14ac:dyDescent="0.25">
      <c r="A3" s="1"/>
      <c r="B3" s="96"/>
      <c r="C3" s="96"/>
      <c r="D3" s="96"/>
      <c r="E3" s="96"/>
      <c r="F3" s="96"/>
      <c r="G3" s="96"/>
      <c r="H3" s="96"/>
      <c r="I3" s="96"/>
      <c r="J3" s="96"/>
      <c r="K3" s="96"/>
      <c r="L3" s="96"/>
      <c r="M3" s="96"/>
      <c r="N3" s="96"/>
      <c r="O3" s="96"/>
      <c r="P3" s="96"/>
      <c r="Q3" s="1"/>
    </row>
    <row r="4" spans="1:17" ht="40.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379</v>
      </c>
      <c r="E8" s="99"/>
      <c r="F8" s="99"/>
      <c r="G8" s="99"/>
      <c r="H8" s="99"/>
      <c r="I8" s="100" t="s">
        <v>1</v>
      </c>
      <c r="J8" s="101" t="s">
        <v>54</v>
      </c>
      <c r="K8" s="101"/>
      <c r="L8" s="100" t="s">
        <v>2</v>
      </c>
      <c r="M8" s="151" t="str">
        <f>'[25]MIR '!$C$7</f>
        <v xml:space="preserve">12. Obras incluyentes </v>
      </c>
      <c r="N8" s="99"/>
      <c r="O8" s="100" t="s">
        <v>3</v>
      </c>
      <c r="P8" s="98" t="s">
        <v>380</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03" t="s">
        <v>113</v>
      </c>
      <c r="C11" s="104"/>
      <c r="D11" s="104"/>
      <c r="E11" s="105"/>
      <c r="F11" s="73" t="s">
        <v>5</v>
      </c>
      <c r="G11" s="190" t="s">
        <v>304</v>
      </c>
      <c r="H11" s="104"/>
      <c r="I11" s="104"/>
      <c r="J11" s="104"/>
      <c r="K11" s="104"/>
      <c r="L11" s="105"/>
      <c r="M11" s="26" t="s">
        <v>6</v>
      </c>
      <c r="N11" s="190" t="s">
        <v>305</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1" t="str">
        <f>'[25]MIR '!$C$8</f>
        <v>EJE III   DIMENSION TERRITORIAL.  Fortalecimiento Urbano y Economico.</v>
      </c>
      <c r="C13" s="99"/>
      <c r="D13" s="95" t="s">
        <v>8</v>
      </c>
      <c r="E13" s="151" t="str">
        <f>'[25]MIR '!$C$9</f>
        <v>Ejecutar y verificar las obras publicas propuestas para que sean construidas con calidady beneficien a un numero significativo de habitantaes del municipio de Eduardo Neri</v>
      </c>
      <c r="F13" s="99"/>
      <c r="G13" s="99"/>
      <c r="H13" s="95" t="s">
        <v>9</v>
      </c>
      <c r="I13" s="151" t="str">
        <f>'[25]MIR '!$C$10</f>
        <v xml:space="preserve"> planear obras sustentables en beneficios de agua potable a toda la ciudadania.2.- Realizar  una gestion ambiental mediantes servicios publicos de calidad</v>
      </c>
      <c r="J13" s="99"/>
      <c r="K13" s="99"/>
      <c r="L13" s="99"/>
      <c r="M13" s="100" t="s">
        <v>10</v>
      </c>
      <c r="N13" s="151" t="str">
        <f>'[25]MIR '!$C$11</f>
        <v>12.1 Infraestructura de Agua Potable y Campañas de concientización sobre el cuidado del Agua.</v>
      </c>
      <c r="O13" s="99"/>
      <c r="P13" s="99"/>
      <c r="Q13" s="99"/>
    </row>
    <row r="14" spans="1:17" ht="147"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89.25" customHeight="1" x14ac:dyDescent="0.25">
      <c r="A19" s="2" t="s">
        <v>28</v>
      </c>
      <c r="B19" s="99" t="str">
        <f>'[25]MIR '!$B$15</f>
        <v>Competente abastecimiento de Agua Potable y de particularidad para la poblacion de Eduardo Neri</v>
      </c>
      <c r="C19" s="99"/>
      <c r="D19" s="99"/>
      <c r="E19" s="99" t="str">
        <f>'[25]MIR '!$C$15</f>
        <v>Competente suministro de agua potable</v>
      </c>
      <c r="F19" s="99"/>
      <c r="G19" s="99" t="str">
        <f>'[25]MIR '!$G$15</f>
        <v>Numero de informes programadas  / Numero de informes realizadas *100   (NIP/NIR)*100 = 100%</v>
      </c>
      <c r="H19" s="99"/>
      <c r="I19" s="109" t="str">
        <f>'[25]MIR '!$H$15</f>
        <v xml:space="preserve">osbservaciones de campo y estadisticas </v>
      </c>
      <c r="J19" s="99"/>
      <c r="K19" s="43" t="s">
        <v>399</v>
      </c>
      <c r="L19" s="75">
        <v>1</v>
      </c>
      <c r="M19" s="80" t="s">
        <v>440</v>
      </c>
      <c r="N19" s="81" t="s">
        <v>441</v>
      </c>
      <c r="O19" s="5">
        <v>0.25</v>
      </c>
      <c r="P19" s="109" t="s">
        <v>54</v>
      </c>
      <c r="Q19" s="99"/>
    </row>
    <row r="20" spans="1:18" ht="88.5" customHeight="1" x14ac:dyDescent="0.25">
      <c r="A20" s="2" t="s">
        <v>29</v>
      </c>
      <c r="B20" s="99" t="str">
        <f>'[25]MIR '!$B$16</f>
        <v>Progresar en el abastecimineto de Agua Potable a la poblacion en general</v>
      </c>
      <c r="C20" s="99"/>
      <c r="D20" s="99"/>
      <c r="E20" s="99" t="str">
        <f>'[25]MIR '!$C$16</f>
        <v>Un alto nivel de calidad de agua potable</v>
      </c>
      <c r="F20" s="99"/>
      <c r="G20" s="99" t="str">
        <f>'[25]MIR '!$G$16</f>
        <v>Numero de informes programadas  / Numero de informes realizadas *100   (NIP/NIR)*100 = 100%</v>
      </c>
      <c r="H20" s="99"/>
      <c r="I20" s="109" t="str">
        <f>'[25]MIR '!$H$16</f>
        <v xml:space="preserve">osbservaciones de campo y estadisticas </v>
      </c>
      <c r="J20" s="99"/>
      <c r="K20" s="43" t="s">
        <v>399</v>
      </c>
      <c r="L20" s="75">
        <v>1</v>
      </c>
      <c r="M20" s="80" t="s">
        <v>440</v>
      </c>
      <c r="N20" s="81" t="s">
        <v>441</v>
      </c>
      <c r="O20" s="5">
        <v>0.25</v>
      </c>
      <c r="P20" s="109" t="s">
        <v>54</v>
      </c>
      <c r="Q20" s="99"/>
    </row>
    <row r="21" spans="1:18" ht="93" customHeight="1" x14ac:dyDescent="0.25">
      <c r="A21" s="2" t="s">
        <v>71</v>
      </c>
      <c r="B21" s="99" t="str">
        <f>'[25]MIR '!$B$17</f>
        <v>Conservacion y cuidado a los tanques de almacenamiento para una excelente calidad del Agua Potable</v>
      </c>
      <c r="C21" s="99"/>
      <c r="D21" s="99"/>
      <c r="E21" s="99" t="str">
        <f>'[25]MIR '!$C$17</f>
        <v>Mantener en excelentes condiciones los tanques de almacenamiento para una mas alta calidad de agua potable</v>
      </c>
      <c r="F21" s="99"/>
      <c r="G21" s="99" t="s">
        <v>281</v>
      </c>
      <c r="H21" s="99"/>
      <c r="I21" s="109" t="str">
        <f t="shared" ref="I21" si="0">$I$22</f>
        <v xml:space="preserve">control interno de la obra termionada </v>
      </c>
      <c r="J21" s="99"/>
      <c r="K21" s="43" t="s">
        <v>399</v>
      </c>
      <c r="L21" s="75">
        <v>1</v>
      </c>
      <c r="M21" s="80" t="s">
        <v>440</v>
      </c>
      <c r="N21" s="81" t="s">
        <v>441</v>
      </c>
      <c r="O21" s="5">
        <v>0.25</v>
      </c>
      <c r="P21" s="109" t="s">
        <v>54</v>
      </c>
      <c r="Q21" s="99"/>
    </row>
    <row r="22" spans="1:18" ht="94.5" customHeight="1" x14ac:dyDescent="0.25">
      <c r="A22" s="2" t="s">
        <v>72</v>
      </c>
      <c r="B22" s="99" t="str">
        <f>'[25]MIR '!$B$21</f>
        <v>Funcional interes en las fugas de Agua para regenerar el rendimiento en la poblacion</v>
      </c>
      <c r="C22" s="99"/>
      <c r="D22" s="99"/>
      <c r="E22" s="99" t="str">
        <f>'[25]MIR '!$C$21</f>
        <v>Prevenir la filtracion del agua de los coductos</v>
      </c>
      <c r="F22" s="99"/>
      <c r="G22" s="99" t="s">
        <v>281</v>
      </c>
      <c r="H22" s="99"/>
      <c r="I22" s="109" t="str">
        <f>'[25]MIR '!$H$21</f>
        <v xml:space="preserve">control interno de la obra termionada </v>
      </c>
      <c r="J22" s="99"/>
      <c r="K22" s="43" t="s">
        <v>399</v>
      </c>
      <c r="L22" s="75">
        <v>1</v>
      </c>
      <c r="M22" s="80" t="s">
        <v>440</v>
      </c>
      <c r="N22" s="81" t="s">
        <v>441</v>
      </c>
      <c r="O22" s="5">
        <v>0.25</v>
      </c>
      <c r="P22" s="109" t="s">
        <v>54</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93.75" customHeight="1" x14ac:dyDescent="0.25">
      <c r="A24" s="3" t="s">
        <v>81</v>
      </c>
      <c r="B24" s="99" t="str">
        <f>'[25]MIR '!$B$18</f>
        <v>Adecuada restauracion en los conductos de la red de Agua Potable</v>
      </c>
      <c r="C24" s="99"/>
      <c r="D24" s="99"/>
      <c r="E24" s="99" t="str">
        <f>'[25]MIR '!$C$18</f>
        <v>superior flujo de agua potable</v>
      </c>
      <c r="F24" s="99"/>
      <c r="G24" s="99" t="s">
        <v>281</v>
      </c>
      <c r="H24" s="99"/>
      <c r="I24" s="109" t="str">
        <f>'[25]MIR '!$H$18</f>
        <v xml:space="preserve">osbservaciones de campo y estadisticas </v>
      </c>
      <c r="J24" s="99"/>
      <c r="K24" s="51" t="s">
        <v>399</v>
      </c>
      <c r="L24" s="75">
        <v>1</v>
      </c>
      <c r="M24" s="80" t="s">
        <v>440</v>
      </c>
      <c r="N24" s="81" t="s">
        <v>441</v>
      </c>
      <c r="O24" s="5">
        <v>0.25</v>
      </c>
      <c r="P24" s="109" t="s">
        <v>54</v>
      </c>
      <c r="Q24" s="99"/>
    </row>
    <row r="25" spans="1:18" ht="91.5" customHeight="1" x14ac:dyDescent="0.25">
      <c r="A25" s="3" t="s">
        <v>74</v>
      </c>
      <c r="B25" s="99" t="str">
        <f>'[25]MIR '!$B$19</f>
        <v>Dispocision y ordenacion con el equipo de trabajadores para una excelente distribucion de Agua Potable en la poblacion</v>
      </c>
      <c r="C25" s="99"/>
      <c r="D25" s="99"/>
      <c r="E25" s="99" t="str">
        <f>'[25]MIR '!$C$19</f>
        <v>Vital liquido para la poblacion en general</v>
      </c>
      <c r="F25" s="99"/>
      <c r="G25" s="99" t="s">
        <v>281</v>
      </c>
      <c r="H25" s="99"/>
      <c r="I25" s="109" t="str">
        <f>'[25]MIR '!$H$19</f>
        <v xml:space="preserve">control interno de la obra termionada </v>
      </c>
      <c r="J25" s="99"/>
      <c r="K25" s="51" t="s">
        <v>399</v>
      </c>
      <c r="L25" s="75">
        <v>1</v>
      </c>
      <c r="M25" s="80" t="s">
        <v>440</v>
      </c>
      <c r="N25" s="81" t="s">
        <v>441</v>
      </c>
      <c r="O25" s="5">
        <v>0.25</v>
      </c>
      <c r="P25" s="109" t="s">
        <v>54</v>
      </c>
      <c r="Q25" s="99"/>
      <c r="R25" t="s">
        <v>34</v>
      </c>
    </row>
    <row r="26" spans="1:18" ht="92.25" customHeight="1" x14ac:dyDescent="0.25">
      <c r="A26" s="3" t="s">
        <v>75</v>
      </c>
      <c r="B26" s="112" t="str">
        <f>'[25]MIR '!$B$20</f>
        <v>Instalacion de valvulas en los distintossectores que lo demanden para un servicio de calidad</v>
      </c>
      <c r="C26" s="116"/>
      <c r="D26" s="113"/>
      <c r="E26" s="112" t="str">
        <f>'[25]MIR '!$C$20</f>
        <v>Inspeccion del esencial liquido</v>
      </c>
      <c r="F26" s="113"/>
      <c r="G26" s="112" t="s">
        <v>281</v>
      </c>
      <c r="H26" s="113"/>
      <c r="I26" s="114" t="str">
        <f>'[25]MIR '!$H$20</f>
        <v>control de vitacora y la operación del POA</v>
      </c>
      <c r="J26" s="115"/>
      <c r="K26" s="51" t="s">
        <v>399</v>
      </c>
      <c r="L26" s="75">
        <v>1</v>
      </c>
      <c r="M26" s="80" t="s">
        <v>440</v>
      </c>
      <c r="N26" s="81" t="s">
        <v>441</v>
      </c>
      <c r="O26" s="5">
        <v>0.25</v>
      </c>
      <c r="P26" s="109" t="s">
        <v>54</v>
      </c>
      <c r="Q26" s="99"/>
    </row>
    <row r="27" spans="1:18" ht="90" customHeight="1" x14ac:dyDescent="0.25">
      <c r="A27" s="3" t="s">
        <v>77</v>
      </c>
      <c r="B27" s="99" t="str">
        <f>'[25]MIR '!$B$22</f>
        <v>Una buena ejecucion de obra en la red de conductos de Agua Potable</v>
      </c>
      <c r="C27" s="99"/>
      <c r="D27" s="99"/>
      <c r="E27" s="99" t="str">
        <f>'[25]MIR '!$C$22</f>
        <v>Aproximar la red de conductos para satisfacer a la poblacion</v>
      </c>
      <c r="F27" s="99"/>
      <c r="G27" s="99" t="s">
        <v>281</v>
      </c>
      <c r="H27" s="99"/>
      <c r="I27" s="99" t="str">
        <f>'[25]MIR '!$H$22</f>
        <v xml:space="preserve">osbservaciones de campo y estadisticas </v>
      </c>
      <c r="J27" s="99"/>
      <c r="K27" s="51" t="s">
        <v>399</v>
      </c>
      <c r="L27" s="75">
        <v>1</v>
      </c>
      <c r="M27" s="80" t="s">
        <v>440</v>
      </c>
      <c r="N27" s="81" t="s">
        <v>441</v>
      </c>
      <c r="O27" s="5">
        <v>0.25</v>
      </c>
      <c r="P27" s="109" t="s">
        <v>54</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A38" zoomScale="68" zoomScaleNormal="68" zoomScaleSheetLayoutView="70" workbookViewId="0">
      <selection activeCell="O38" sqref="O38"/>
    </sheetView>
  </sheetViews>
  <sheetFormatPr baseColWidth="10" defaultColWidth="10.875" defaultRowHeight="15.75" x14ac:dyDescent="0.25"/>
  <cols>
    <col min="1" max="1" width="13.75" customWidth="1"/>
    <col min="3" max="3" width="6.875" customWidth="1"/>
    <col min="4" max="4" width="25" customWidth="1"/>
    <col min="6" max="6" width="9.25" customWidth="1"/>
    <col min="8" max="8" width="12.875" customWidth="1"/>
    <col min="9" max="9" width="13.375" customWidth="1"/>
    <col min="10" max="10" width="13.5" customWidth="1"/>
    <col min="11" max="11" width="12.125" customWidth="1"/>
    <col min="12" max="12" width="10" customWidth="1"/>
    <col min="13" max="13" width="13.875" customWidth="1"/>
    <col min="14" max="14" width="12.875" customWidth="1"/>
    <col min="15" max="15" width="11" customWidth="1"/>
    <col min="17" max="17" width="8.875" customWidth="1"/>
  </cols>
  <sheetData>
    <row r="1" spans="1:17" x14ac:dyDescent="0.25">
      <c r="A1" s="1"/>
      <c r="B1" s="1"/>
      <c r="C1" s="1" t="e">
        <f>'[26]19.-DERECCIÓN GENERAL DE DESARR'!C1</f>
        <v>#REF!</v>
      </c>
      <c r="D1" s="1"/>
      <c r="E1" s="1"/>
      <c r="F1" s="1"/>
      <c r="G1" s="1"/>
      <c r="H1" s="1"/>
      <c r="I1" s="1"/>
      <c r="J1" s="1"/>
      <c r="K1" s="1"/>
      <c r="L1" s="1"/>
      <c r="M1" s="1"/>
      <c r="N1" s="1" t="e">
        <f>'[26]19.-DERECCIÓN GENERAL DE DESARR'!N1</f>
        <v>#REF!</v>
      </c>
      <c r="O1" s="1"/>
      <c r="P1" s="1"/>
      <c r="Q1" s="1"/>
    </row>
    <row r="2" spans="1:17" ht="31.5" customHeight="1" x14ac:dyDescent="0.25">
      <c r="A2" s="1"/>
      <c r="B2" s="96" t="e">
        <f>'[26]19.-DERECCIÓN GENERAL DE DESARR'!B2</f>
        <v>#REF!</v>
      </c>
      <c r="C2" s="96"/>
      <c r="D2" s="96"/>
      <c r="E2" s="96"/>
      <c r="F2" s="96"/>
      <c r="G2" s="96"/>
      <c r="H2" s="96"/>
      <c r="I2" s="96"/>
      <c r="J2" s="96"/>
      <c r="K2" s="96"/>
      <c r="L2" s="96"/>
      <c r="M2" s="96"/>
      <c r="N2" s="96"/>
      <c r="O2" s="96"/>
      <c r="P2" s="96"/>
      <c r="Q2" s="1"/>
    </row>
    <row r="3" spans="1:17" ht="45.75" customHeight="1" x14ac:dyDescent="0.25">
      <c r="A3" s="1"/>
      <c r="B3" s="96"/>
      <c r="C3" s="96"/>
      <c r="D3" s="96"/>
      <c r="E3" s="96"/>
      <c r="F3" s="96"/>
      <c r="G3" s="96"/>
      <c r="H3" s="96"/>
      <c r="I3" s="96"/>
      <c r="J3" s="96"/>
      <c r="K3" s="96"/>
      <c r="L3" s="96"/>
      <c r="M3" s="96"/>
      <c r="N3" s="96"/>
      <c r="O3" s="96"/>
      <c r="P3" s="96"/>
      <c r="Q3" s="1"/>
    </row>
    <row r="4" spans="1:17" ht="40.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449</v>
      </c>
      <c r="C5" s="97"/>
      <c r="D5" s="97"/>
      <c r="E5" s="97"/>
      <c r="F5" s="97"/>
      <c r="G5" s="97"/>
      <c r="H5" s="97"/>
      <c r="I5" s="97"/>
      <c r="J5" s="97"/>
      <c r="K5" s="97"/>
      <c r="L5" s="97"/>
      <c r="M5" s="97"/>
      <c r="N5" s="97"/>
      <c r="O5" s="97"/>
      <c r="P5" s="97"/>
      <c r="Q5" s="1"/>
    </row>
    <row r="6" spans="1:17" ht="15.75" hidden="1" customHeight="1" x14ac:dyDescent="0.25">
      <c r="A6" s="1" t="e">
        <f>'[26]19.-DERECCIÓN GENERAL DE DESARR'!A6</f>
        <v>#REF!</v>
      </c>
      <c r="B6" s="1" t="e">
        <f>'[26]19.-DERECCIÓN GENERAL DE DESARR'!B6</f>
        <v>#REF!</v>
      </c>
      <c r="C6" s="1" t="e">
        <f>'[26]19.-DERECCIÓN GENERAL DE DESARR'!C6</f>
        <v>#REF!</v>
      </c>
      <c r="D6" s="1" t="e">
        <f>'[26]19.-DERECCIÓN GENERAL DE DESARR'!D6</f>
        <v>#REF!</v>
      </c>
      <c r="E6" s="1" t="e">
        <f>'[26]19.-DERECCIÓN GENERAL DE DESARR'!E6</f>
        <v>#REF!</v>
      </c>
      <c r="F6" s="1" t="e">
        <f>'[26]19.-DERECCIÓN GENERAL DE DESARR'!F6</f>
        <v>#REF!</v>
      </c>
      <c r="G6" s="1" t="e">
        <f>'[26]19.-DERECCIÓN GENERAL DE DESARR'!G6</f>
        <v>#REF!</v>
      </c>
      <c r="H6" s="1" t="e">
        <f>'[26]19.-DERECCIÓN GENERAL DE DESARR'!H6</f>
        <v>#REF!</v>
      </c>
      <c r="I6" s="1" t="e">
        <f>'[26]19.-DERECCIÓN GENERAL DE DESARR'!I6</f>
        <v>#REF!</v>
      </c>
      <c r="J6" s="1" t="e">
        <f>'[26]19.-DERECCIÓN GENERAL DE DESARR'!J6</f>
        <v>#REF!</v>
      </c>
      <c r="K6" s="1" t="e">
        <f>'[26]19.-DERECCIÓN GENERAL DE DESARR'!K6</f>
        <v>#REF!</v>
      </c>
      <c r="L6" s="1" t="e">
        <f>'[26]19.-DERECCIÓN GENERAL DE DESARR'!L6</f>
        <v>#REF!</v>
      </c>
      <c r="M6" s="1" t="e">
        <f>'[26]19.-DERECCIÓN GENERAL DE DESARR'!M6</f>
        <v>#REF!</v>
      </c>
      <c r="N6" s="1" t="e">
        <f>'[26]19.-DERECCIÓN GENERAL DE DESARR'!N6</f>
        <v>#REF!</v>
      </c>
      <c r="O6" s="1" t="e">
        <f>'[26]19.-DERECCIÓN GENERAL DE DESARR'!O6</f>
        <v>#REF!</v>
      </c>
      <c r="P6" s="1" t="e">
        <f>'[26]19.-DERECCIÓN GENERAL DE DESARR'!P6</f>
        <v>#REF!</v>
      </c>
      <c r="Q6" s="1" t="e">
        <f>'[26]19.-DERECCIÓN GENERAL DE DESARR'!Q6</f>
        <v>#REF!</v>
      </c>
    </row>
    <row r="7" spans="1:17" x14ac:dyDescent="0.25">
      <c r="A7" s="206" t="str">
        <f>'[26]19.-DERECCIÓN GENERAL DE DESARR'!A7</f>
        <v>CLASIFICACIÓN PROGRAMÁTICA</v>
      </c>
      <c r="B7" s="238"/>
      <c r="C7" s="238"/>
      <c r="D7" s="238"/>
      <c r="E7" s="238"/>
      <c r="F7" s="238"/>
      <c r="G7" s="238"/>
      <c r="H7" s="238"/>
      <c r="I7" s="238"/>
      <c r="J7" s="238"/>
      <c r="K7" s="238"/>
      <c r="L7" s="238"/>
      <c r="M7" s="238"/>
      <c r="N7" s="238"/>
      <c r="O7" s="238"/>
      <c r="P7" s="238"/>
      <c r="Q7" s="207"/>
    </row>
    <row r="8" spans="1:17" ht="15.75" customHeight="1" x14ac:dyDescent="0.25">
      <c r="A8" s="200" t="str">
        <f>'[26]19.-DERECCIÓN GENERAL DE DESARR'!A8</f>
        <v>Programa Presupuestario:</v>
      </c>
      <c r="B8" s="219"/>
      <c r="C8" s="201"/>
      <c r="D8" s="234" t="str">
        <f>'[26]19.-DERECCIÓN GENERAL DE DESARR'!D8</f>
        <v>Vivienda y Servicios a la Comunidad</v>
      </c>
      <c r="E8" s="241"/>
      <c r="F8" s="241"/>
      <c r="G8" s="241"/>
      <c r="H8" s="235"/>
      <c r="I8" s="204" t="str">
        <f>'[26]19.-DERECCIÓN GENERAL DE DESARR'!I8</f>
        <v>Unidad Responsable:</v>
      </c>
      <c r="J8" s="243" t="s">
        <v>443</v>
      </c>
      <c r="K8" s="244"/>
      <c r="L8" s="204" t="str">
        <f>'[26]19.-DERECCIÓN GENERAL DE DESARR'!L8</f>
        <v>Programa:</v>
      </c>
      <c r="M8" s="234" t="str">
        <f>'[26]19.-DERECCIÓN GENERAL DE DESARR'!M8</f>
        <v>Obras  Incluyentes</v>
      </c>
      <c r="N8" s="235"/>
      <c r="O8" s="204" t="str">
        <f>'[26]19.-DERECCIÓN GENERAL DE DESARR'!O8</f>
        <v>Subprograma:</v>
      </c>
      <c r="P8" s="234" t="str">
        <f>'[26]19.-DERECCIÓN GENERAL DE DESARR'!P8</f>
        <v>Infraestructura Social para el Desarrollo</v>
      </c>
      <c r="Q8" s="235"/>
    </row>
    <row r="9" spans="1:17" ht="61.5" customHeight="1" x14ac:dyDescent="0.25">
      <c r="A9" s="202"/>
      <c r="B9" s="223"/>
      <c r="C9" s="203"/>
      <c r="D9" s="236"/>
      <c r="E9" s="242"/>
      <c r="F9" s="242"/>
      <c r="G9" s="242"/>
      <c r="H9" s="237"/>
      <c r="I9" s="205"/>
      <c r="J9" s="245"/>
      <c r="K9" s="246"/>
      <c r="L9" s="205"/>
      <c r="M9" s="236"/>
      <c r="N9" s="237"/>
      <c r="O9" s="205"/>
      <c r="P9" s="236"/>
      <c r="Q9" s="237"/>
    </row>
    <row r="10" spans="1:17" x14ac:dyDescent="0.25">
      <c r="A10" s="206" t="str">
        <f>'[26]19.-DERECCIÓN GENERAL DE DESARR'!A10</f>
        <v>CLASIFICACIÓN FUNCIONAL</v>
      </c>
      <c r="B10" s="238"/>
      <c r="C10" s="238"/>
      <c r="D10" s="238"/>
      <c r="E10" s="238"/>
      <c r="F10" s="238"/>
      <c r="G10" s="238"/>
      <c r="H10" s="238"/>
      <c r="I10" s="238"/>
      <c r="J10" s="238"/>
      <c r="K10" s="238"/>
      <c r="L10" s="238"/>
      <c r="M10" s="238"/>
      <c r="N10" s="238"/>
      <c r="O10" s="238"/>
      <c r="P10" s="238"/>
      <c r="Q10" s="207"/>
    </row>
    <row r="11" spans="1:17" ht="29.1" customHeight="1" x14ac:dyDescent="0.25">
      <c r="A11" s="73" t="str">
        <f>'[26]19.-DERECCIÓN GENERAL DE DESARR'!A11</f>
        <v>Finalidad:</v>
      </c>
      <c r="B11" s="103" t="str">
        <f>'[26]19.-DERECCIÓN GENERAL DE DESARR'!B11</f>
        <v>1. Gobierno</v>
      </c>
      <c r="C11" s="239"/>
      <c r="D11" s="239"/>
      <c r="E11" s="240"/>
      <c r="F11" s="73" t="str">
        <f>'[26]19.-DERECCIÓN GENERAL DE DESARR'!F11</f>
        <v>Función:</v>
      </c>
      <c r="G11" s="103" t="str">
        <f>'[26]19.-DERECCIÓN GENERAL DE DESARR'!G11</f>
        <v>8. Otros Servicios Generales</v>
      </c>
      <c r="H11" s="239"/>
      <c r="I11" s="239"/>
      <c r="J11" s="239"/>
      <c r="K11" s="239"/>
      <c r="L11" s="240"/>
      <c r="M11" s="26" t="str">
        <f>'[26]19.-DERECCIÓN GENERAL DE DESARR'!M11</f>
        <v>Subfunción:</v>
      </c>
      <c r="N11" s="103" t="str">
        <f>'[26]19.-DERECCIÓN GENERAL DE DESARR'!N11</f>
        <v>5. Otros</v>
      </c>
      <c r="O11" s="239"/>
      <c r="P11" s="239"/>
      <c r="Q11" s="240"/>
    </row>
    <row r="12" spans="1:17" x14ac:dyDescent="0.25">
      <c r="A12" s="206" t="str">
        <f>'[26]19.-DERECCIÓN GENERAL DE DESARR'!A12</f>
        <v>PLAN MUNICIPAL DE DESARROLLO</v>
      </c>
      <c r="B12" s="238"/>
      <c r="C12" s="238"/>
      <c r="D12" s="238"/>
      <c r="E12" s="238"/>
      <c r="F12" s="238"/>
      <c r="G12" s="238"/>
      <c r="H12" s="238"/>
      <c r="I12" s="238"/>
      <c r="J12" s="238"/>
      <c r="K12" s="238"/>
      <c r="L12" s="238"/>
      <c r="M12" s="238"/>
      <c r="N12" s="238"/>
      <c r="O12" s="238"/>
      <c r="P12" s="238"/>
      <c r="Q12" s="207"/>
    </row>
    <row r="13" spans="1:17" ht="15.75" customHeight="1" x14ac:dyDescent="0.25">
      <c r="A13" s="204" t="str">
        <f>'[26]19.-DERECCIÓN GENERAL DE DESARR'!A13</f>
        <v>Eje Rector:</v>
      </c>
      <c r="B13" s="212" t="str">
        <f>'[26]19.-DERECCIÓN GENERAL DE DESARR'!B13</f>
        <v>III. Dimensión Territorial</v>
      </c>
      <c r="C13" s="214"/>
      <c r="D13" s="232" t="str">
        <f>'[26]19.-DERECCIÓN GENERAL DE DESARR'!D13</f>
        <v>Objetivo:</v>
      </c>
      <c r="E13" s="212" t="str">
        <f>'[26]19.-DERECCIÓN GENERAL DE DESARR'!E13</f>
        <v>Construir una economia incluyente con equidad, innovación y sutentabilidad fortaleciendo el desarrollo urbano  del Municipio bajo una integración campo-ciudad promoviendo la conservación, restauración y mejoramiento de las condiciones de nuestro medio ambiente con una planecación adecuada fomentada  en la normatividad.</v>
      </c>
      <c r="F13" s="213"/>
      <c r="G13" s="214"/>
      <c r="H13" s="232" t="str">
        <f>'[26]19.-DERECCIÓN GENERAL DE DESARR'!H13</f>
        <v>Estrategia:</v>
      </c>
      <c r="I13" s="212" t="str">
        <f>'[26]19.-DERECCIÓN GENERAL DE DESARR'!I13</f>
        <v>1. Generar condiciones para detonar el desarrollo economico en el Municipio. 2. Impulsar las vocaciones  productivas del Municipio, facilitando sinergias entre los sectores social-privado-público-privado-academico. 3. Promover acciones productivas impulsando. 4.Planear las obras sustentables en beneficio de toda la ciudadania. 5. Impulsar una imagen urbana sustentable.</v>
      </c>
      <c r="J13" s="213"/>
      <c r="K13" s="213"/>
      <c r="L13" s="214"/>
      <c r="M13" s="204" t="str">
        <f>'[26]19.-DERECCIÓN GENERAL DE DESARR'!M13</f>
        <v>Líneas de Acción:</v>
      </c>
      <c r="N13" s="212" t="str">
        <f>'[26]19.-DERECCIÓN GENERAL DE DESARR'!N13</f>
        <v>12.1 Infraestructura de agua potable y campañas de concientización sobre el  cuidado del agua. 12.2 Infraestructura de electrificación. 12.3 Infraestructura urbana: Mejoramiento  de los espacios públicos. 12.4 Infraestructura urbana : equipamento y gestión de recursos.  12.5 Campaña de Imagen urbana.</v>
      </c>
      <c r="O13" s="213"/>
      <c r="P13" s="213"/>
      <c r="Q13" s="214"/>
    </row>
    <row r="14" spans="1:17" ht="122.25" customHeight="1" x14ac:dyDescent="0.25">
      <c r="A14" s="205"/>
      <c r="B14" s="215"/>
      <c r="C14" s="217"/>
      <c r="D14" s="233"/>
      <c r="E14" s="215"/>
      <c r="F14" s="216"/>
      <c r="G14" s="217"/>
      <c r="H14" s="233"/>
      <c r="I14" s="215"/>
      <c r="J14" s="216"/>
      <c r="K14" s="216"/>
      <c r="L14" s="217"/>
      <c r="M14" s="205"/>
      <c r="N14" s="215"/>
      <c r="O14" s="216"/>
      <c r="P14" s="216"/>
      <c r="Q14" s="217"/>
    </row>
    <row r="15" spans="1:17" x14ac:dyDescent="0.25">
      <c r="A15" s="197" t="str">
        <f>'[26]19.-DERECCIÓN GENERAL DE DESARR'!A15</f>
        <v>RESULTADOS</v>
      </c>
      <c r="B15" s="198"/>
      <c r="C15" s="198"/>
      <c r="D15" s="198"/>
      <c r="E15" s="198"/>
      <c r="F15" s="198"/>
      <c r="G15" s="198"/>
      <c r="H15" s="198"/>
      <c r="I15" s="198"/>
      <c r="J15" s="198"/>
      <c r="K15" s="198"/>
      <c r="L15" s="198"/>
      <c r="M15" s="198"/>
      <c r="N15" s="198"/>
      <c r="O15" s="198"/>
      <c r="P15" s="198"/>
      <c r="Q15" s="199"/>
    </row>
    <row r="16" spans="1:17" ht="15.75" customHeight="1" x14ac:dyDescent="0.25">
      <c r="A16" s="204" t="str">
        <f>'[26]19.-DERECCIÓN GENERAL DE DESARR'!A16</f>
        <v>Lógica Vertical</v>
      </c>
      <c r="B16" s="200" t="str">
        <f>'[26]19.-DERECCIÓN GENERAL DE DESARR'!B16</f>
        <v>Resumen Narrativo</v>
      </c>
      <c r="C16" s="219"/>
      <c r="D16" s="201"/>
      <c r="E16" s="197" t="str">
        <f>'[26]19.-DERECCIÓN GENERAL DE DESARR'!E16</f>
        <v>INDICADORES ESTRATÉGICOS</v>
      </c>
      <c r="F16" s="198"/>
      <c r="G16" s="198"/>
      <c r="H16" s="198"/>
      <c r="I16" s="198"/>
      <c r="J16" s="198"/>
      <c r="K16" s="198"/>
      <c r="L16" s="198"/>
      <c r="M16" s="199"/>
      <c r="N16" s="224" t="str">
        <f>'[26]19.-DERECCIÓN GENERAL DE DESARR'!N16</f>
        <v>AVANCE</v>
      </c>
      <c r="O16" s="225"/>
      <c r="P16" s="226" t="str">
        <f>'[26]19.-DERECCIÓN GENERAL DE DESARR'!P16</f>
        <v>Responsable del Registro del Avance</v>
      </c>
      <c r="Q16" s="227"/>
    </row>
    <row r="17" spans="1:18" ht="15.95" customHeight="1" x14ac:dyDescent="0.25">
      <c r="A17" s="218"/>
      <c r="B17" s="220"/>
      <c r="C17" s="221"/>
      <c r="D17" s="222"/>
      <c r="E17" s="200" t="str">
        <f>'[26]19.-DERECCIÓN GENERAL DE DESARR'!E17</f>
        <v>Denominación</v>
      </c>
      <c r="F17" s="201"/>
      <c r="G17" s="200" t="str">
        <f>'[26]19.-DERECCIÓN GENERAL DE DESARR'!G17</f>
        <v>Método de Cálculo</v>
      </c>
      <c r="H17" s="201"/>
      <c r="I17" s="200" t="str">
        <f>'[26]19.-DERECCIÓN GENERAL DE DESARR'!I17</f>
        <v>Unidad de Medida</v>
      </c>
      <c r="J17" s="201"/>
      <c r="K17" s="204" t="str">
        <f>'[26]19.-DERECCIÓN GENERAL DE DESARR'!K17</f>
        <v>Tipo- Dimensión - Frecuencia</v>
      </c>
      <c r="L17" s="206" t="str">
        <f>'[26]19.-DERECCIÓN GENERAL DE DESARR'!L17</f>
        <v>Meta Programada</v>
      </c>
      <c r="M17" s="207"/>
      <c r="N17" s="204" t="str">
        <f>'[26]19.-DERECCIÓN GENERAL DE DESARR'!N17</f>
        <v>Realizado al período</v>
      </c>
      <c r="O17" s="204" t="str">
        <f>'[26]19.-DERECCIÓN GENERAL DE DESARR'!O17</f>
        <v>Avance % al período</v>
      </c>
      <c r="P17" s="228"/>
      <c r="Q17" s="229"/>
    </row>
    <row r="18" spans="1:18" ht="63.75" customHeight="1" x14ac:dyDescent="0.25">
      <c r="A18" s="205"/>
      <c r="B18" s="202"/>
      <c r="C18" s="223"/>
      <c r="D18" s="203"/>
      <c r="E18" s="202"/>
      <c r="F18" s="203"/>
      <c r="G18" s="202"/>
      <c r="H18" s="203"/>
      <c r="I18" s="202"/>
      <c r="J18" s="203"/>
      <c r="K18" s="205"/>
      <c r="L18" s="74" t="str">
        <f>'[26]19.-DERECCIÓN GENERAL DE DESARR'!L18</f>
        <v>Trimestral</v>
      </c>
      <c r="M18" s="74" t="str">
        <f>'[26]19.-DERECCIÓN GENERAL DE DESARR'!M18</f>
        <v>Al Período</v>
      </c>
      <c r="N18" s="205"/>
      <c r="O18" s="205"/>
      <c r="P18" s="230"/>
      <c r="Q18" s="231"/>
    </row>
    <row r="19" spans="1:18" ht="252" customHeight="1" x14ac:dyDescent="0.25">
      <c r="A19" s="2" t="str">
        <f>'[26]19.-DERECCIÓN GENERAL DE DESARR'!A19</f>
        <v>FIN</v>
      </c>
      <c r="B19" s="112" t="str">
        <f>'[26]19.-DERECCIÓN GENERAL DE DESARR'!B19</f>
        <v>CONTRIBUIR A LA DISMINUCIÓN DEL ÍNDICE DE REZAGO DE DOTACIÓN DE INFRAESTRUCTURA BÁSICA EN EL MUNICIPIO DE EDUARDO NERI, MEDIANTE PROGRAMAS, PROYECTOS Y ACCIONES DIRECTAS O COMPLEMENTARIAS PARA CUBRIR LA DEMANDA EN MATERIA DE INFRAESTRUCTURA BÁSICA</v>
      </c>
      <c r="C19" s="116"/>
      <c r="D19" s="113"/>
      <c r="E19" s="112" t="str">
        <f>'[26]19.-DERECCIÓN GENERAL DE DESARR'!E19</f>
        <v>INDICADOR DE REZAGO SOCIAL (PORCENTAJE)</v>
      </c>
      <c r="F19" s="113"/>
      <c r="G19" s="208" t="str">
        <f>'[26]19.-DERECCIÓN GENERAL DE DESARR'!G19</f>
        <v>Porcentaje de Avance Programático = (No. De proyectos Terminados/ No. De Proyectos Programados) * 100.   PAP=(NPT/NPP) * 100</v>
      </c>
      <c r="H19" s="209"/>
      <c r="I19" s="210" t="str">
        <f>'[26]19.-DERECCIÓN GENERAL DE DESARR'!I19</f>
        <v>PLAN MUNICIPAL DE DESARROLLO, PLAN ESTATAL Y PLATAFORMA DE TRANSPARENCIA, PBR, POAS.
SECRETARIA DEL BIENESTAR
INSTITUTO NACIONAL DE ESTADÍSTICA, GEOGRAFÍA E INFORMÁTICA (INEGI)
CONSEJO NACIONAL DE EVALUACIÓN DE LA POLÍTICA DE DESARROLLO SOCIAL (CONEVAL)</v>
      </c>
      <c r="J19" s="211"/>
      <c r="K19" s="43" t="str">
        <f>'[26]19.-DERECCIÓN GENERAL DE DESARR'!K19</f>
        <v>Trimestral</v>
      </c>
      <c r="L19" s="75">
        <v>1</v>
      </c>
      <c r="M19" s="80" t="s">
        <v>440</v>
      </c>
      <c r="N19" s="81" t="s">
        <v>441</v>
      </c>
      <c r="O19" s="5">
        <v>0.25</v>
      </c>
      <c r="P19" s="114" t="str">
        <f t="shared" ref="P19:P26" si="0">$J$8</f>
        <v>DIRECCION DE DESARROLLO URBANO</v>
      </c>
      <c r="Q19" s="115"/>
    </row>
    <row r="20" spans="1:18" ht="240" customHeight="1" x14ac:dyDescent="0.25">
      <c r="A20" s="2" t="str">
        <f>'[26]19.-DERECCIÓN GENERAL DE DESARR'!A20</f>
        <v>Propósito</v>
      </c>
      <c r="B20" s="112" t="str">
        <f>'[26]19.-DERECCIÓN GENERAL DE DESARR'!B20</f>
        <v>INCREMENTAR EL ÍNDICE DE POBLACIÓN CON DERECHOHABIENCIA A SERVICIOS DE AGUA POTABLE, DRENAJE Y ALCANTARILLADO, ENERGÍA ELÉCTRICA, SECTOR EDUCATIVO, SECTOR SALUD, VIVIENDA Y URBANIZACIÓN AL PIE DE VIVIENDA</v>
      </c>
      <c r="C20" s="116"/>
      <c r="D20" s="113"/>
      <c r="E20" s="112" t="str">
        <f>'[26]19.-DERECCIÓN GENERAL DE DESARR'!E20</f>
        <v>INDICADOR DE REZAGO SOCIAL (PORCENTAJE)</v>
      </c>
      <c r="F20" s="113"/>
      <c r="G20" s="112" t="str">
        <f>'[26]19.-DERECCIÓN GENERAL DE DESARR'!G20</f>
        <v>Porcentaje de Efectividad = No. De Acciones Realizadas / No. De Acciones Programadas * 100             PE=NAR/NAP *100</v>
      </c>
      <c r="H20" s="113"/>
      <c r="I20" s="114" t="str">
        <f>'[26]19.-DERECCIÓN GENERAL DE DESARR'!I20</f>
        <v>PLAN MUNICIPAL DE DESARROLLO, PLAN ESTATAL Y PLATAFORMA DE TRANSPARENCIA, PBR, POAS.
SECRETARIA DEL BIENESTAR
INSTITUTO NACIONAL DE ESTADÍSTICA, GEOGRAFÍA E INFORMÁTICA (INEGI)
CONSEJO NACIONAL DE EVALUACIÓN DE LA POLÍTICA DE DESARROLLO SOCIAL (CONEVAL)</v>
      </c>
      <c r="J20" s="115"/>
      <c r="K20" s="43" t="str">
        <f>'[26]19.-DERECCIÓN GENERAL DE DESARR'!K20</f>
        <v>Trimestral</v>
      </c>
      <c r="L20" s="75">
        <v>1</v>
      </c>
      <c r="M20" s="80" t="s">
        <v>440</v>
      </c>
      <c r="N20" s="81" t="s">
        <v>441</v>
      </c>
      <c r="O20" s="5">
        <v>0.25</v>
      </c>
      <c r="P20" s="114" t="str">
        <f t="shared" si="0"/>
        <v>DIRECCION DE DESARROLLO URBANO</v>
      </c>
      <c r="Q20" s="115"/>
    </row>
    <row r="21" spans="1:18" ht="249" customHeight="1" x14ac:dyDescent="0.25">
      <c r="A21" s="2" t="str">
        <f>'[26]19.-DERECCIÓN GENERAL DE DESARR'!A21</f>
        <v>Componente 1</v>
      </c>
      <c r="B21" s="112" t="str">
        <f>'[26]19.-DERECCIÓN GENERAL DE DESARR'!B21</f>
        <v>APOYO DIRECTO A LA POBLACIÓN QUE NO CUENTA CON ACCESO A LOS SERVICIOS BÁSICOS PARA LA VIVIENDA EN MATERIA DE AGUA POTABLE</v>
      </c>
      <c r="C21" s="116"/>
      <c r="D21" s="113"/>
      <c r="E21" s="112" t="str">
        <f>'[26]19.-DERECCIÓN GENERAL DE DESARR'!E21</f>
        <v>VIVIENDAS QUE NO DISPONEN DE AGUA ENTUBADA DE LA RED PÚBLICA</v>
      </c>
      <c r="F21" s="113"/>
      <c r="G21" s="112" t="str">
        <f>'[26]19.-DERECCIÓN GENERAL DE DESARR'!G21</f>
        <v>Porcentaje de Avance Programático = (No. De proyectos Terminados/ No. De Proyectos Programados) * 100.   PAP=(NPT/NPP) * 100</v>
      </c>
      <c r="H21" s="113"/>
      <c r="I21" s="114" t="str">
        <f>'[26]19.-DERECCIÓN GENERAL DE DESARR'!I21</f>
        <v>PLAN MUNICIPAL DE DESARROLLO, PLAN ESTATAL Y PLATAFORMA DE TRANSPARENCIA, PBR, POAS.
SECRETARIA DEL BIENESTAR
INSTITUTO NACIONAL DE ESTADÍSTICA, GEOGRAFÍA E INFORMÁTICA (INEGI)
CONSEJO NACIONAL DE EVALUACIÓN DE LA POLÍTICA DE DESARROLLO SOCIAL (CONEVAL)</v>
      </c>
      <c r="J21" s="115"/>
      <c r="K21" s="43" t="str">
        <f>'[26]19.-DERECCIÓN GENERAL DE DESARR'!K21</f>
        <v>Trimestral</v>
      </c>
      <c r="L21" s="75">
        <v>1</v>
      </c>
      <c r="M21" s="80" t="s">
        <v>440</v>
      </c>
      <c r="N21" s="81" t="s">
        <v>441</v>
      </c>
      <c r="O21" s="5">
        <v>0.25</v>
      </c>
      <c r="P21" s="114" t="str">
        <f t="shared" si="0"/>
        <v>DIRECCION DE DESARROLLO URBANO</v>
      </c>
      <c r="Q21" s="115"/>
    </row>
    <row r="22" spans="1:18" ht="251.25" customHeight="1" x14ac:dyDescent="0.25">
      <c r="A22" s="2" t="str">
        <f>'[26]19.-DERECCIÓN GENERAL DE DESARR'!A22</f>
        <v>Componente 2</v>
      </c>
      <c r="B22" s="112" t="str">
        <f>'[26]19.-DERECCIÓN GENERAL DE DESARR'!B22</f>
        <v>APOYO DIRECTO A LA POBLACIÓN QUE NO CUENTA CON ACCESO A LOS SERVICIOS BÁSICOS PARA LA VIVIENDA EN MATERIA DE DRENAJE Y ALCANTARILLADO</v>
      </c>
      <c r="C22" s="116"/>
      <c r="D22" s="113"/>
      <c r="E22" s="112" t="str">
        <f>'[26]19.-DERECCIÓN GENERAL DE DESARR'!E22</f>
        <v>VIVIENDAS QUE NO DISPONEN CON DRENAJE Y ALCANTARILLADO</v>
      </c>
      <c r="F22" s="113"/>
      <c r="G22" s="112" t="str">
        <f>'[26]19.-DERECCIÓN GENERAL DE DESARR'!G22</f>
        <v>Porcentaje de Avance Programático = (No. De proyectos Terminados/ No. De Proyectos Programados) * 100.   PAP=(NPT/NPP) * 100</v>
      </c>
      <c r="H22" s="113"/>
      <c r="I22" s="114" t="str">
        <f>'[26]19.-DERECCIÓN GENERAL DE DESARR'!I22</f>
        <v>PLAN MUNICIPAL DE DESARROLLO, PLAN ESTATAL Y PLATAFORMA DE TRANSPARENCIA, PBR, POAS.
SECRETARIA DEL BIENESTAR
INSTITUTO NACIONAL DE ESTADÍSTICA, GEOGRAFÍA E INFORMÁTICA (INEGI)
CONSEJO NACIONAL DE EVALUACIÓN DE LA POLÍTICA DE DESARROLLO SOCIAL (CONEVAL)</v>
      </c>
      <c r="J22" s="115"/>
      <c r="K22" s="43" t="str">
        <f>'[26]19.-DERECCIÓN GENERAL DE DESARR'!K22</f>
        <v>Trimestral</v>
      </c>
      <c r="L22" s="75">
        <v>1</v>
      </c>
      <c r="M22" s="80" t="s">
        <v>440</v>
      </c>
      <c r="N22" s="81" t="s">
        <v>441</v>
      </c>
      <c r="O22" s="5">
        <v>0.25</v>
      </c>
      <c r="P22" s="114" t="str">
        <f t="shared" si="0"/>
        <v>DIRECCION DE DESARROLLO URBANO</v>
      </c>
      <c r="Q22" s="115"/>
    </row>
    <row r="23" spans="1:18" ht="297.75" customHeight="1" x14ac:dyDescent="0.25">
      <c r="A23" s="2" t="str">
        <f>'[26]19.-DERECCIÓN GENERAL DE DESARR'!A23</f>
        <v>Componente 3</v>
      </c>
      <c r="B23" s="112" t="str">
        <f>'[26]19.-DERECCIÓN GENERAL DE DESARR'!B23</f>
        <v>APOYO DIRECTO A LA POBLACIÓN QUE NO CUENTA CON ACCESO A LOS SERVICIOS BÁSICOS PARA LA VIVIENDA EN MATERIA DE RED DE ENERGÍA ELÉCTRICA</v>
      </c>
      <c r="C23" s="116"/>
      <c r="D23" s="113"/>
      <c r="E23" s="112" t="str">
        <f>'[26]19.-DERECCIÓN GENERAL DE DESARR'!E23</f>
        <v>COLONIAS QUE NO DISPONEN RED DE ENERGÍA ELÉCTRICA</v>
      </c>
      <c r="F23" s="113"/>
      <c r="G23" s="112" t="str">
        <f>'[26]19.-DERECCIÓN GENERAL DE DESARR'!G23</f>
        <v>Porcentaje de Avance Programático = (No. De proyectos Terminados/ No. De Proyectos Programados) * 100.   PAP=(NPT/NPP) * 100</v>
      </c>
      <c r="H23" s="113"/>
      <c r="I23" s="114" t="str">
        <f>'[26]19.-DERECCIÓN GENERAL DE DESARR'!I23</f>
        <v>PLAN MUNICIPAL DE DESARROLLO, PLAN ESTATAL Y PLATAFORMA DE TRANSPARENCIA, PBR, POAS.
SECRETARIA DEL BIENESTAR
INSTITUTO NACIONAL DE ESTADÍSTICA, GEOGRAFÍA E INFORMÁTICA (INEGI)
CONSEJO NACIONAL DE EVALUACIÓN DE LA POLÍTICA DE DESARROLLO SOCIAL (CONEVAL)
COMISIÓN FEDERAL DE ELECTRICIDAD (CFE)</v>
      </c>
      <c r="J23" s="115"/>
      <c r="K23" s="43" t="str">
        <f>'[26]19.-DERECCIÓN GENERAL DE DESARR'!K23</f>
        <v>Trimestral</v>
      </c>
      <c r="L23" s="75">
        <v>1</v>
      </c>
      <c r="M23" s="80" t="s">
        <v>440</v>
      </c>
      <c r="N23" s="81" t="s">
        <v>441</v>
      </c>
      <c r="O23" s="5">
        <v>0.25</v>
      </c>
      <c r="P23" s="114" t="str">
        <f t="shared" si="0"/>
        <v>DIRECCION DE DESARROLLO URBANO</v>
      </c>
      <c r="Q23" s="115"/>
    </row>
    <row r="24" spans="1:18" ht="249.75" customHeight="1" x14ac:dyDescent="0.25">
      <c r="A24" s="2" t="str">
        <f>'[26]19.-DERECCIÓN GENERAL DE DESARR'!A24</f>
        <v>Componente 4</v>
      </c>
      <c r="B24" s="112" t="str">
        <f>'[26]19.-DERECCIÓN GENERAL DE DESARR'!B24</f>
        <v>APOYO DIRECTO A LA POBLACIÓN QUE NO CUENTA CON ACCESO A LA INFRAESTRUCTURA BASICA EN EL SECTOR EDUCATIVO</v>
      </c>
      <c r="C24" s="116"/>
      <c r="D24" s="113"/>
      <c r="E24" s="112" t="str">
        <f>'[26]19.-DERECCIÓN GENERAL DE DESARR'!E24</f>
        <v>POBLACIÓN SIN DERECHOHABIENCIA A SERVICIOS DEL SECTOR EDUCATIVO</v>
      </c>
      <c r="F24" s="113"/>
      <c r="G24" s="112" t="str">
        <f>'[26]19.-DERECCIÓN GENERAL DE DESARR'!G24</f>
        <v>Porcentaje de Avance Programático = (No. De proyectos Terminados/ No. De Proyectos Programados) * 100.   PAP=(NPT/NPP) * 100</v>
      </c>
      <c r="H24" s="113"/>
      <c r="I24" s="114" t="str">
        <f>'[26]19.-DERECCIÓN GENERAL DE DESARR'!I24</f>
        <v>PLAN MUNICIPAL DE DESARROLLO, PLAN ESTATAL Y PLATAFORMA DE TRANSPARENCIA, PBR, POAS.
SECRETARIA DEL BIENESTAR
INSTITUTO NACIONAL DE ESTADÍSTICA, GEOGRAFÍA E INFORMÁTICA (INEGI)
CONSEJO NACIONAL DE EVALUACIÓN DE LA POLÍTICA DE DESARROLLO SOCIAL (CONEVAL)</v>
      </c>
      <c r="J24" s="115"/>
      <c r="K24" s="43" t="str">
        <f>'[26]19.-DERECCIÓN GENERAL DE DESARR'!K24</f>
        <v>Trimestral</v>
      </c>
      <c r="L24" s="75">
        <v>1</v>
      </c>
      <c r="M24" s="80" t="s">
        <v>440</v>
      </c>
      <c r="N24" s="81" t="s">
        <v>441</v>
      </c>
      <c r="O24" s="5">
        <v>0.25</v>
      </c>
      <c r="P24" s="114" t="str">
        <f t="shared" si="0"/>
        <v>DIRECCION DE DESARROLLO URBANO</v>
      </c>
      <c r="Q24" s="115"/>
    </row>
    <row r="25" spans="1:18" ht="244.5" customHeight="1" x14ac:dyDescent="0.25">
      <c r="A25" s="2" t="str">
        <f>'[26]19.-DERECCIÓN GENERAL DE DESARR'!A25</f>
        <v>Componente 5</v>
      </c>
      <c r="B25" s="112" t="str">
        <f>'[26]19.-DERECCIÓN GENERAL DE DESARR'!B25</f>
        <v>APOYO DIRECTO A LA POBLACIÓN QUE NO CUENTA CON ACCESO A LA INFRAESTRUCTURA BASICA DE SALUD.</v>
      </c>
      <c r="C25" s="116"/>
      <c r="D25" s="113"/>
      <c r="E25" s="112" t="str">
        <f>'[26]19.-DERECCIÓN GENERAL DE DESARR'!E25</f>
        <v>POBLACIÓN SIN DERECHOHABIENCIA A SERVICIOS DE SALUD</v>
      </c>
      <c r="F25" s="113"/>
      <c r="G25" s="112" t="str">
        <f>'[26]19.-DERECCIÓN GENERAL DE DESARR'!G25</f>
        <v>Porcentaje de Avance Programático = (No. De proyectos Terminados/ No. De Proyectos Programados) * 100.   PAP=(NPT/NPP) * 100</v>
      </c>
      <c r="H25" s="113"/>
      <c r="I25" s="114" t="str">
        <f>'[26]19.-DERECCIÓN GENERAL DE DESARR'!I25</f>
        <v>PLAN MUNICIPAL DE DESARROLLO, PLAN ESTATAL Y PLATAFORMA DE TRANSPARENCIA, PBR, POAS.
SECRETARIA DEL BIENESTAR
INSTITUTO NACIONAL DE ESTADÍSTICA, GEOGRAFÍA E INFORMÁTICA (INEGI)
CONSEJO NACIONAL DE EVALUACIÓN DE LA POLÍTICA DE DESARROLLO SOCIAL (CONEVAL)</v>
      </c>
      <c r="J25" s="115"/>
      <c r="K25" s="43" t="str">
        <f>'[26]19.-DERECCIÓN GENERAL DE DESARR'!K25</f>
        <v>Trimestral</v>
      </c>
      <c r="L25" s="75">
        <v>1</v>
      </c>
      <c r="M25" s="80" t="s">
        <v>440</v>
      </c>
      <c r="N25" s="81" t="s">
        <v>441</v>
      </c>
      <c r="O25" s="5">
        <v>0.25</v>
      </c>
      <c r="P25" s="114" t="str">
        <f t="shared" si="0"/>
        <v>DIRECCION DE DESARROLLO URBANO</v>
      </c>
      <c r="Q25" s="115"/>
    </row>
    <row r="26" spans="1:18" ht="352.5" customHeight="1" x14ac:dyDescent="0.25">
      <c r="A26" s="2" t="str">
        <f>'[26]19.-DERECCIÓN GENERAL DE DESARR'!A26</f>
        <v>Componente 6</v>
      </c>
      <c r="B26" s="112" t="str">
        <f>'[26]19.-DERECCIÓN GENERAL DE DESARR'!B26</f>
        <v>APOYO A VIVIENDAS AFECTADAS POR FENÓMENOS NATURALES CONSIDERANDO EL CENSO REALIZADO EN CAMPO Y ANALIZADOS LOS CASOS DE INTERVENCIÓN</v>
      </c>
      <c r="C26" s="116"/>
      <c r="D26" s="113"/>
      <c r="E26" s="112" t="str">
        <f>'[26]19.-DERECCIÓN GENERAL DE DESARR'!E26</f>
        <v>VIVIENDAS AFECTADAS POR FENÓMENOS NATURALES EN CONDICIONES DE RIESGO</v>
      </c>
      <c r="F26" s="113"/>
      <c r="G26" s="112" t="str">
        <f>'[26]19.-DERECCIÓN GENERAL DE DESARR'!G26</f>
        <v>Porcentaje de Avance Programático = (No. De proyectos Terminados/ No. De Proyectos Programados) * 100.   PAP=(NPT/NPP) * 100</v>
      </c>
      <c r="H26" s="113"/>
      <c r="I26" s="114" t="str">
        <f>'[26]19.-DERECCIÓN GENERAL DE DESARR'!I26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26" s="115"/>
      <c r="K26" s="43" t="str">
        <f>'[26]19.-DERECCIÓN GENERAL DE DESARR'!K26</f>
        <v>Trimestral</v>
      </c>
      <c r="L26" s="75">
        <v>1</v>
      </c>
      <c r="M26" s="80" t="s">
        <v>440</v>
      </c>
      <c r="N26" s="81" t="s">
        <v>441</v>
      </c>
      <c r="O26" s="5">
        <v>0.25</v>
      </c>
      <c r="P26" s="114" t="str">
        <f t="shared" si="0"/>
        <v>DIRECCION DE DESARROLLO URBANO</v>
      </c>
      <c r="Q26" s="115"/>
    </row>
    <row r="27" spans="1:18" ht="124.5" customHeight="1" x14ac:dyDescent="0.25">
      <c r="A27" s="2" t="str">
        <f>'[26]19.-DERECCIÓN GENERAL DE DESARR'!A27</f>
        <v>Componente 7</v>
      </c>
      <c r="B27" s="112" t="str">
        <f>'[26]19.-DERECCIÓN GENERAL DE DESARR'!B27</f>
        <v xml:space="preserve">APOYO A LA INFRAESTRUCTURA DE URBANIZACIÓN EN GENERAL </v>
      </c>
      <c r="C27" s="116"/>
      <c r="D27" s="113"/>
      <c r="E27" s="112" t="str">
        <f>'[26]19.-DERECCIÓN GENERAL DE DESARR'!E27</f>
        <v>PORCENTAJE DE INFRAESTRUCTURA DE URBANIZACIÓN</v>
      </c>
      <c r="F27" s="113"/>
      <c r="G27" s="112" t="str">
        <f>'[26]19.-DERECCIÓN GENERAL DE DESARR'!G27</f>
        <v>Porcentaje de Avance Programático = (No. De proyectos Terminados/ No. De Proyectos Programados) * 100.   PAP=(NPT/NPP) * 100</v>
      </c>
      <c r="H27" s="113"/>
      <c r="I27" s="114" t="str">
        <f>'[26]19.-DERECCIÓN GENERAL DE DESARR'!I27</f>
        <v>PLAN MUNICIPAL DE DESARROLLO, PLAN ESTATAL Y PLATAFORMA DE TRANSPARENCIA, PBR, POAS.
SECRETARIA DEL BIENESTAR</v>
      </c>
      <c r="J27" s="115"/>
      <c r="K27" s="43" t="str">
        <f>'[26]19.-DERECCIÓN GENERAL DE DESARR'!K27</f>
        <v>Trimestral</v>
      </c>
      <c r="L27" s="75">
        <v>1</v>
      </c>
      <c r="M27" s="80" t="s">
        <v>440</v>
      </c>
      <c r="N27" s="81" t="s">
        <v>441</v>
      </c>
      <c r="O27" s="5">
        <v>0.25</v>
      </c>
      <c r="P27" s="114" t="str">
        <f t="shared" ref="P27" si="1">$P$26</f>
        <v>DIRECCION DE DESARROLLO URBANO</v>
      </c>
      <c r="Q27" s="115"/>
    </row>
    <row r="28" spans="1:18" x14ac:dyDescent="0.25">
      <c r="A28" s="197" t="str">
        <f>'[26]19.-DERECCIÓN GENERAL DE DESARR'!A28</f>
        <v>INDICADORES DE GESTIÓN</v>
      </c>
      <c r="B28" s="198"/>
      <c r="C28" s="198"/>
      <c r="D28" s="198"/>
      <c r="E28" s="198"/>
      <c r="F28" s="198"/>
      <c r="G28" s="198"/>
      <c r="H28" s="198"/>
      <c r="I28" s="198"/>
      <c r="J28" s="198"/>
      <c r="K28" s="198"/>
      <c r="L28" s="198"/>
      <c r="M28" s="198"/>
      <c r="N28" s="198"/>
      <c r="O28" s="198"/>
      <c r="P28" s="198"/>
      <c r="Q28" s="199"/>
    </row>
    <row r="29" spans="1:18" ht="408.75" customHeight="1" x14ac:dyDescent="0.25">
      <c r="A29" s="3" t="str">
        <f>'[26]19.-DERECCIÓN GENERAL DE DESARR'!A29</f>
        <v>Actividad 1.1</v>
      </c>
      <c r="B29" s="112" t="str">
        <f>'[26]19.-DERECCIÓN GENERAL DE DESARR'!B29</f>
        <v>1.1.1.- REHABILITACIÓN DEL EQUIPAMIENTO DE NUEVOS Y EXISTENTES POZOS PROFUNDOS.
1.1.2.- REHABILITACIÓN DE LOS SISTEMAS DE REBOMBEO EN TANQUES DE ALMACENAMIENTO PARA EL ABASTECIMIENTO DE AGUA POTABLE.
1.1.3.- REHABILITACIÓN DE LAS SUBESTACIONES ELÉCTRICAS DE LOS SISTEMAS DE BOMBEO EN TODAS LAS FUENTES DE ABASTECIMIENTO DE AGUA POTABLE.
1.1.4.- REHABILITACIÓN DE LA RED EXISTENTE DE AGUA POTABLE DE LA CABECERA Y LAS COMUNIDADES</v>
      </c>
      <c r="C29" s="116"/>
      <c r="D29" s="113"/>
      <c r="E29" s="112" t="str">
        <f>'[26]19.-DERECCIÓN GENERAL DE DESARR'!E29</f>
        <v>VIVIENDAS QUE NO DISPONEN DE AGUA ENTUBADA DE LA RED PÚBLICA</v>
      </c>
      <c r="F29" s="113"/>
      <c r="G29" s="112" t="str">
        <f>'[26]19.-DERECCIÓN GENERAL DE DESARR'!G29</f>
        <v>Porcentaje de Avance Programático = (No. De proyectos Terminados/ No. De Proyectos Programados) * 100.   PAP=(NPT/NPP) * 100</v>
      </c>
      <c r="H29" s="113"/>
      <c r="I29" s="114" t="str">
        <f>'[26]19.-DERECCIÓN GENERAL DE DESARR'!I29</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29" s="115"/>
      <c r="K29" s="43" t="str">
        <f>'[26]19.-DERECCIÓN GENERAL DE DESARR'!K29</f>
        <v>Trimestral</v>
      </c>
      <c r="L29" s="75">
        <v>1</v>
      </c>
      <c r="M29" s="80" t="s">
        <v>440</v>
      </c>
      <c r="N29" s="81" t="s">
        <v>441</v>
      </c>
      <c r="O29" s="5">
        <v>0.25</v>
      </c>
      <c r="P29" s="114" t="str">
        <f t="shared" ref="P29" si="2">$P$27</f>
        <v>DIRECCION DE DESARROLLO URBANO</v>
      </c>
      <c r="Q29" s="115"/>
    </row>
    <row r="30" spans="1:18" ht="240.75" customHeight="1" x14ac:dyDescent="0.25">
      <c r="A30" s="3" t="str">
        <f>'[26]19.-DERECCIÓN GENERAL DE DESARR'!A30</f>
        <v>Actividad 1.2</v>
      </c>
      <c r="B30" s="112" t="str">
        <f>'[26]19.-DERECCIÓN GENERAL DE DESARR'!B30</f>
        <v>1.2.1.- CONSTRUCCIÓN DE NUEVAS LÍNEAS DE CONDUCCIÓN PARA INTERCONECTAR LAS FUENTES DE ABASTECIMIENTO CON LOS TANQUES REGULADORES Y REBOMBEOS PARA EL SUMINISTRO DE AGUA POTABLE EN ATENCIÓN A LAS ZONAS DE REZAGO. 
1.2.2.- EQUIPAR LOS NUEVOS POZOS PROFUNDOS.
1.2.3.- CONSTRUCCIÓN DE NUEVA RED ELÉCTRICA PARA EL FUNCIONAMIENTO DE LOS POZOS PROFUNDOS.</v>
      </c>
      <c r="C30" s="116"/>
      <c r="D30" s="113"/>
      <c r="E30" s="112" t="str">
        <f>'[26]19.-DERECCIÓN GENERAL DE DESARR'!E30</f>
        <v>VIVIENDAS QUE NO DISPONEN DE AGUA ENTUBADA DE LA RED PÚBLICA</v>
      </c>
      <c r="F30" s="113"/>
      <c r="G30" s="112" t="str">
        <f>'[26]19.-DERECCIÓN GENERAL DE DESARR'!G30</f>
        <v>Porcentaje de Avance Programático = (No. De proyectos Terminados/ No. De Proyectos Programados) * 100.   PAP=(NPT/NPP) * 100</v>
      </c>
      <c r="H30" s="113"/>
      <c r="I30" s="114" t="str">
        <f>'[26]19.-DERECCIÓN GENERAL DE DESARR'!I30</f>
        <v>PLAN MUNICIPAL DE DESARROLLO, PLAN ESTATAL Y PLATAFORMA DE TRANSPARENCIA, PBR, POAS.
SECRETARIA DEL BIENESTAR
INSTITUTO NACIONAL DE ESTADÍSTICA, GEOGRAFÍA E INFORMÁTICA (INEGI)
CONSEJO NACIONAL DE EVALUACIÓN DE LA POLÍTICA DE DESARROLLO SOCIAL (CONEVAL)</v>
      </c>
      <c r="J30" s="115"/>
      <c r="K30" s="43" t="str">
        <f>'[26]19.-DERECCIÓN GENERAL DE DESARR'!K30</f>
        <v>Trimestral</v>
      </c>
      <c r="L30" s="75">
        <v>1</v>
      </c>
      <c r="M30" s="80" t="s">
        <v>440</v>
      </c>
      <c r="N30" s="81" t="s">
        <v>441</v>
      </c>
      <c r="O30" s="5">
        <v>0.25</v>
      </c>
      <c r="P30" s="114" t="str">
        <f t="shared" ref="P30:P31" si="3">$P$20</f>
        <v>DIRECCION DE DESARROLLO URBANO</v>
      </c>
      <c r="Q30" s="115"/>
      <c r="R30" t="s">
        <v>34</v>
      </c>
    </row>
    <row r="31" spans="1:18" ht="241.5" customHeight="1" x14ac:dyDescent="0.25">
      <c r="A31" s="3" t="str">
        <f>'[26]19.-DERECCIÓN GENERAL DE DESARR'!A31</f>
        <v>Actividad 2.1</v>
      </c>
      <c r="B31" s="112" t="str">
        <f>'[26]19.-DERECCIÓN GENERAL DE DESARR'!B31</f>
        <v>2.1.1.- REHABILITACIÓN DE LA RED EXISTENTE DE AGUA POTABLE DE LA CABECERA Y LAS COMUNIDADES
2.1.2. DESAZOLVE DE LAS DE LA RED EXISTENTE DE AGUA POTABLE DE LA CABECERA Y LAS COMUNIDADES</v>
      </c>
      <c r="C31" s="116"/>
      <c r="D31" s="113"/>
      <c r="E31" s="112" t="str">
        <f>'[26]19.-DERECCIÓN GENERAL DE DESARR'!E31</f>
        <v>VIVIENDAS QUE NO DISPONEN CON DRENAJE Y ALCANTARILLADO</v>
      </c>
      <c r="F31" s="113"/>
      <c r="G31" s="112" t="str">
        <f>'[26]19.-DERECCIÓN GENERAL DE DESARR'!G31</f>
        <v>Porcentaje de Avance Programático = (No. De proyectos Terminados/ No. De Proyectos Programados) * 100.   PAP=(NPT/NPP) * 100</v>
      </c>
      <c r="H31" s="113"/>
      <c r="I31" s="114" t="str">
        <f>'[26]19.-DERECCIÓN GENERAL DE DESARR'!I31</f>
        <v>PLAN MUNICIPAL DE DESARROLLO, PLAN ESTATAL Y PLATAFORMA DE TRANSPARENCIA, PBR, POAS.
SECRETARIA DEL BIENESTAR
INSTITUTO NACIONAL DE ESTADÍSTICA, GEOGRAFÍA E INFORMÁTICA (INEGI)
CONSEJO NACIONAL DE EVALUACIÓN DE LA POLÍTICA DE DESARROLLO SOCIAL (CONEVAL)</v>
      </c>
      <c r="J31" s="115"/>
      <c r="K31" s="43" t="str">
        <f>'[26]19.-DERECCIÓN GENERAL DE DESARR'!K31</f>
        <v>Trimestral</v>
      </c>
      <c r="L31" s="75">
        <v>1</v>
      </c>
      <c r="M31" s="80" t="s">
        <v>440</v>
      </c>
      <c r="N31" s="81" t="s">
        <v>441</v>
      </c>
      <c r="O31" s="5">
        <v>0.25</v>
      </c>
      <c r="P31" s="114" t="str">
        <f t="shared" si="3"/>
        <v>DIRECCION DE DESARROLLO URBANO</v>
      </c>
      <c r="Q31" s="115"/>
    </row>
    <row r="32" spans="1:18" ht="266.25" customHeight="1" x14ac:dyDescent="0.25">
      <c r="A32" s="3" t="str">
        <f>'[26]19.-DERECCIÓN GENERAL DE DESARR'!A32</f>
        <v>Actividad 2.2</v>
      </c>
      <c r="B32" s="191" t="str">
        <f>'[26]19.-DERECCIÓN GENERAL DE DESARR'!B32</f>
        <v>2.2.1.- REALIZAR PROYECTOS QUE ATIENDAN PRINCIPALMENTE LA PROBLEMÁTICA EN MATERIA REZAGO DE DRENAJE Y ALCANTARILLADO
2.2.2.- CONSTRUCCIÓN Y AMPLIACIÓN DE NUEVAS LÍNEAS DE DRENAJE Y ALCANTARILLADO EN COLONIAS NUEVAS EN LA CABECERA Y EN LAS COMUNIDADES.</v>
      </c>
      <c r="C32" s="196"/>
      <c r="D32" s="192"/>
      <c r="E32" s="112" t="str">
        <f>'[26]19.-DERECCIÓN GENERAL DE DESARR'!E32</f>
        <v>VIVIENDAS QUE NO DISPONEN CON DRENAJE Y ALCANTARILLADO</v>
      </c>
      <c r="F32" s="113"/>
      <c r="G32" s="112" t="str">
        <f>'[26]19.-DERECCIÓN GENERAL DE DESARR'!G32</f>
        <v>Porcentaje de Avance Programático = (No. De proyectos Terminados/ No. De Proyectos Programados) * 100.   PAP=(NPT/NPP) * 100</v>
      </c>
      <c r="H32" s="113"/>
      <c r="I32" s="114" t="str">
        <f>'[26]19.-DERECCIÓN GENERAL DE DESARR'!I32</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32" s="115"/>
      <c r="K32" s="43" t="str">
        <f>'[26]19.-DERECCIÓN GENERAL DE DESARR'!K32</f>
        <v>Trimestral</v>
      </c>
      <c r="L32" s="75">
        <v>1</v>
      </c>
      <c r="M32" s="80" t="s">
        <v>440</v>
      </c>
      <c r="N32" s="81" t="s">
        <v>441</v>
      </c>
      <c r="O32" s="5">
        <v>0.25</v>
      </c>
      <c r="P32" s="114" t="str">
        <f t="shared" ref="P32:P39" si="4">$P$29</f>
        <v>DIRECCION DE DESARROLLO URBANO</v>
      </c>
      <c r="Q32" s="115"/>
    </row>
    <row r="33" spans="1:17" ht="244.5" customHeight="1" x14ac:dyDescent="0.25">
      <c r="A33" s="3" t="str">
        <f>'[26]19.-DERECCIÓN GENERAL DE DESARR'!A33</f>
        <v>Actividad 3.1</v>
      </c>
      <c r="B33" s="112" t="str">
        <f>'[26]19.-DERECCIÓN GENERAL DE DESARR'!B33</f>
        <v>2.2.1.- REALIZAR PROYECTOS QUE ATIENDAN PRINCIPALMENTE LA PROBLEMÁTICA DE REZAGO EN MATERIA DE RED DE ENERGÍA ELÉCTRICA
2.2.2.- CONSTRUCCIÓN Y AMPLIACIÓN DE NUEVAS LÍNEAS DE RED DE ENERGÍA ELÉCTRICA EN COLONIAS NUEVAS DE LA CABECERA Y EN LAS COMUNIDADES.</v>
      </c>
      <c r="C33" s="116"/>
      <c r="D33" s="113"/>
      <c r="E33" s="112" t="str">
        <f>'[26]19.-DERECCIÓN GENERAL DE DESARR'!E33</f>
        <v>POBLACIÓN SIN DERECHOHABIENCIA A SERVICIOS DE ENERGÍA ELÉCTRICA</v>
      </c>
      <c r="F33" s="113"/>
      <c r="G33" s="112" t="str">
        <f>'[26]19.-DERECCIÓN GENERAL DE DESARR'!G33</f>
        <v>Porcentaje de Avance Programático = (No. De proyectos Terminados/ No. De Proyectos Programados) * 100.   PAP=(NPT/NPP) * 100</v>
      </c>
      <c r="H33" s="113"/>
      <c r="I33" s="114" t="str">
        <f>'[26]19.-DERECCIÓN GENERAL DE DESARR'!I33</f>
        <v>PLAN MUNICIPAL DE DESARROLLO, PLAN ESTATAL Y PLATAFORMA DE TRANSPARENCIA, PBR, POAS.
SECRETARIA DEL BIENESTAR
INSTITUTO NACIONAL DE ESTADÍSTICA, GEOGRAFÍA E INFORMÁTICA (INEGI)
CONSEJO NACIONAL DE EVALUACIÓN DE LA POLÍTICA DE DESARROLLO SOCIAL (CONEVAL)</v>
      </c>
      <c r="J33" s="115"/>
      <c r="K33" s="43" t="str">
        <f>'[26]19.-DERECCIÓN GENERAL DE DESARR'!K33</f>
        <v>Trimestral</v>
      </c>
      <c r="L33" s="75">
        <v>1</v>
      </c>
      <c r="M33" s="80" t="s">
        <v>440</v>
      </c>
      <c r="N33" s="81" t="s">
        <v>441</v>
      </c>
      <c r="O33" s="5">
        <v>0.25</v>
      </c>
      <c r="P33" s="114" t="str">
        <f t="shared" si="4"/>
        <v>DIRECCION DE DESARROLLO URBANO</v>
      </c>
      <c r="Q33" s="115"/>
    </row>
    <row r="34" spans="1:17" ht="307.5" customHeight="1" x14ac:dyDescent="0.25">
      <c r="A34" s="3" t="str">
        <f>'[26]19.-DERECCIÓN GENERAL DE DESARR'!A34</f>
        <v>Actividad 4.1</v>
      </c>
      <c r="B34" s="193" t="str">
        <f>'[26]19.-DERECCIÓN GENERAL DE DESARR'!B34</f>
        <v>4.1.1.- REHABILITAR LA INFRAESTRUCTURA BÁSICA EN EL SECTOR EDUCATIVO EXISTENTE PARA PROLONGAR SU VIDA UTIL.
4.2.1.- CONSTRUCCIÓN Y AMPLIACIÓN LA INFRAESTRUCTURA BÁSICA EN EL SECTOR EDUCATIVO QUE SE CONSIDERE NUEVA PARA LOS DIFERENTES NIVELES EDUCATIVOS</v>
      </c>
      <c r="C34" s="194"/>
      <c r="D34" s="195"/>
      <c r="E34" s="112" t="str">
        <f>'[26]19.-DERECCIÓN GENERAL DE DESARR'!E34</f>
        <v xml:space="preserve">INFRAESTRUCTURA EDUCATIVA CON DETERIORO ESTADO FÍSICO  </v>
      </c>
      <c r="F34" s="113"/>
      <c r="G34" s="112" t="str">
        <f>'[26]19.-DERECCIÓN GENERAL DE DESARR'!G34</f>
        <v>Porcentaje de Avance Programático = (No. De proyectos Terminados/ No. De Proyectos Programados) * 100.   PAP=(NPT/NPP) * 100</v>
      </c>
      <c r="H34" s="113"/>
      <c r="I34" s="114" t="str">
        <f>'[26]19.-DERECCIÓN GENERAL DE DESARR'!I34</f>
        <v>PLAN MUNICIPAL DE DESARROLLO, PLAN ESTATAL Y PLATAFORMA DE TRANSPARENCIA, PBR, POAS.
SECRETARIA DEL BIENESTAR
INSTITUTO NACIONAL DE ESTADÍSTICA, GEOGRAFÍA E INFORMÁTICA (INEGI)
CONSEJO NACIONAL DE EVALUACIÓN DE LA POLÍTICA DE DESARROLLO SOCIAL (CONEVAL)
INSTITUTO GUERRERENSE DE LA INFRAESTRUCTURA FÍSICA EDUCATIVA (IGIFE)</v>
      </c>
      <c r="J34" s="115"/>
      <c r="K34" s="43" t="str">
        <f>'[26]19.-DERECCIÓN GENERAL DE DESARR'!K34</f>
        <v>Trimestral</v>
      </c>
      <c r="L34" s="75">
        <v>1</v>
      </c>
      <c r="M34" s="80" t="s">
        <v>440</v>
      </c>
      <c r="N34" s="81" t="s">
        <v>441</v>
      </c>
      <c r="O34" s="5">
        <v>0.25</v>
      </c>
      <c r="P34" s="114" t="str">
        <f t="shared" si="4"/>
        <v>DIRECCION DE DESARROLLO URBANO</v>
      </c>
      <c r="Q34" s="115"/>
    </row>
    <row r="35" spans="1:17" ht="255.75" customHeight="1" x14ac:dyDescent="0.25">
      <c r="A35" s="3" t="str">
        <f>'[26]19.-DERECCIÓN GENERAL DE DESARR'!A35</f>
        <v>Actividad 5.1</v>
      </c>
      <c r="B35" s="112" t="str">
        <f>'[26]19.-DERECCIÓN GENERAL DE DESARR'!B35</f>
        <v xml:space="preserve">
5.1.1.- REHABILITAR LA INFRAESTRUCTURA BÁSICA DEL SECTOR SALUD EXISTENTE PARA PROLONGAR SU VIDA UTIL.
4.2.1.- LA APERTURA DE NUEVAS UNIDADES MÉDICAS CON COBERTURA MUNICIPAL.</v>
      </c>
      <c r="C35" s="116"/>
      <c r="D35" s="113"/>
      <c r="E35" s="112" t="str">
        <f>'[26]19.-DERECCIÓN GENERAL DE DESARR'!E35</f>
        <v>POBLACIÓN SIN DERECHOHABIENCIA A SERVICIOS DE SALUD</v>
      </c>
      <c r="F35" s="113"/>
      <c r="G35" s="112" t="str">
        <f>'[26]19.-DERECCIÓN GENERAL DE DESARR'!G35</f>
        <v>Porcentaje de Avance Programático = (No. De proyectos Terminados/ No. De Proyectos Programados) * 100.   PAP=(NPT/NPP) * 100</v>
      </c>
      <c r="H35" s="113"/>
      <c r="I35" s="114" t="str">
        <f>'[26]19.-DERECCIÓN GENERAL DE DESARR'!I35</f>
        <v>PLAN MUNICIPAL DE DESARROLLO, PLAN ESTATAL Y PLATAFORMA DE TRANSPARENCIA, PBR, POAS.
SECRETARIA DEL BIENESTAR
INSTITUTO NACIONAL DE ESTADÍSTICA, GEOGRAFÍA E INFORMÁTICA (INEGI)
CONSEJO NACIONAL DE EVALUACIÓN DE LA POLÍTICA DE DESARROLLO SOCIAL (CONEVAL)</v>
      </c>
      <c r="J35" s="115"/>
      <c r="K35" s="43" t="str">
        <f>'[26]19.-DERECCIÓN GENERAL DE DESARR'!K35</f>
        <v>Trimestral</v>
      </c>
      <c r="L35" s="75">
        <v>1</v>
      </c>
      <c r="M35" s="80" t="s">
        <v>440</v>
      </c>
      <c r="N35" s="81" t="s">
        <v>441</v>
      </c>
      <c r="O35" s="5">
        <v>0.25</v>
      </c>
      <c r="P35" s="114" t="str">
        <f t="shared" si="4"/>
        <v>DIRECCION DE DESARROLLO URBANO</v>
      </c>
      <c r="Q35" s="115"/>
    </row>
    <row r="36" spans="1:17" ht="351" customHeight="1" x14ac:dyDescent="0.25">
      <c r="A36" s="3" t="str">
        <f>'[26]19.-DERECCIÓN GENERAL DE DESARR'!A36</f>
        <v>Actividad 6.1</v>
      </c>
      <c r="B36" s="112" t="str">
        <f>'[26]19.-DERECCIÓN GENERAL DE DESARR'!B36</f>
        <v>6.1.1.- REHABILITACIÓN DE VIVIENDAS AFECTADAS POR FENÓMENOS NATURALES PARA LAS FAMILIAS DE BAJOS INGRESOS</v>
      </c>
      <c r="C36" s="116"/>
      <c r="D36" s="113"/>
      <c r="E36" s="112" t="str">
        <f>'[26]19.-DERECCIÓN GENERAL DE DESARR'!E36</f>
        <v>VIVIENDAS AFECTADAS POR FENÓMENOS NATURALES EN CONDICIONES DE RIESGO</v>
      </c>
      <c r="F36" s="113"/>
      <c r="G36" s="112" t="str">
        <f>'[26]19.-DERECCIÓN GENERAL DE DESARR'!G36</f>
        <v>Porcentaje de Avance Programático = (No. De proyectos Terminados/ No. De Proyectos Programados) * 100.   PAP=(NPT/NPP) * 100</v>
      </c>
      <c r="H36" s="113"/>
      <c r="I36" s="114" t="str">
        <f>'[26]19.-DERECCIÓN GENERAL DE DESARR'!I36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36" s="115"/>
      <c r="K36" s="34" t="str">
        <f>'[26]19.-DERECCIÓN GENERAL DE DESARR'!K36</f>
        <v>Semestral</v>
      </c>
      <c r="L36" s="75">
        <v>1</v>
      </c>
      <c r="M36" s="80" t="s">
        <v>440</v>
      </c>
      <c r="N36" s="81" t="s">
        <v>441</v>
      </c>
      <c r="O36" s="5">
        <v>0.25</v>
      </c>
      <c r="P36" s="114" t="str">
        <f t="shared" si="4"/>
        <v>DIRECCION DE DESARROLLO URBANO</v>
      </c>
      <c r="Q36" s="115"/>
    </row>
    <row r="37" spans="1:17" ht="200.25" customHeight="1" x14ac:dyDescent="0.25">
      <c r="A37" s="3" t="str">
        <f>'[26]19.-DERECCIÓN GENERAL DE DESARR'!A37</f>
        <v>Actividad 7.1</v>
      </c>
      <c r="B37" s="112" t="str">
        <f>'[26]19.-DERECCIÓN GENERAL DE DESARR'!B37</f>
        <v>7.1.1.- CONSTRUCCION DE OBRAS DE CAMINOS, BRECHAS Y CARRETERAS.</v>
      </c>
      <c r="C37" s="116"/>
      <c r="D37" s="113"/>
      <c r="E37" s="112" t="str">
        <f>'[26]19.-DERECCIÓN GENERAL DE DESARR'!E37</f>
        <v xml:space="preserve">PORCENTAJE DE VIAS DE 
COMUNICACIÓN A LAS 
COMUNIDADES
     </v>
      </c>
      <c r="F37" s="113"/>
      <c r="G37" s="112" t="str">
        <f>'[26]19.-DERECCIÓN GENERAL DE DESARR'!G37</f>
        <v>Porcentaje de Avance Programático = (No. De proyectos Terminados/ No. De Proyectos Programados) * 100.   PAP=(NPT/NPP) * 100</v>
      </c>
      <c r="H37" s="113"/>
      <c r="I37" s="114" t="str">
        <f>'[26]19.-DERECCIÓN GENERAL DE DESARR'!I37</f>
        <v>PLAN MUNICIPAL DE DESARROLLO, PLAN ESTATAL Y PLATAFORMA DE TRANSPARENCIA, PBR, POAS.
SECRETARIA DEL BIENESTAR
 SECRETARIA DE COMUNICACIONES Y TRANSPORTES (SCT)
TRANSITO MUNICIPAL</v>
      </c>
      <c r="J37" s="115"/>
      <c r="K37" s="43" t="str">
        <f>'[26]19.-DERECCIÓN GENERAL DE DESARR'!K37</f>
        <v>Trimestral</v>
      </c>
      <c r="L37" s="75">
        <v>1</v>
      </c>
      <c r="M37" s="80" t="s">
        <v>440</v>
      </c>
      <c r="N37" s="81" t="s">
        <v>441</v>
      </c>
      <c r="O37" s="5">
        <v>0.25</v>
      </c>
      <c r="P37" s="114" t="str">
        <f t="shared" si="4"/>
        <v>DIRECCION DE DESARROLLO URBANO</v>
      </c>
      <c r="Q37" s="115"/>
    </row>
    <row r="38" spans="1:17" ht="199.5" customHeight="1" x14ac:dyDescent="0.25">
      <c r="A38" s="3" t="str">
        <f>'[26]19.-DERECCIÓN GENERAL DE DESARR'!A38</f>
        <v>Actividad 7.2</v>
      </c>
      <c r="B38" s="112" t="str">
        <f>'[26]19.-DERECCIÓN GENERAL DE DESARR'!B38</f>
        <v>7.2.1.- CONSTRUCCIÓN DE PAVIMENTACIÓN DE CALLES EN LA CABECERA Y LAS COMUNIDADES, PARA MEJOR LAS CONDICIONES DE SUS VÍAS PUBLICAS VEHICULARES Y PEATONALES</v>
      </c>
      <c r="C38" s="116"/>
      <c r="D38" s="113"/>
      <c r="E38" s="191" t="str">
        <f>'[26]19.-DERECCIÓN GENERAL DE DESARR'!E38</f>
        <v xml:space="preserve">PLAN DE DESARROLLO URBANO 
</v>
      </c>
      <c r="F38" s="192"/>
      <c r="G38" s="112" t="str">
        <f>'[26]19.-DERECCIÓN GENERAL DE DESARR'!G38</f>
        <v>Porcentaje de Avance Programático = (No. De proyectos Terminados/ No. De Proyectos Programados) * 100.   PAP=(NPT/NPP) * 100</v>
      </c>
      <c r="H38" s="113"/>
      <c r="I38" s="114" t="str">
        <f>'[26]19.-DERECCIÓN GENERAL DE DESARR'!I38</f>
        <v>PLAN MUNICIPAL DE DESARROLLO, PLAN ESTATAL Y PLATAFORMA DE TRANSPARENCIA, PBR, POAS.
SECRETARIA DEL BIENESTAR
 SECRETARIA DE COMUNICACIONES Y TRANSPORTES (SCT)
TRANSITO MUNICIPAL</v>
      </c>
      <c r="J38" s="115"/>
      <c r="K38" s="43" t="str">
        <f>'[26]19.-DERECCIÓN GENERAL DE DESARR'!K38</f>
        <v>Trimestral</v>
      </c>
      <c r="L38" s="75">
        <v>1</v>
      </c>
      <c r="M38" s="80" t="s">
        <v>440</v>
      </c>
      <c r="N38" s="81" t="s">
        <v>441</v>
      </c>
      <c r="O38" s="5">
        <v>0.25</v>
      </c>
      <c r="P38" s="114" t="str">
        <f t="shared" si="4"/>
        <v>DIRECCION DE DESARROLLO URBANO</v>
      </c>
      <c r="Q38" s="115"/>
    </row>
    <row r="39" spans="1:17" ht="98.25" customHeight="1" x14ac:dyDescent="0.25">
      <c r="A39" s="3" t="str">
        <f>'[26]19.-DERECCIÓN GENERAL DE DESARR'!A39</f>
        <v>Actividad 7.3</v>
      </c>
      <c r="B39" s="112" t="str">
        <f>'[26]19.-DERECCIÓN GENERAL DE DESARR'!B39</f>
        <v xml:space="preserve">7.3.1.- REHABILITACIÓN DEL ALUMBRADO PÚBLICO DE TODO EL MUNICIPIO </v>
      </c>
      <c r="C39" s="116"/>
      <c r="D39" s="113"/>
      <c r="E39" s="112" t="str">
        <f>'[26]19.-DERECCIÓN GENERAL DE DESARR'!E39</f>
        <v xml:space="preserve">CENSO DE ALUMBRADO PUBLICO </v>
      </c>
      <c r="F39" s="113"/>
      <c r="G39" s="112" t="str">
        <f>'[26]19.-DERECCIÓN GENERAL DE DESARR'!G39</f>
        <v>Porcentaje de Avance Programático = (No. De proyectos Terminados/ No. De Proyectos Programados) * 100.   PAP=(NPT/NPP) * 100</v>
      </c>
      <c r="H39" s="113"/>
      <c r="I39" s="112" t="str">
        <f>'[26]19.-DERECCIÓN GENERAL DE DESARR'!I39</f>
        <v>SECRETARIA DEL BIENESTAR
 COMISIÓN FEDERAL DE ELECTRICIDAD (CFE)</v>
      </c>
      <c r="J39" s="113"/>
      <c r="K39" s="43" t="str">
        <f>'[26]19.-DERECCIÓN GENERAL DE DESARR'!K39</f>
        <v>Trimestral</v>
      </c>
      <c r="L39" s="75">
        <v>1</v>
      </c>
      <c r="M39" s="80" t="s">
        <v>440</v>
      </c>
      <c r="N39" s="81" t="s">
        <v>441</v>
      </c>
      <c r="O39" s="5">
        <v>0.25</v>
      </c>
      <c r="P39" s="114" t="str">
        <f t="shared" si="4"/>
        <v>DIRECCION DE DESARROLLO URBANO</v>
      </c>
      <c r="Q39" s="115"/>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row r="44" spans="1:17" x14ac:dyDescent="0.25">
      <c r="A44" s="1"/>
      <c r="B44" s="1"/>
      <c r="C44" s="1"/>
      <c r="D44" s="1"/>
      <c r="E44" s="1"/>
      <c r="F44" s="1"/>
      <c r="G44" s="1"/>
      <c r="H44" s="1"/>
      <c r="I44" s="1"/>
      <c r="J44" s="1"/>
      <c r="K44" s="1"/>
      <c r="L44" s="1"/>
      <c r="M44" s="1"/>
      <c r="N44" s="1"/>
      <c r="O44" s="1"/>
      <c r="P44" s="1"/>
      <c r="Q44" s="1"/>
    </row>
    <row r="45" spans="1:17" x14ac:dyDescent="0.25">
      <c r="A45" s="1"/>
      <c r="B45" s="1"/>
      <c r="C45" s="1"/>
      <c r="D45" s="1"/>
      <c r="E45" s="1"/>
      <c r="F45" s="117"/>
      <c r="G45" s="117"/>
      <c r="H45" s="117"/>
      <c r="I45" s="1"/>
      <c r="J45" s="1"/>
      <c r="K45" s="1"/>
      <c r="L45" s="1"/>
      <c r="M45" s="1"/>
      <c r="N45" s="1"/>
      <c r="O45" s="1"/>
      <c r="P45" s="1"/>
      <c r="Q45" s="1"/>
    </row>
    <row r="46" spans="1:17" x14ac:dyDescent="0.25">
      <c r="A46" s="1"/>
      <c r="B46" s="1"/>
      <c r="C46" s="1"/>
      <c r="D46" s="1"/>
      <c r="E46" s="1"/>
      <c r="F46" s="117"/>
      <c r="G46" s="117"/>
      <c r="H46" s="117"/>
      <c r="I46" s="1"/>
      <c r="J46" s="1"/>
      <c r="K46" s="1"/>
      <c r="L46" s="1"/>
      <c r="M46" s="1"/>
      <c r="N46" s="1"/>
      <c r="O46" s="1"/>
      <c r="P46" s="1"/>
      <c r="Q46" s="1"/>
    </row>
    <row r="47" spans="1:17" x14ac:dyDescent="0.25">
      <c r="A47" s="1"/>
      <c r="B47" s="1"/>
      <c r="C47" s="1"/>
      <c r="D47" s="1"/>
      <c r="E47" s="1"/>
      <c r="F47" s="1"/>
      <c r="G47" s="1"/>
      <c r="H47" s="1"/>
      <c r="I47" s="1"/>
      <c r="J47" s="1"/>
      <c r="K47" s="1"/>
      <c r="L47" s="1"/>
      <c r="M47" s="1"/>
      <c r="N47" s="1"/>
      <c r="O47" s="1"/>
      <c r="P47" s="1"/>
      <c r="Q47" s="1"/>
    </row>
    <row r="48" spans="1:17" x14ac:dyDescent="0.25">
      <c r="A48" s="1"/>
      <c r="B48" s="1"/>
      <c r="C48" s="1"/>
      <c r="D48" s="1"/>
      <c r="E48" s="1"/>
      <c r="G48" s="1"/>
      <c r="H48" s="1"/>
      <c r="I48" s="1"/>
      <c r="J48" s="1"/>
      <c r="K48" s="1"/>
      <c r="L48" s="1"/>
      <c r="M48" s="1"/>
      <c r="N48" s="1"/>
      <c r="O48" s="1"/>
      <c r="P48" s="1"/>
      <c r="Q48" s="1"/>
    </row>
    <row r="49" s="1" customFormat="1" x14ac:dyDescent="0.25"/>
    <row r="50" s="1" customFormat="1" x14ac:dyDescent="0.25"/>
    <row r="51" s="1" customFormat="1" x14ac:dyDescent="0.25"/>
  </sheetData>
  <mergeCells count="139">
    <mergeCell ref="P8:Q9"/>
    <mergeCell ref="A10:Q10"/>
    <mergeCell ref="B11:E11"/>
    <mergeCell ref="G11:L11"/>
    <mergeCell ref="N11:Q11"/>
    <mergeCell ref="A12:Q12"/>
    <mergeCell ref="B2:P4"/>
    <mergeCell ref="B5:P5"/>
    <mergeCell ref="A7:Q7"/>
    <mergeCell ref="A8:C9"/>
    <mergeCell ref="D8:H9"/>
    <mergeCell ref="I8:I9"/>
    <mergeCell ref="J8:K9"/>
    <mergeCell ref="L8:L9"/>
    <mergeCell ref="M8:N9"/>
    <mergeCell ref="O8:O9"/>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P19:Q19"/>
    <mergeCell ref="B20:D20"/>
    <mergeCell ref="E20:F20"/>
    <mergeCell ref="G20:H20"/>
    <mergeCell ref="I20:J20"/>
    <mergeCell ref="P20:Q20"/>
    <mergeCell ref="I17:J18"/>
    <mergeCell ref="K17:K18"/>
    <mergeCell ref="L17:M17"/>
    <mergeCell ref="N17:N18"/>
    <mergeCell ref="O17:O18"/>
    <mergeCell ref="B19:D19"/>
    <mergeCell ref="E19:F19"/>
    <mergeCell ref="G19:H19"/>
    <mergeCell ref="I19:J19"/>
    <mergeCell ref="B21:D21"/>
    <mergeCell ref="E21:F21"/>
    <mergeCell ref="G21:H21"/>
    <mergeCell ref="I21:J21"/>
    <mergeCell ref="P21:Q21"/>
    <mergeCell ref="B22:D22"/>
    <mergeCell ref="E22:F22"/>
    <mergeCell ref="G22:H22"/>
    <mergeCell ref="I22:J22"/>
    <mergeCell ref="P22:Q22"/>
    <mergeCell ref="B23:D23"/>
    <mergeCell ref="E23:F23"/>
    <mergeCell ref="G23:H23"/>
    <mergeCell ref="I23:J23"/>
    <mergeCell ref="P23:Q23"/>
    <mergeCell ref="B24:D24"/>
    <mergeCell ref="E24:F24"/>
    <mergeCell ref="G24:H24"/>
    <mergeCell ref="I24:J24"/>
    <mergeCell ref="P24:Q24"/>
    <mergeCell ref="B27:D27"/>
    <mergeCell ref="E27:F27"/>
    <mergeCell ref="G27:H27"/>
    <mergeCell ref="I27:J27"/>
    <mergeCell ref="P27:Q27"/>
    <mergeCell ref="A28:Q28"/>
    <mergeCell ref="B25:D25"/>
    <mergeCell ref="E25:F25"/>
    <mergeCell ref="G25:H25"/>
    <mergeCell ref="I25:J25"/>
    <mergeCell ref="P25:Q25"/>
    <mergeCell ref="B26:D26"/>
    <mergeCell ref="E26:F26"/>
    <mergeCell ref="G26:H26"/>
    <mergeCell ref="I26:J26"/>
    <mergeCell ref="P26:Q26"/>
    <mergeCell ref="B29:D29"/>
    <mergeCell ref="E29:F29"/>
    <mergeCell ref="G29:H29"/>
    <mergeCell ref="I29:J29"/>
    <mergeCell ref="P29:Q29"/>
    <mergeCell ref="B30:D30"/>
    <mergeCell ref="E30:F30"/>
    <mergeCell ref="G30:H30"/>
    <mergeCell ref="I30:J30"/>
    <mergeCell ref="P30:Q30"/>
    <mergeCell ref="B31:D31"/>
    <mergeCell ref="E31:F31"/>
    <mergeCell ref="G31:H31"/>
    <mergeCell ref="I31:J31"/>
    <mergeCell ref="P31:Q31"/>
    <mergeCell ref="B32:D32"/>
    <mergeCell ref="E32:F32"/>
    <mergeCell ref="G32:H32"/>
    <mergeCell ref="I32:J32"/>
    <mergeCell ref="P32:Q32"/>
    <mergeCell ref="B33:D33"/>
    <mergeCell ref="E33:F33"/>
    <mergeCell ref="G33:H33"/>
    <mergeCell ref="I33:J33"/>
    <mergeCell ref="P33:Q33"/>
    <mergeCell ref="B34:D34"/>
    <mergeCell ref="E34:F34"/>
    <mergeCell ref="G34:H34"/>
    <mergeCell ref="I34:J34"/>
    <mergeCell ref="P34:Q34"/>
    <mergeCell ref="B35:D35"/>
    <mergeCell ref="E35:F35"/>
    <mergeCell ref="G35:H35"/>
    <mergeCell ref="I35:J35"/>
    <mergeCell ref="P35:Q35"/>
    <mergeCell ref="B36:D36"/>
    <mergeCell ref="E36:F36"/>
    <mergeCell ref="G36:H36"/>
    <mergeCell ref="I36:J36"/>
    <mergeCell ref="P36:Q36"/>
    <mergeCell ref="B39:D39"/>
    <mergeCell ref="E39:F39"/>
    <mergeCell ref="G39:H39"/>
    <mergeCell ref="I39:J39"/>
    <mergeCell ref="P39:Q39"/>
    <mergeCell ref="F45:H46"/>
    <mergeCell ref="B37:D37"/>
    <mergeCell ref="E37:F37"/>
    <mergeCell ref="G37:H37"/>
    <mergeCell ref="I37:J37"/>
    <mergeCell ref="P37:Q37"/>
    <mergeCell ref="B38:D38"/>
    <mergeCell ref="E38:F38"/>
    <mergeCell ref="G38:H38"/>
    <mergeCell ref="I38:J38"/>
    <mergeCell ref="P38:Q38"/>
  </mergeCells>
  <pageMargins left="0.7" right="0.7" top="0.75" bottom="0.75" header="0.3" footer="0.3"/>
  <pageSetup scale="53" orientation="landscape" horizontalDpi="4294967292"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A37" zoomScale="68" zoomScaleNormal="68" zoomScaleSheetLayoutView="70" workbookViewId="0">
      <selection activeCell="A42" sqref="A42"/>
    </sheetView>
  </sheetViews>
  <sheetFormatPr baseColWidth="10" defaultColWidth="10.875" defaultRowHeight="15.75" x14ac:dyDescent="0.25"/>
  <cols>
    <col min="1" max="1" width="13.75" customWidth="1"/>
    <col min="3" max="3" width="6.875" customWidth="1"/>
    <col min="4" max="4" width="25" customWidth="1"/>
    <col min="6" max="6" width="9.25" customWidth="1"/>
    <col min="8" max="8" width="12.875" customWidth="1"/>
    <col min="9" max="9" width="13.375" customWidth="1"/>
    <col min="10" max="10" width="13.5" customWidth="1"/>
    <col min="11" max="11" width="12.125" customWidth="1"/>
    <col min="12" max="12" width="10" customWidth="1"/>
    <col min="13" max="13" width="13.875" customWidth="1"/>
    <col min="14" max="14" width="12.875" customWidth="1"/>
    <col min="15" max="15" width="11" customWidth="1"/>
    <col min="17" max="17" width="8.875" customWidth="1"/>
  </cols>
  <sheetData>
    <row r="1" spans="1:17" x14ac:dyDescent="0.25">
      <c r="A1" s="1"/>
      <c r="B1" s="1"/>
      <c r="C1" s="1" t="e">
        <f>'[26]19.-DERECCIÓN GENERAL DE DESARR'!C1</f>
        <v>#REF!</v>
      </c>
      <c r="D1" s="1"/>
      <c r="E1" s="1"/>
      <c r="F1" s="1"/>
      <c r="G1" s="1"/>
      <c r="H1" s="1"/>
      <c r="I1" s="1"/>
      <c r="J1" s="1"/>
      <c r="K1" s="1"/>
      <c r="L1" s="1"/>
      <c r="M1" s="1"/>
      <c r="N1" s="1" t="e">
        <f>'[26]19.-DERECCIÓN GENERAL DE DESARR'!N1</f>
        <v>#REF!</v>
      </c>
      <c r="O1" s="1"/>
      <c r="P1" s="1"/>
      <c r="Q1" s="1"/>
    </row>
    <row r="2" spans="1:17" ht="31.5" customHeight="1" x14ac:dyDescent="0.25">
      <c r="A2" s="1"/>
      <c r="B2" s="96" t="e">
        <f>'[26]19.-DERECCIÓN GENERAL DE DESARR'!B2</f>
        <v>#REF!</v>
      </c>
      <c r="C2" s="96"/>
      <c r="D2" s="96"/>
      <c r="E2" s="96"/>
      <c r="F2" s="96"/>
      <c r="G2" s="96"/>
      <c r="H2" s="96"/>
      <c r="I2" s="96"/>
      <c r="J2" s="96"/>
      <c r="K2" s="96"/>
      <c r="L2" s="96"/>
      <c r="M2" s="96"/>
      <c r="N2" s="96"/>
      <c r="O2" s="96"/>
      <c r="P2" s="96"/>
      <c r="Q2" s="1"/>
    </row>
    <row r="3" spans="1:17" ht="45.75" customHeight="1" x14ac:dyDescent="0.25">
      <c r="A3" s="1"/>
      <c r="B3" s="96"/>
      <c r="C3" s="96"/>
      <c r="D3" s="96"/>
      <c r="E3" s="96"/>
      <c r="F3" s="96"/>
      <c r="G3" s="96"/>
      <c r="H3" s="96"/>
      <c r="I3" s="96"/>
      <c r="J3" s="96"/>
      <c r="K3" s="96"/>
      <c r="L3" s="96"/>
      <c r="M3" s="96"/>
      <c r="N3" s="96"/>
      <c r="O3" s="96"/>
      <c r="P3" s="96"/>
      <c r="Q3" s="1"/>
    </row>
    <row r="4" spans="1:17" ht="46.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448</v>
      </c>
      <c r="C5" s="97"/>
      <c r="D5" s="97"/>
      <c r="E5" s="97"/>
      <c r="F5" s="97"/>
      <c r="G5" s="97"/>
      <c r="H5" s="97"/>
      <c r="I5" s="97"/>
      <c r="J5" s="97"/>
      <c r="K5" s="97"/>
      <c r="L5" s="97"/>
      <c r="M5" s="97"/>
      <c r="N5" s="97"/>
      <c r="O5" s="97"/>
      <c r="P5" s="97"/>
      <c r="Q5" s="1"/>
    </row>
    <row r="6" spans="1:17" ht="15.75" hidden="1" customHeight="1" x14ac:dyDescent="0.25">
      <c r="A6" s="1" t="e">
        <f>'[26]19.-DERECCIÓN GENERAL DE DESARR'!A6</f>
        <v>#REF!</v>
      </c>
      <c r="B6" s="1" t="e">
        <f>'[26]19.-DERECCIÓN GENERAL DE DESARR'!B6</f>
        <v>#REF!</v>
      </c>
      <c r="C6" s="1" t="e">
        <f>'[26]19.-DERECCIÓN GENERAL DE DESARR'!C6</f>
        <v>#REF!</v>
      </c>
      <c r="D6" s="1" t="e">
        <f>'[26]19.-DERECCIÓN GENERAL DE DESARR'!D6</f>
        <v>#REF!</v>
      </c>
      <c r="E6" s="1" t="e">
        <f>'[26]19.-DERECCIÓN GENERAL DE DESARR'!E6</f>
        <v>#REF!</v>
      </c>
      <c r="F6" s="1" t="e">
        <f>'[26]19.-DERECCIÓN GENERAL DE DESARR'!F6</f>
        <v>#REF!</v>
      </c>
      <c r="G6" s="1" t="e">
        <f>'[26]19.-DERECCIÓN GENERAL DE DESARR'!G6</f>
        <v>#REF!</v>
      </c>
      <c r="H6" s="1" t="e">
        <f>'[26]19.-DERECCIÓN GENERAL DE DESARR'!H6</f>
        <v>#REF!</v>
      </c>
      <c r="I6" s="1" t="e">
        <f>'[26]19.-DERECCIÓN GENERAL DE DESARR'!I6</f>
        <v>#REF!</v>
      </c>
      <c r="J6" s="1" t="e">
        <f>'[26]19.-DERECCIÓN GENERAL DE DESARR'!J6</f>
        <v>#REF!</v>
      </c>
      <c r="K6" s="1" t="e">
        <f>'[26]19.-DERECCIÓN GENERAL DE DESARR'!K6</f>
        <v>#REF!</v>
      </c>
      <c r="L6" s="1" t="e">
        <f>'[26]19.-DERECCIÓN GENERAL DE DESARR'!L6</f>
        <v>#REF!</v>
      </c>
      <c r="M6" s="1" t="e">
        <f>'[26]19.-DERECCIÓN GENERAL DE DESARR'!M6</f>
        <v>#REF!</v>
      </c>
      <c r="N6" s="1" t="e">
        <f>'[26]19.-DERECCIÓN GENERAL DE DESARR'!N6</f>
        <v>#REF!</v>
      </c>
      <c r="O6" s="1" t="e">
        <f>'[26]19.-DERECCIÓN GENERAL DE DESARR'!O6</f>
        <v>#REF!</v>
      </c>
      <c r="P6" s="1" t="e">
        <f>'[26]19.-DERECCIÓN GENERAL DE DESARR'!P6</f>
        <v>#REF!</v>
      </c>
      <c r="Q6" s="1" t="e">
        <f>'[26]19.-DERECCIÓN GENERAL DE DESARR'!Q6</f>
        <v>#REF!</v>
      </c>
    </row>
    <row r="7" spans="1:17" x14ac:dyDescent="0.25">
      <c r="A7" s="206" t="str">
        <f>'[26]19.-DERECCIÓN GENERAL DE DESARR'!A7</f>
        <v>CLASIFICACIÓN PROGRAMÁTICA</v>
      </c>
      <c r="B7" s="238"/>
      <c r="C7" s="238"/>
      <c r="D7" s="238"/>
      <c r="E7" s="238"/>
      <c r="F7" s="238"/>
      <c r="G7" s="238"/>
      <c r="H7" s="238"/>
      <c r="I7" s="238"/>
      <c r="J7" s="238"/>
      <c r="K7" s="238"/>
      <c r="L7" s="238"/>
      <c r="M7" s="238"/>
      <c r="N7" s="238"/>
      <c r="O7" s="238"/>
      <c r="P7" s="238"/>
      <c r="Q7" s="207"/>
    </row>
    <row r="8" spans="1:17" ht="15.75" customHeight="1" x14ac:dyDescent="0.25">
      <c r="A8" s="200" t="str">
        <f>'[26]19.-DERECCIÓN GENERAL DE DESARR'!A8</f>
        <v>Programa Presupuestario:</v>
      </c>
      <c r="B8" s="219"/>
      <c r="C8" s="201"/>
      <c r="D8" s="234" t="str">
        <f>'[26]19.-DERECCIÓN GENERAL DE DESARR'!D8</f>
        <v>Vivienda y Servicios a la Comunidad</v>
      </c>
      <c r="E8" s="241"/>
      <c r="F8" s="241"/>
      <c r="G8" s="241"/>
      <c r="H8" s="235"/>
      <c r="I8" s="204" t="str">
        <f>'[26]19.-DERECCIÓN GENERAL DE DESARR'!I8</f>
        <v>Unidad Responsable:</v>
      </c>
      <c r="J8" s="243" t="s">
        <v>465</v>
      </c>
      <c r="K8" s="244"/>
      <c r="L8" s="204" t="str">
        <f>'[26]19.-DERECCIÓN GENERAL DE DESARR'!L8</f>
        <v>Programa:</v>
      </c>
      <c r="M8" s="234" t="str">
        <f>'[26]19.-DERECCIÓN GENERAL DE DESARR'!M8</f>
        <v>Obras  Incluyentes</v>
      </c>
      <c r="N8" s="235"/>
      <c r="O8" s="204" t="str">
        <f>'[26]19.-DERECCIÓN GENERAL DE DESARR'!O8</f>
        <v>Subprograma:</v>
      </c>
      <c r="P8" s="234" t="str">
        <f>'[26]19.-DERECCIÓN GENERAL DE DESARR'!P8</f>
        <v>Infraestructura Social para el Desarrollo</v>
      </c>
      <c r="Q8" s="235"/>
    </row>
    <row r="9" spans="1:17" ht="61.5" customHeight="1" x14ac:dyDescent="0.25">
      <c r="A9" s="202"/>
      <c r="B9" s="223"/>
      <c r="C9" s="203"/>
      <c r="D9" s="236"/>
      <c r="E9" s="242"/>
      <c r="F9" s="242"/>
      <c r="G9" s="242"/>
      <c r="H9" s="237"/>
      <c r="I9" s="205"/>
      <c r="J9" s="245"/>
      <c r="K9" s="246"/>
      <c r="L9" s="205"/>
      <c r="M9" s="236"/>
      <c r="N9" s="237"/>
      <c r="O9" s="205"/>
      <c r="P9" s="236"/>
      <c r="Q9" s="237"/>
    </row>
    <row r="10" spans="1:17" x14ac:dyDescent="0.25">
      <c r="A10" s="206" t="str">
        <f>'[26]19.-DERECCIÓN GENERAL DE DESARR'!A10</f>
        <v>CLASIFICACIÓN FUNCIONAL</v>
      </c>
      <c r="B10" s="238"/>
      <c r="C10" s="238"/>
      <c r="D10" s="238"/>
      <c r="E10" s="238"/>
      <c r="F10" s="238"/>
      <c r="G10" s="238"/>
      <c r="H10" s="238"/>
      <c r="I10" s="238"/>
      <c r="J10" s="238"/>
      <c r="K10" s="238"/>
      <c r="L10" s="238"/>
      <c r="M10" s="238"/>
      <c r="N10" s="238"/>
      <c r="O10" s="238"/>
      <c r="P10" s="238"/>
      <c r="Q10" s="207"/>
    </row>
    <row r="11" spans="1:17" ht="29.1" customHeight="1" x14ac:dyDescent="0.25">
      <c r="A11" s="73" t="str">
        <f>'[26]19.-DERECCIÓN GENERAL DE DESARR'!A11</f>
        <v>Finalidad:</v>
      </c>
      <c r="B11" s="103" t="str">
        <f>'[26]19.-DERECCIÓN GENERAL DE DESARR'!B11</f>
        <v>1. Gobierno</v>
      </c>
      <c r="C11" s="239"/>
      <c r="D11" s="239"/>
      <c r="E11" s="240"/>
      <c r="F11" s="73" t="str">
        <f>'[26]19.-DERECCIÓN GENERAL DE DESARR'!F11</f>
        <v>Función:</v>
      </c>
      <c r="G11" s="103" t="str">
        <f>'[26]19.-DERECCIÓN GENERAL DE DESARR'!G11</f>
        <v>8. Otros Servicios Generales</v>
      </c>
      <c r="H11" s="239"/>
      <c r="I11" s="239"/>
      <c r="J11" s="239"/>
      <c r="K11" s="239"/>
      <c r="L11" s="240"/>
      <c r="M11" s="26" t="str">
        <f>'[26]19.-DERECCIÓN GENERAL DE DESARR'!M11</f>
        <v>Subfunción:</v>
      </c>
      <c r="N11" s="103" t="str">
        <f>'[26]19.-DERECCIÓN GENERAL DE DESARR'!N11</f>
        <v>5. Otros</v>
      </c>
      <c r="O11" s="239"/>
      <c r="P11" s="239"/>
      <c r="Q11" s="240"/>
    </row>
    <row r="12" spans="1:17" x14ac:dyDescent="0.25">
      <c r="A12" s="206" t="str">
        <f>'[26]19.-DERECCIÓN GENERAL DE DESARR'!A12</f>
        <v>PLAN MUNICIPAL DE DESARROLLO</v>
      </c>
      <c r="B12" s="238"/>
      <c r="C12" s="238"/>
      <c r="D12" s="238"/>
      <c r="E12" s="238"/>
      <c r="F12" s="238"/>
      <c r="G12" s="238"/>
      <c r="H12" s="238"/>
      <c r="I12" s="238"/>
      <c r="J12" s="238"/>
      <c r="K12" s="238"/>
      <c r="L12" s="238"/>
      <c r="M12" s="238"/>
      <c r="N12" s="238"/>
      <c r="O12" s="238"/>
      <c r="P12" s="238"/>
      <c r="Q12" s="207"/>
    </row>
    <row r="13" spans="1:17" ht="15.75" customHeight="1" x14ac:dyDescent="0.25">
      <c r="A13" s="204" t="str">
        <f>'[26]19.-DERECCIÓN GENERAL DE DESARR'!A13</f>
        <v>Eje Rector:</v>
      </c>
      <c r="B13" s="212" t="str">
        <f>'[26]19.-DERECCIÓN GENERAL DE DESARR'!B13</f>
        <v>III. Dimensión Territorial</v>
      </c>
      <c r="C13" s="214"/>
      <c r="D13" s="232" t="str">
        <f>'[26]19.-DERECCIÓN GENERAL DE DESARR'!D13</f>
        <v>Objetivo:</v>
      </c>
      <c r="E13" s="212" t="str">
        <f>'[26]19.-DERECCIÓN GENERAL DE DESARR'!E13</f>
        <v>Construir una economia incluyente con equidad, innovación y sutentabilidad fortaleciendo el desarrollo urbano  del Municipio bajo una integración campo-ciudad promoviendo la conservación, restauración y mejoramiento de las condiciones de nuestro medio ambiente con una planecación adecuada fomentada  en la normatividad.</v>
      </c>
      <c r="F13" s="213"/>
      <c r="G13" s="214"/>
      <c r="H13" s="232" t="str">
        <f>'[26]19.-DERECCIÓN GENERAL DE DESARR'!H13</f>
        <v>Estrategia:</v>
      </c>
      <c r="I13" s="212" t="str">
        <f>'[26]19.-DERECCIÓN GENERAL DE DESARR'!I13</f>
        <v>1. Generar condiciones para detonar el desarrollo economico en el Municipio. 2. Impulsar las vocaciones  productivas del Municipio, facilitando sinergias entre los sectores social-privado-público-privado-academico. 3. Promover acciones productivas impulsando. 4.Planear las obras sustentables en beneficio de toda la ciudadania. 5. Impulsar una imagen urbana sustentable.</v>
      </c>
      <c r="J13" s="213"/>
      <c r="K13" s="213"/>
      <c r="L13" s="214"/>
      <c r="M13" s="204" t="str">
        <f>'[26]19.-DERECCIÓN GENERAL DE DESARR'!M13</f>
        <v>Líneas de Acción:</v>
      </c>
      <c r="N13" s="212" t="str">
        <f>'[26]19.-DERECCIÓN GENERAL DE DESARR'!N13</f>
        <v>12.1 Infraestructura de agua potable y campañas de concientización sobre el  cuidado del agua. 12.2 Infraestructura de electrificación. 12.3 Infraestructura urbana: Mejoramiento  de los espacios públicos. 12.4 Infraestructura urbana : equipamento y gestión de recursos.  12.5 Campaña de Imagen urbana.</v>
      </c>
      <c r="O13" s="213"/>
      <c r="P13" s="213"/>
      <c r="Q13" s="214"/>
    </row>
    <row r="14" spans="1:17" ht="122.25" customHeight="1" x14ac:dyDescent="0.25">
      <c r="A14" s="205"/>
      <c r="B14" s="215"/>
      <c r="C14" s="217"/>
      <c r="D14" s="233"/>
      <c r="E14" s="215"/>
      <c r="F14" s="216"/>
      <c r="G14" s="217"/>
      <c r="H14" s="233"/>
      <c r="I14" s="215"/>
      <c r="J14" s="216"/>
      <c r="K14" s="216"/>
      <c r="L14" s="217"/>
      <c r="M14" s="205"/>
      <c r="N14" s="215"/>
      <c r="O14" s="216"/>
      <c r="P14" s="216"/>
      <c r="Q14" s="217"/>
    </row>
    <row r="15" spans="1:17" x14ac:dyDescent="0.25">
      <c r="A15" s="197" t="str">
        <f>'[26]19.-DERECCIÓN GENERAL DE DESARR'!A15</f>
        <v>RESULTADOS</v>
      </c>
      <c r="B15" s="198"/>
      <c r="C15" s="198"/>
      <c r="D15" s="198"/>
      <c r="E15" s="198"/>
      <c r="F15" s="198"/>
      <c r="G15" s="198"/>
      <c r="H15" s="198"/>
      <c r="I15" s="198"/>
      <c r="J15" s="198"/>
      <c r="K15" s="198"/>
      <c r="L15" s="198"/>
      <c r="M15" s="198"/>
      <c r="N15" s="198"/>
      <c r="O15" s="198"/>
      <c r="P15" s="198"/>
      <c r="Q15" s="199"/>
    </row>
    <row r="16" spans="1:17" ht="15.75" customHeight="1" x14ac:dyDescent="0.25">
      <c r="A16" s="204" t="str">
        <f>'[26]19.-DERECCIÓN GENERAL DE DESARR'!A16</f>
        <v>Lógica Vertical</v>
      </c>
      <c r="B16" s="200" t="str">
        <f>'[26]19.-DERECCIÓN GENERAL DE DESARR'!B16</f>
        <v>Resumen Narrativo</v>
      </c>
      <c r="C16" s="219"/>
      <c r="D16" s="201"/>
      <c r="E16" s="197" t="str">
        <f>'[26]19.-DERECCIÓN GENERAL DE DESARR'!E16</f>
        <v>INDICADORES ESTRATÉGICOS</v>
      </c>
      <c r="F16" s="198"/>
      <c r="G16" s="198"/>
      <c r="H16" s="198"/>
      <c r="I16" s="198"/>
      <c r="J16" s="198"/>
      <c r="K16" s="198"/>
      <c r="L16" s="198"/>
      <c r="M16" s="199"/>
      <c r="N16" s="224" t="str">
        <f>'[26]19.-DERECCIÓN GENERAL DE DESARR'!N16</f>
        <v>AVANCE</v>
      </c>
      <c r="O16" s="225"/>
      <c r="P16" s="226" t="str">
        <f>'[26]19.-DERECCIÓN GENERAL DE DESARR'!P16</f>
        <v>Responsable del Registro del Avance</v>
      </c>
      <c r="Q16" s="227"/>
    </row>
    <row r="17" spans="1:18" ht="15.95" customHeight="1" x14ac:dyDescent="0.25">
      <c r="A17" s="218"/>
      <c r="B17" s="220"/>
      <c r="C17" s="221"/>
      <c r="D17" s="222"/>
      <c r="E17" s="200" t="str">
        <f>'[26]19.-DERECCIÓN GENERAL DE DESARR'!E17</f>
        <v>Denominación</v>
      </c>
      <c r="F17" s="201"/>
      <c r="G17" s="200" t="str">
        <f>'[26]19.-DERECCIÓN GENERAL DE DESARR'!G17</f>
        <v>Método de Cálculo</v>
      </c>
      <c r="H17" s="201"/>
      <c r="I17" s="200" t="str">
        <f>'[26]19.-DERECCIÓN GENERAL DE DESARR'!I17</f>
        <v>Unidad de Medida</v>
      </c>
      <c r="J17" s="201"/>
      <c r="K17" s="204" t="str">
        <f>'[26]19.-DERECCIÓN GENERAL DE DESARR'!K17</f>
        <v>Tipo- Dimensión - Frecuencia</v>
      </c>
      <c r="L17" s="206" t="str">
        <f>'[26]19.-DERECCIÓN GENERAL DE DESARR'!L17</f>
        <v>Meta Programada</v>
      </c>
      <c r="M17" s="207"/>
      <c r="N17" s="204" t="str">
        <f>'[26]19.-DERECCIÓN GENERAL DE DESARR'!N17</f>
        <v>Realizado al período</v>
      </c>
      <c r="O17" s="204" t="str">
        <f>'[26]19.-DERECCIÓN GENERAL DE DESARR'!O17</f>
        <v>Avance % al período</v>
      </c>
      <c r="P17" s="228"/>
      <c r="Q17" s="229"/>
    </row>
    <row r="18" spans="1:18" ht="63.75" customHeight="1" x14ac:dyDescent="0.25">
      <c r="A18" s="205"/>
      <c r="B18" s="202"/>
      <c r="C18" s="223"/>
      <c r="D18" s="203"/>
      <c r="E18" s="202"/>
      <c r="F18" s="203"/>
      <c r="G18" s="202"/>
      <c r="H18" s="203"/>
      <c r="I18" s="202"/>
      <c r="J18" s="203"/>
      <c r="K18" s="205"/>
      <c r="L18" s="74" t="str">
        <f>'[26]19.-DERECCIÓN GENERAL DE DESARR'!L18</f>
        <v>Trimestral</v>
      </c>
      <c r="M18" s="74" t="str">
        <f>'[26]19.-DERECCIÓN GENERAL DE DESARR'!M18</f>
        <v>Al Período</v>
      </c>
      <c r="N18" s="205"/>
      <c r="O18" s="205"/>
      <c r="P18" s="230"/>
      <c r="Q18" s="231"/>
    </row>
    <row r="19" spans="1:18" ht="264" customHeight="1" x14ac:dyDescent="0.25">
      <c r="A19" s="2" t="str">
        <f>'[26]19.-DERECCIÓN GENERAL DE DESARR'!A19</f>
        <v>FIN</v>
      </c>
      <c r="B19" s="112" t="str">
        <f>'[26]19.-DERECCIÓN GENERAL DE DESARR'!B19</f>
        <v>CONTRIBUIR A LA DISMINUCIÓN DEL ÍNDICE DE REZAGO DE DOTACIÓN DE INFRAESTRUCTURA BÁSICA EN EL MUNICIPIO DE EDUARDO NERI, MEDIANTE PROGRAMAS, PROYECTOS Y ACCIONES DIRECTAS O COMPLEMENTARIAS PARA CUBRIR LA DEMANDA EN MATERIA DE INFRAESTRUCTURA BÁSICA</v>
      </c>
      <c r="C19" s="116"/>
      <c r="D19" s="113"/>
      <c r="E19" s="112" t="str">
        <f>'[26]19.-DERECCIÓN GENERAL DE DESARR'!E19</f>
        <v>INDICADOR DE REZAGO SOCIAL (PORCENTAJE)</v>
      </c>
      <c r="F19" s="113"/>
      <c r="G19" s="208" t="str">
        <f>'[26]19.-DERECCIÓN GENERAL DE DESARR'!G19</f>
        <v>Porcentaje de Avance Programático = (No. De proyectos Terminados/ No. De Proyectos Programados) * 100.   PAP=(NPT/NPP) * 100</v>
      </c>
      <c r="H19" s="209"/>
      <c r="I19" s="210" t="str">
        <f>'[26]19.-DERECCIÓN GENERAL DE DESARR'!I19</f>
        <v>PLAN MUNICIPAL DE DESARROLLO, PLAN ESTATAL Y PLATAFORMA DE TRANSPARENCIA, PBR, POAS.
SECRETARIA DEL BIENESTAR
INSTITUTO NACIONAL DE ESTADÍSTICA, GEOGRAFÍA E INFORMÁTICA (INEGI)
CONSEJO NACIONAL DE EVALUACIÓN DE LA POLÍTICA DE DESARROLLO SOCIAL (CONEVAL)</v>
      </c>
      <c r="J19" s="211"/>
      <c r="K19" s="43" t="str">
        <f>'[26]19.-DERECCIÓN GENERAL DE DESARR'!K19</f>
        <v>Trimestral</v>
      </c>
      <c r="L19" s="75">
        <v>1</v>
      </c>
      <c r="M19" s="80" t="s">
        <v>440</v>
      </c>
      <c r="N19" s="81" t="s">
        <v>441</v>
      </c>
      <c r="O19" s="5">
        <v>0.25</v>
      </c>
      <c r="P19" s="114" t="str">
        <f t="shared" ref="P19:P27" si="0">$J$8</f>
        <v>DIRECCION DE OBRAS PUBLICAS</v>
      </c>
      <c r="Q19" s="115"/>
    </row>
    <row r="20" spans="1:18" ht="262.5" customHeight="1" x14ac:dyDescent="0.25">
      <c r="A20" s="2" t="str">
        <f>'[26]19.-DERECCIÓN GENERAL DE DESARR'!A20</f>
        <v>Propósito</v>
      </c>
      <c r="B20" s="112" t="str">
        <f>'[26]19.-DERECCIÓN GENERAL DE DESARR'!B20</f>
        <v>INCREMENTAR EL ÍNDICE DE POBLACIÓN CON DERECHOHABIENCIA A SERVICIOS DE AGUA POTABLE, DRENAJE Y ALCANTARILLADO, ENERGÍA ELÉCTRICA, SECTOR EDUCATIVO, SECTOR SALUD, VIVIENDA Y URBANIZACIÓN AL PIE DE VIVIENDA</v>
      </c>
      <c r="C20" s="116"/>
      <c r="D20" s="113"/>
      <c r="E20" s="112" t="str">
        <f>'[26]19.-DERECCIÓN GENERAL DE DESARR'!E20</f>
        <v>INDICADOR DE REZAGO SOCIAL (PORCENTAJE)</v>
      </c>
      <c r="F20" s="113"/>
      <c r="G20" s="112" t="str">
        <f>'[26]19.-DERECCIÓN GENERAL DE DESARR'!G20</f>
        <v>Porcentaje de Efectividad = No. De Acciones Realizadas / No. De Acciones Programadas * 100             PE=NAR/NAP *100</v>
      </c>
      <c r="H20" s="113"/>
      <c r="I20" s="114" t="str">
        <f>'[26]19.-DERECCIÓN GENERAL DE DESARR'!I20</f>
        <v>PLAN MUNICIPAL DE DESARROLLO, PLAN ESTATAL Y PLATAFORMA DE TRANSPARENCIA, PBR, POAS.
SECRETARIA DEL BIENESTAR
INSTITUTO NACIONAL DE ESTADÍSTICA, GEOGRAFÍA E INFORMÁTICA (INEGI)
CONSEJO NACIONAL DE EVALUACIÓN DE LA POLÍTICA DE DESARROLLO SOCIAL (CONEVAL)</v>
      </c>
      <c r="J20" s="115"/>
      <c r="K20" s="43" t="str">
        <f>'[26]19.-DERECCIÓN GENERAL DE DESARR'!K20</f>
        <v>Trimestral</v>
      </c>
      <c r="L20" s="75">
        <v>1</v>
      </c>
      <c r="M20" s="80" t="s">
        <v>440</v>
      </c>
      <c r="N20" s="81" t="s">
        <v>441</v>
      </c>
      <c r="O20" s="5">
        <v>0.25</v>
      </c>
      <c r="P20" s="114" t="str">
        <f t="shared" si="0"/>
        <v>DIRECCION DE OBRAS PUBLICAS</v>
      </c>
      <c r="Q20" s="115"/>
    </row>
    <row r="21" spans="1:18" ht="253.5" customHeight="1" x14ac:dyDescent="0.25">
      <c r="A21" s="2" t="str">
        <f>'[26]19.-DERECCIÓN GENERAL DE DESARR'!A21</f>
        <v>Componente 1</v>
      </c>
      <c r="B21" s="112" t="str">
        <f>'[26]19.-DERECCIÓN GENERAL DE DESARR'!B21</f>
        <v>APOYO DIRECTO A LA POBLACIÓN QUE NO CUENTA CON ACCESO A LOS SERVICIOS BÁSICOS PARA LA VIVIENDA EN MATERIA DE AGUA POTABLE</v>
      </c>
      <c r="C21" s="116"/>
      <c r="D21" s="113"/>
      <c r="E21" s="112" t="str">
        <f>'[26]19.-DERECCIÓN GENERAL DE DESARR'!E21</f>
        <v>VIVIENDAS QUE NO DISPONEN DE AGUA ENTUBADA DE LA RED PÚBLICA</v>
      </c>
      <c r="F21" s="113"/>
      <c r="G21" s="112" t="str">
        <f>'[26]19.-DERECCIÓN GENERAL DE DESARR'!G21</f>
        <v>Porcentaje de Avance Programático = (No. De proyectos Terminados/ No. De Proyectos Programados) * 100.   PAP=(NPT/NPP) * 100</v>
      </c>
      <c r="H21" s="113"/>
      <c r="I21" s="114" t="str">
        <f>'[26]19.-DERECCIÓN GENERAL DE DESARR'!I21</f>
        <v>PLAN MUNICIPAL DE DESARROLLO, PLAN ESTATAL Y PLATAFORMA DE TRANSPARENCIA, PBR, POAS.
SECRETARIA DEL BIENESTAR
INSTITUTO NACIONAL DE ESTADÍSTICA, GEOGRAFÍA E INFORMÁTICA (INEGI)
CONSEJO NACIONAL DE EVALUACIÓN DE LA POLÍTICA DE DESARROLLO SOCIAL (CONEVAL)</v>
      </c>
      <c r="J21" s="115"/>
      <c r="K21" s="43" t="str">
        <f>'[26]19.-DERECCIÓN GENERAL DE DESARR'!K21</f>
        <v>Trimestral</v>
      </c>
      <c r="L21" s="75">
        <v>1</v>
      </c>
      <c r="M21" s="80" t="s">
        <v>440</v>
      </c>
      <c r="N21" s="81" t="s">
        <v>441</v>
      </c>
      <c r="O21" s="5">
        <v>0.25</v>
      </c>
      <c r="P21" s="114" t="str">
        <f t="shared" si="0"/>
        <v>DIRECCION DE OBRAS PUBLICAS</v>
      </c>
      <c r="Q21" s="115"/>
    </row>
    <row r="22" spans="1:18" ht="251.25" customHeight="1" x14ac:dyDescent="0.25">
      <c r="A22" s="2" t="str">
        <f>'[26]19.-DERECCIÓN GENERAL DE DESARR'!A22</f>
        <v>Componente 2</v>
      </c>
      <c r="B22" s="112" t="str">
        <f>'[26]19.-DERECCIÓN GENERAL DE DESARR'!B22</f>
        <v>APOYO DIRECTO A LA POBLACIÓN QUE NO CUENTA CON ACCESO A LOS SERVICIOS BÁSICOS PARA LA VIVIENDA EN MATERIA DE DRENAJE Y ALCANTARILLADO</v>
      </c>
      <c r="C22" s="116"/>
      <c r="D22" s="113"/>
      <c r="E22" s="112" t="str">
        <f>'[26]19.-DERECCIÓN GENERAL DE DESARR'!E22</f>
        <v>VIVIENDAS QUE NO DISPONEN CON DRENAJE Y ALCANTARILLADO</v>
      </c>
      <c r="F22" s="113"/>
      <c r="G22" s="112" t="str">
        <f>'[26]19.-DERECCIÓN GENERAL DE DESARR'!G22</f>
        <v>Porcentaje de Avance Programático = (No. De proyectos Terminados/ No. De Proyectos Programados) * 100.   PAP=(NPT/NPP) * 100</v>
      </c>
      <c r="H22" s="113"/>
      <c r="I22" s="114" t="str">
        <f>'[26]19.-DERECCIÓN GENERAL DE DESARR'!I22</f>
        <v>PLAN MUNICIPAL DE DESARROLLO, PLAN ESTATAL Y PLATAFORMA DE TRANSPARENCIA, PBR, POAS.
SECRETARIA DEL BIENESTAR
INSTITUTO NACIONAL DE ESTADÍSTICA, GEOGRAFÍA E INFORMÁTICA (INEGI)
CONSEJO NACIONAL DE EVALUACIÓN DE LA POLÍTICA DE DESARROLLO SOCIAL (CONEVAL)</v>
      </c>
      <c r="J22" s="115"/>
      <c r="K22" s="43" t="str">
        <f>'[26]19.-DERECCIÓN GENERAL DE DESARR'!K22</f>
        <v>Trimestral</v>
      </c>
      <c r="L22" s="75">
        <v>1</v>
      </c>
      <c r="M22" s="80" t="s">
        <v>440</v>
      </c>
      <c r="N22" s="81" t="s">
        <v>441</v>
      </c>
      <c r="O22" s="5">
        <v>0.25</v>
      </c>
      <c r="P22" s="114" t="str">
        <f t="shared" si="0"/>
        <v>DIRECCION DE OBRAS PUBLICAS</v>
      </c>
      <c r="Q22" s="115"/>
    </row>
    <row r="23" spans="1:18" ht="259.5" customHeight="1" x14ac:dyDescent="0.25">
      <c r="A23" s="2" t="str">
        <f>'[26]19.-DERECCIÓN GENERAL DE DESARR'!A23</f>
        <v>Componente 3</v>
      </c>
      <c r="B23" s="112" t="str">
        <f>'[26]19.-DERECCIÓN GENERAL DE DESARR'!B23</f>
        <v>APOYO DIRECTO A LA POBLACIÓN QUE NO CUENTA CON ACCESO A LOS SERVICIOS BÁSICOS PARA LA VIVIENDA EN MATERIA DE RED DE ENERGÍA ELÉCTRICA</v>
      </c>
      <c r="C23" s="116"/>
      <c r="D23" s="113"/>
      <c r="E23" s="112" t="str">
        <f>'[26]19.-DERECCIÓN GENERAL DE DESARR'!E23</f>
        <v>COLONIAS QUE NO DISPONEN RED DE ENERGÍA ELÉCTRICA</v>
      </c>
      <c r="F23" s="113"/>
      <c r="G23" s="112" t="str">
        <f>'[26]19.-DERECCIÓN GENERAL DE DESARR'!G23</f>
        <v>Porcentaje de Avance Programático = (No. De proyectos Terminados/ No. De Proyectos Programados) * 100.   PAP=(NPT/NPP) * 100</v>
      </c>
      <c r="H23" s="113"/>
      <c r="I23" s="114" t="str">
        <f>'[26]19.-DERECCIÓN GENERAL DE DESARR'!I23</f>
        <v>PLAN MUNICIPAL DE DESARROLLO, PLAN ESTATAL Y PLATAFORMA DE TRANSPARENCIA, PBR, POAS.
SECRETARIA DEL BIENESTAR
INSTITUTO NACIONAL DE ESTADÍSTICA, GEOGRAFÍA E INFORMÁTICA (INEGI)
CONSEJO NACIONAL DE EVALUACIÓN DE LA POLÍTICA DE DESARROLLO SOCIAL (CONEVAL)
COMISIÓN FEDERAL DE ELECTRICIDAD (CFE)</v>
      </c>
      <c r="J23" s="115"/>
      <c r="K23" s="43" t="str">
        <f>'[26]19.-DERECCIÓN GENERAL DE DESARR'!K23</f>
        <v>Trimestral</v>
      </c>
      <c r="L23" s="75">
        <v>1</v>
      </c>
      <c r="M23" s="80" t="s">
        <v>440</v>
      </c>
      <c r="N23" s="81" t="s">
        <v>441</v>
      </c>
      <c r="O23" s="5">
        <v>0.25</v>
      </c>
      <c r="P23" s="114" t="str">
        <f t="shared" si="0"/>
        <v>DIRECCION DE OBRAS PUBLICAS</v>
      </c>
      <c r="Q23" s="115"/>
    </row>
    <row r="24" spans="1:18" ht="265.5" customHeight="1" x14ac:dyDescent="0.25">
      <c r="A24" s="2" t="str">
        <f>'[26]19.-DERECCIÓN GENERAL DE DESARR'!A24</f>
        <v>Componente 4</v>
      </c>
      <c r="B24" s="112" t="str">
        <f>'[26]19.-DERECCIÓN GENERAL DE DESARR'!B24</f>
        <v>APOYO DIRECTO A LA POBLACIÓN QUE NO CUENTA CON ACCESO A LA INFRAESTRUCTURA BASICA EN EL SECTOR EDUCATIVO</v>
      </c>
      <c r="C24" s="116"/>
      <c r="D24" s="113"/>
      <c r="E24" s="112" t="str">
        <f>'[26]19.-DERECCIÓN GENERAL DE DESARR'!E24</f>
        <v>POBLACIÓN SIN DERECHOHABIENCIA A SERVICIOS DEL SECTOR EDUCATIVO</v>
      </c>
      <c r="F24" s="113"/>
      <c r="G24" s="112" t="str">
        <f>'[26]19.-DERECCIÓN GENERAL DE DESARR'!G24</f>
        <v>Porcentaje de Avance Programático = (No. De proyectos Terminados/ No. De Proyectos Programados) * 100.   PAP=(NPT/NPP) * 100</v>
      </c>
      <c r="H24" s="113"/>
      <c r="I24" s="114" t="str">
        <f>'[26]19.-DERECCIÓN GENERAL DE DESARR'!I24</f>
        <v>PLAN MUNICIPAL DE DESARROLLO, PLAN ESTATAL Y PLATAFORMA DE TRANSPARENCIA, PBR, POAS.
SECRETARIA DEL BIENESTAR
INSTITUTO NACIONAL DE ESTADÍSTICA, GEOGRAFÍA E INFORMÁTICA (INEGI)
CONSEJO NACIONAL DE EVALUACIÓN DE LA POLÍTICA DE DESARROLLO SOCIAL (CONEVAL)</v>
      </c>
      <c r="J24" s="115"/>
      <c r="K24" s="43" t="str">
        <f>'[26]19.-DERECCIÓN GENERAL DE DESARR'!K24</f>
        <v>Trimestral</v>
      </c>
      <c r="L24" s="75">
        <v>1</v>
      </c>
      <c r="M24" s="80" t="s">
        <v>440</v>
      </c>
      <c r="N24" s="81" t="s">
        <v>441</v>
      </c>
      <c r="O24" s="5">
        <v>0.25</v>
      </c>
      <c r="P24" s="114" t="str">
        <f t="shared" si="0"/>
        <v>DIRECCION DE OBRAS PUBLICAS</v>
      </c>
      <c r="Q24" s="115"/>
    </row>
    <row r="25" spans="1:18" ht="244.5" customHeight="1" x14ac:dyDescent="0.25">
      <c r="A25" s="2" t="str">
        <f>'[26]19.-DERECCIÓN GENERAL DE DESARR'!A25</f>
        <v>Componente 5</v>
      </c>
      <c r="B25" s="112" t="str">
        <f>'[26]19.-DERECCIÓN GENERAL DE DESARR'!B25</f>
        <v>APOYO DIRECTO A LA POBLACIÓN QUE NO CUENTA CON ACCESO A LA INFRAESTRUCTURA BASICA DE SALUD.</v>
      </c>
      <c r="C25" s="116"/>
      <c r="D25" s="113"/>
      <c r="E25" s="112" t="str">
        <f>'[26]19.-DERECCIÓN GENERAL DE DESARR'!E25</f>
        <v>POBLACIÓN SIN DERECHOHABIENCIA A SERVICIOS DE SALUD</v>
      </c>
      <c r="F25" s="113"/>
      <c r="G25" s="112" t="str">
        <f>'[26]19.-DERECCIÓN GENERAL DE DESARR'!G25</f>
        <v>Porcentaje de Avance Programático = (No. De proyectos Terminados/ No. De Proyectos Programados) * 100.   PAP=(NPT/NPP) * 100</v>
      </c>
      <c r="H25" s="113"/>
      <c r="I25" s="114" t="str">
        <f>'[26]19.-DERECCIÓN GENERAL DE DESARR'!I25</f>
        <v>PLAN MUNICIPAL DE DESARROLLO, PLAN ESTATAL Y PLATAFORMA DE TRANSPARENCIA, PBR, POAS.
SECRETARIA DEL BIENESTAR
INSTITUTO NACIONAL DE ESTADÍSTICA, GEOGRAFÍA E INFORMÁTICA (INEGI)
CONSEJO NACIONAL DE EVALUACIÓN DE LA POLÍTICA DE DESARROLLO SOCIAL (CONEVAL)</v>
      </c>
      <c r="J25" s="115"/>
      <c r="K25" s="43" t="str">
        <f>'[26]19.-DERECCIÓN GENERAL DE DESARR'!K25</f>
        <v>Trimestral</v>
      </c>
      <c r="L25" s="75">
        <v>1</v>
      </c>
      <c r="M25" s="80" t="s">
        <v>440</v>
      </c>
      <c r="N25" s="81" t="s">
        <v>441</v>
      </c>
      <c r="O25" s="5">
        <v>0.25</v>
      </c>
      <c r="P25" s="114" t="str">
        <f t="shared" si="0"/>
        <v>DIRECCION DE OBRAS PUBLICAS</v>
      </c>
      <c r="Q25" s="115"/>
    </row>
    <row r="26" spans="1:18" ht="359.25" customHeight="1" x14ac:dyDescent="0.25">
      <c r="A26" s="2" t="str">
        <f>'[26]19.-DERECCIÓN GENERAL DE DESARR'!A26</f>
        <v>Componente 6</v>
      </c>
      <c r="B26" s="112" t="str">
        <f>'[26]19.-DERECCIÓN GENERAL DE DESARR'!B26</f>
        <v>APOYO A VIVIENDAS AFECTADAS POR FENÓMENOS NATURALES CONSIDERANDO EL CENSO REALIZADO EN CAMPO Y ANALIZADOS LOS CASOS DE INTERVENCIÓN</v>
      </c>
      <c r="C26" s="116"/>
      <c r="D26" s="113"/>
      <c r="E26" s="112" t="str">
        <f>'[26]19.-DERECCIÓN GENERAL DE DESARR'!E26</f>
        <v>VIVIENDAS AFECTADAS POR FENÓMENOS NATURALES EN CONDICIONES DE RIESGO</v>
      </c>
      <c r="F26" s="113"/>
      <c r="G26" s="112" t="str">
        <f>'[26]19.-DERECCIÓN GENERAL DE DESARR'!G26</f>
        <v>Porcentaje de Avance Programático = (No. De proyectos Terminados/ No. De Proyectos Programados) * 100.   PAP=(NPT/NPP) * 100</v>
      </c>
      <c r="H26" s="113"/>
      <c r="I26" s="114" t="str">
        <f>'[26]19.-DERECCIÓN GENERAL DE DESARR'!I26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26" s="115"/>
      <c r="K26" s="43" t="str">
        <f>'[26]19.-DERECCIÓN GENERAL DE DESARR'!K26</f>
        <v>Trimestral</v>
      </c>
      <c r="L26" s="75">
        <v>1</v>
      </c>
      <c r="M26" s="80" t="s">
        <v>440</v>
      </c>
      <c r="N26" s="81" t="s">
        <v>441</v>
      </c>
      <c r="O26" s="5">
        <v>0.25</v>
      </c>
      <c r="P26" s="114" t="str">
        <f t="shared" si="0"/>
        <v>DIRECCION DE OBRAS PUBLICAS</v>
      </c>
      <c r="Q26" s="115"/>
    </row>
    <row r="27" spans="1:18" ht="154.5" customHeight="1" x14ac:dyDescent="0.25">
      <c r="A27" s="2" t="str">
        <f>'[26]19.-DERECCIÓN GENERAL DE DESARR'!A27</f>
        <v>Componente 7</v>
      </c>
      <c r="B27" s="112" t="str">
        <f>'[26]19.-DERECCIÓN GENERAL DE DESARR'!B27</f>
        <v xml:space="preserve">APOYO A LA INFRAESTRUCTURA DE URBANIZACIÓN EN GENERAL </v>
      </c>
      <c r="C27" s="116"/>
      <c r="D27" s="113"/>
      <c r="E27" s="112" t="str">
        <f>'[26]19.-DERECCIÓN GENERAL DE DESARR'!E27</f>
        <v>PORCENTAJE DE INFRAESTRUCTURA DE URBANIZACIÓN</v>
      </c>
      <c r="F27" s="113"/>
      <c r="G27" s="112" t="str">
        <f>'[26]19.-DERECCIÓN GENERAL DE DESARR'!G27</f>
        <v>Porcentaje de Avance Programático = (No. De proyectos Terminados/ No. De Proyectos Programados) * 100.   PAP=(NPT/NPP) * 100</v>
      </c>
      <c r="H27" s="113"/>
      <c r="I27" s="114" t="str">
        <f>'[26]19.-DERECCIÓN GENERAL DE DESARR'!I27</f>
        <v>PLAN MUNICIPAL DE DESARROLLO, PLAN ESTATAL Y PLATAFORMA DE TRANSPARENCIA, PBR, POAS.
SECRETARIA DEL BIENESTAR</v>
      </c>
      <c r="J27" s="115"/>
      <c r="K27" s="43" t="str">
        <f>'[26]19.-DERECCIÓN GENERAL DE DESARR'!K27</f>
        <v>Trimestral</v>
      </c>
      <c r="L27" s="75">
        <v>1</v>
      </c>
      <c r="M27" s="80" t="s">
        <v>440</v>
      </c>
      <c r="N27" s="81" t="s">
        <v>441</v>
      </c>
      <c r="O27" s="5">
        <v>0.25</v>
      </c>
      <c r="P27" s="114" t="str">
        <f t="shared" si="0"/>
        <v>DIRECCION DE OBRAS PUBLICAS</v>
      </c>
      <c r="Q27" s="115"/>
    </row>
    <row r="28" spans="1:18" x14ac:dyDescent="0.25">
      <c r="A28" s="197" t="str">
        <f>'[26]19.-DERECCIÓN GENERAL DE DESARR'!A28</f>
        <v>INDICADORES DE GESTIÓN</v>
      </c>
      <c r="B28" s="198"/>
      <c r="C28" s="198"/>
      <c r="D28" s="198"/>
      <c r="E28" s="198"/>
      <c r="F28" s="198"/>
      <c r="G28" s="198"/>
      <c r="H28" s="198"/>
      <c r="I28" s="198"/>
      <c r="J28" s="198"/>
      <c r="K28" s="198"/>
      <c r="L28" s="198"/>
      <c r="M28" s="198"/>
      <c r="N28" s="198"/>
      <c r="O28" s="198"/>
      <c r="P28" s="198"/>
      <c r="Q28" s="199"/>
    </row>
    <row r="29" spans="1:18" ht="408.75" customHeight="1" x14ac:dyDescent="0.25">
      <c r="A29" s="3" t="str">
        <f>'[26]19.-DERECCIÓN GENERAL DE DESARR'!A29</f>
        <v>Actividad 1.1</v>
      </c>
      <c r="B29" s="112" t="str">
        <f>'[26]19.-DERECCIÓN GENERAL DE DESARR'!B29</f>
        <v>1.1.1.- REHABILITACIÓN DEL EQUIPAMIENTO DE NUEVOS Y EXISTENTES POZOS PROFUNDOS.
1.1.2.- REHABILITACIÓN DE LOS SISTEMAS DE REBOMBEO EN TANQUES DE ALMACENAMIENTO PARA EL ABASTECIMIENTO DE AGUA POTABLE.
1.1.3.- REHABILITACIÓN DE LAS SUBESTACIONES ELÉCTRICAS DE LOS SISTEMAS DE BOMBEO EN TODAS LAS FUENTES DE ABASTECIMIENTO DE AGUA POTABLE.
1.1.4.- REHABILITACIÓN DE LA RED EXISTENTE DE AGUA POTABLE DE LA CABECERA Y LAS COMUNIDADES</v>
      </c>
      <c r="C29" s="116"/>
      <c r="D29" s="113"/>
      <c r="E29" s="112" t="str">
        <f>'[26]19.-DERECCIÓN GENERAL DE DESARR'!E29</f>
        <v>VIVIENDAS QUE NO DISPONEN DE AGUA ENTUBADA DE LA RED PÚBLICA</v>
      </c>
      <c r="F29" s="113"/>
      <c r="G29" s="112" t="str">
        <f>'[26]19.-DERECCIÓN GENERAL DE DESARR'!G29</f>
        <v>Porcentaje de Avance Programático = (No. De proyectos Terminados/ No. De Proyectos Programados) * 100.   PAP=(NPT/NPP) * 100</v>
      </c>
      <c r="H29" s="113"/>
      <c r="I29" s="114" t="str">
        <f>'[26]19.-DERECCIÓN GENERAL DE DESARR'!I29</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29" s="115"/>
      <c r="K29" s="43" t="str">
        <f>'[26]19.-DERECCIÓN GENERAL DE DESARR'!K29</f>
        <v>Trimestral</v>
      </c>
      <c r="L29" s="75">
        <v>1</v>
      </c>
      <c r="M29" s="80" t="s">
        <v>440</v>
      </c>
      <c r="N29" s="81" t="s">
        <v>441</v>
      </c>
      <c r="O29" s="5">
        <v>0.25</v>
      </c>
      <c r="P29" s="114" t="str">
        <f t="shared" ref="P29" si="1">$P$27</f>
        <v>DIRECCION DE OBRAS PUBLICAS</v>
      </c>
      <c r="Q29" s="115"/>
    </row>
    <row r="30" spans="1:18" ht="240.75" customHeight="1" x14ac:dyDescent="0.25">
      <c r="A30" s="3" t="str">
        <f>'[26]19.-DERECCIÓN GENERAL DE DESARR'!A30</f>
        <v>Actividad 1.2</v>
      </c>
      <c r="B30" s="112" t="str">
        <f>'[26]19.-DERECCIÓN GENERAL DE DESARR'!B30</f>
        <v>1.2.1.- CONSTRUCCIÓN DE NUEVAS LÍNEAS DE CONDUCCIÓN PARA INTERCONECTAR LAS FUENTES DE ABASTECIMIENTO CON LOS TANQUES REGULADORES Y REBOMBEOS PARA EL SUMINISTRO DE AGUA POTABLE EN ATENCIÓN A LAS ZONAS DE REZAGO. 
1.2.2.- EQUIPAR LOS NUEVOS POZOS PROFUNDOS.
1.2.3.- CONSTRUCCIÓN DE NUEVA RED ELÉCTRICA PARA EL FUNCIONAMIENTO DE LOS POZOS PROFUNDOS.</v>
      </c>
      <c r="C30" s="116"/>
      <c r="D30" s="113"/>
      <c r="E30" s="112" t="str">
        <f>'[26]19.-DERECCIÓN GENERAL DE DESARR'!E30</f>
        <v>VIVIENDAS QUE NO DISPONEN DE AGUA ENTUBADA DE LA RED PÚBLICA</v>
      </c>
      <c r="F30" s="113"/>
      <c r="G30" s="112" t="str">
        <f>'[26]19.-DERECCIÓN GENERAL DE DESARR'!G30</f>
        <v>Porcentaje de Avance Programático = (No. De proyectos Terminados/ No. De Proyectos Programados) * 100.   PAP=(NPT/NPP) * 100</v>
      </c>
      <c r="H30" s="113"/>
      <c r="I30" s="114" t="str">
        <f>'[26]19.-DERECCIÓN GENERAL DE DESARR'!I30</f>
        <v>PLAN MUNICIPAL DE DESARROLLO, PLAN ESTATAL Y PLATAFORMA DE TRANSPARENCIA, PBR, POAS.
SECRETARIA DEL BIENESTAR
INSTITUTO NACIONAL DE ESTADÍSTICA, GEOGRAFÍA E INFORMÁTICA (INEGI)
CONSEJO NACIONAL DE EVALUACIÓN DE LA POLÍTICA DE DESARROLLO SOCIAL (CONEVAL)</v>
      </c>
      <c r="J30" s="115"/>
      <c r="K30" s="43" t="str">
        <f>'[26]19.-DERECCIÓN GENERAL DE DESARR'!K30</f>
        <v>Trimestral</v>
      </c>
      <c r="L30" s="75">
        <v>1</v>
      </c>
      <c r="M30" s="80" t="s">
        <v>440</v>
      </c>
      <c r="N30" s="81" t="s">
        <v>441</v>
      </c>
      <c r="O30" s="5">
        <v>0.25</v>
      </c>
      <c r="P30" s="114" t="str">
        <f t="shared" ref="P30:P39" si="2">$P$29</f>
        <v>DIRECCION DE OBRAS PUBLICAS</v>
      </c>
      <c r="Q30" s="115"/>
      <c r="R30" t="s">
        <v>34</v>
      </c>
    </row>
    <row r="31" spans="1:18" ht="241.5" customHeight="1" x14ac:dyDescent="0.25">
      <c r="A31" s="3" t="str">
        <f>'[26]19.-DERECCIÓN GENERAL DE DESARR'!A31</f>
        <v>Actividad 2.1</v>
      </c>
      <c r="B31" s="112" t="str">
        <f>'[26]19.-DERECCIÓN GENERAL DE DESARR'!B31</f>
        <v>2.1.1.- REHABILITACIÓN DE LA RED EXISTENTE DE AGUA POTABLE DE LA CABECERA Y LAS COMUNIDADES
2.1.2. DESAZOLVE DE LAS DE LA RED EXISTENTE DE AGUA POTABLE DE LA CABECERA Y LAS COMUNIDADES</v>
      </c>
      <c r="C31" s="116"/>
      <c r="D31" s="113"/>
      <c r="E31" s="112" t="str">
        <f>'[26]19.-DERECCIÓN GENERAL DE DESARR'!E31</f>
        <v>VIVIENDAS QUE NO DISPONEN CON DRENAJE Y ALCANTARILLADO</v>
      </c>
      <c r="F31" s="113"/>
      <c r="G31" s="112" t="str">
        <f>'[26]19.-DERECCIÓN GENERAL DE DESARR'!G31</f>
        <v>Porcentaje de Avance Programático = (No. De proyectos Terminados/ No. De Proyectos Programados) * 100.   PAP=(NPT/NPP) * 100</v>
      </c>
      <c r="H31" s="113"/>
      <c r="I31" s="114" t="str">
        <f>'[26]19.-DERECCIÓN GENERAL DE DESARR'!I31</f>
        <v>PLAN MUNICIPAL DE DESARROLLO, PLAN ESTATAL Y PLATAFORMA DE TRANSPARENCIA, PBR, POAS.
SECRETARIA DEL BIENESTAR
INSTITUTO NACIONAL DE ESTADÍSTICA, GEOGRAFÍA E INFORMÁTICA (INEGI)
CONSEJO NACIONAL DE EVALUACIÓN DE LA POLÍTICA DE DESARROLLO SOCIAL (CONEVAL)</v>
      </c>
      <c r="J31" s="115"/>
      <c r="K31" s="43" t="str">
        <f>'[26]19.-DERECCIÓN GENERAL DE DESARR'!K31</f>
        <v>Trimestral</v>
      </c>
      <c r="L31" s="75">
        <v>1</v>
      </c>
      <c r="M31" s="80" t="s">
        <v>440</v>
      </c>
      <c r="N31" s="81" t="s">
        <v>441</v>
      </c>
      <c r="O31" s="5">
        <v>0.25</v>
      </c>
      <c r="P31" s="114" t="str">
        <f t="shared" si="2"/>
        <v>DIRECCION DE OBRAS PUBLICAS</v>
      </c>
      <c r="Q31" s="115"/>
    </row>
    <row r="32" spans="1:18" ht="259.5" customHeight="1" x14ac:dyDescent="0.25">
      <c r="A32" s="3" t="str">
        <f>'[26]19.-DERECCIÓN GENERAL DE DESARR'!A32</f>
        <v>Actividad 2.2</v>
      </c>
      <c r="B32" s="191" t="str">
        <f>'[26]19.-DERECCIÓN GENERAL DE DESARR'!B32</f>
        <v>2.2.1.- REALIZAR PROYECTOS QUE ATIENDAN PRINCIPALMENTE LA PROBLEMÁTICA EN MATERIA REZAGO DE DRENAJE Y ALCANTARILLADO
2.2.2.- CONSTRUCCIÓN Y AMPLIACIÓN DE NUEVAS LÍNEAS DE DRENAJE Y ALCANTARILLADO EN COLONIAS NUEVAS EN LA CABECERA Y EN LAS COMUNIDADES.</v>
      </c>
      <c r="C32" s="196"/>
      <c r="D32" s="192"/>
      <c r="E32" s="112" t="str">
        <f>'[26]19.-DERECCIÓN GENERAL DE DESARR'!E32</f>
        <v>VIVIENDAS QUE NO DISPONEN CON DRENAJE Y ALCANTARILLADO</v>
      </c>
      <c r="F32" s="113"/>
      <c r="G32" s="112" t="str">
        <f>'[26]19.-DERECCIÓN GENERAL DE DESARR'!G32</f>
        <v>Porcentaje de Avance Programático = (No. De proyectos Terminados/ No. De Proyectos Programados) * 100.   PAP=(NPT/NPP) * 100</v>
      </c>
      <c r="H32" s="113"/>
      <c r="I32" s="114" t="str">
        <f>'[26]19.-DERECCIÓN GENERAL DE DESARR'!I32</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32" s="115"/>
      <c r="K32" s="43" t="str">
        <f>'[26]19.-DERECCIÓN GENERAL DE DESARR'!K32</f>
        <v>Trimestral</v>
      </c>
      <c r="L32" s="75">
        <v>1</v>
      </c>
      <c r="M32" s="80" t="s">
        <v>440</v>
      </c>
      <c r="N32" s="81" t="s">
        <v>441</v>
      </c>
      <c r="O32" s="5">
        <v>0.25</v>
      </c>
      <c r="P32" s="114" t="str">
        <f t="shared" si="2"/>
        <v>DIRECCION DE OBRAS PUBLICAS</v>
      </c>
      <c r="Q32" s="115"/>
    </row>
    <row r="33" spans="1:17" ht="228.75" customHeight="1" x14ac:dyDescent="0.25">
      <c r="A33" s="3" t="str">
        <f>'[26]19.-DERECCIÓN GENERAL DE DESARR'!A33</f>
        <v>Actividad 3.1</v>
      </c>
      <c r="B33" s="112" t="str">
        <f>'[26]19.-DERECCIÓN GENERAL DE DESARR'!B33</f>
        <v>2.2.1.- REALIZAR PROYECTOS QUE ATIENDAN PRINCIPALMENTE LA PROBLEMÁTICA DE REZAGO EN MATERIA DE RED DE ENERGÍA ELÉCTRICA
2.2.2.- CONSTRUCCIÓN Y AMPLIACIÓN DE NUEVAS LÍNEAS DE RED DE ENERGÍA ELÉCTRICA EN COLONIAS NUEVAS DE LA CABECERA Y EN LAS COMUNIDADES.</v>
      </c>
      <c r="C33" s="116"/>
      <c r="D33" s="113"/>
      <c r="E33" s="112" t="str">
        <f>'[26]19.-DERECCIÓN GENERAL DE DESARR'!E33</f>
        <v>POBLACIÓN SIN DERECHOHABIENCIA A SERVICIOS DE ENERGÍA ELÉCTRICA</v>
      </c>
      <c r="F33" s="113"/>
      <c r="G33" s="112" t="str">
        <f>'[26]19.-DERECCIÓN GENERAL DE DESARR'!G33</f>
        <v>Porcentaje de Avance Programático = (No. De proyectos Terminados/ No. De Proyectos Programados) * 100.   PAP=(NPT/NPP) * 100</v>
      </c>
      <c r="H33" s="113"/>
      <c r="I33" s="114" t="str">
        <f>'[26]19.-DERECCIÓN GENERAL DE DESARR'!I33</f>
        <v>PLAN MUNICIPAL DE DESARROLLO, PLAN ESTATAL Y PLATAFORMA DE TRANSPARENCIA, PBR, POAS.
SECRETARIA DEL BIENESTAR
INSTITUTO NACIONAL DE ESTADÍSTICA, GEOGRAFÍA E INFORMÁTICA (INEGI)
CONSEJO NACIONAL DE EVALUACIÓN DE LA POLÍTICA DE DESARROLLO SOCIAL (CONEVAL)</v>
      </c>
      <c r="J33" s="115"/>
      <c r="K33" s="43" t="str">
        <f>'[26]19.-DERECCIÓN GENERAL DE DESARR'!K33</f>
        <v>Trimestral</v>
      </c>
      <c r="L33" s="75">
        <v>1</v>
      </c>
      <c r="M33" s="80" t="s">
        <v>440</v>
      </c>
      <c r="N33" s="81" t="s">
        <v>441</v>
      </c>
      <c r="O33" s="5">
        <v>0.25</v>
      </c>
      <c r="P33" s="114" t="str">
        <f t="shared" si="2"/>
        <v>DIRECCION DE OBRAS PUBLICAS</v>
      </c>
      <c r="Q33" s="115"/>
    </row>
    <row r="34" spans="1:17" ht="253.5" customHeight="1" x14ac:dyDescent="0.25">
      <c r="A34" s="3" t="str">
        <f>'[26]19.-DERECCIÓN GENERAL DE DESARR'!A34</f>
        <v>Actividad 4.1</v>
      </c>
      <c r="B34" s="193" t="str">
        <f>'[26]19.-DERECCIÓN GENERAL DE DESARR'!B34</f>
        <v>4.1.1.- REHABILITAR LA INFRAESTRUCTURA BÁSICA EN EL SECTOR EDUCATIVO EXISTENTE PARA PROLONGAR SU VIDA UTIL.
4.2.1.- CONSTRUCCIÓN Y AMPLIACIÓN LA INFRAESTRUCTURA BÁSICA EN EL SECTOR EDUCATIVO QUE SE CONSIDERE NUEVA PARA LOS DIFERENTES NIVELES EDUCATIVOS</v>
      </c>
      <c r="C34" s="194"/>
      <c r="D34" s="195"/>
      <c r="E34" s="112" t="str">
        <f>'[26]19.-DERECCIÓN GENERAL DE DESARR'!E34</f>
        <v xml:space="preserve">INFRAESTRUCTURA EDUCATIVA CON DETERIORO ESTADO FÍSICO  </v>
      </c>
      <c r="F34" s="113"/>
      <c r="G34" s="112" t="str">
        <f>'[26]19.-DERECCIÓN GENERAL DE DESARR'!G34</f>
        <v>Porcentaje de Avance Programático = (No. De proyectos Terminados/ No. De Proyectos Programados) * 100.   PAP=(NPT/NPP) * 100</v>
      </c>
      <c r="H34" s="113"/>
      <c r="I34" s="114" t="str">
        <f>'[26]19.-DERECCIÓN GENERAL DE DESARR'!I34</f>
        <v>PLAN MUNICIPAL DE DESARROLLO, PLAN ESTATAL Y PLATAFORMA DE TRANSPARENCIA, PBR, POAS.
SECRETARIA DEL BIENESTAR
INSTITUTO NACIONAL DE ESTADÍSTICA, GEOGRAFÍA E INFORMÁTICA (INEGI)
CONSEJO NACIONAL DE EVALUACIÓN DE LA POLÍTICA DE DESARROLLO SOCIAL (CONEVAL)
INSTITUTO GUERRERENSE DE LA INFRAESTRUCTURA FÍSICA EDUCATIVA (IGIFE)</v>
      </c>
      <c r="J34" s="115"/>
      <c r="K34" s="43" t="str">
        <f>'[26]19.-DERECCIÓN GENERAL DE DESARR'!K34</f>
        <v>Trimestral</v>
      </c>
      <c r="L34" s="75">
        <v>1</v>
      </c>
      <c r="M34" s="80" t="s">
        <v>440</v>
      </c>
      <c r="N34" s="81" t="s">
        <v>441</v>
      </c>
      <c r="O34" s="5">
        <v>0.25</v>
      </c>
      <c r="P34" s="114" t="str">
        <f t="shared" si="2"/>
        <v>DIRECCION DE OBRAS PUBLICAS</v>
      </c>
      <c r="Q34" s="115"/>
    </row>
    <row r="35" spans="1:17" ht="255.75" customHeight="1" x14ac:dyDescent="0.25">
      <c r="A35" s="3" t="str">
        <f>'[26]19.-DERECCIÓN GENERAL DE DESARR'!A35</f>
        <v>Actividad 5.1</v>
      </c>
      <c r="B35" s="112" t="str">
        <f>'[26]19.-DERECCIÓN GENERAL DE DESARR'!B35</f>
        <v xml:space="preserve">
5.1.1.- REHABILITAR LA INFRAESTRUCTURA BÁSICA DEL SECTOR SALUD EXISTENTE PARA PROLONGAR SU VIDA UTIL.
4.2.1.- LA APERTURA DE NUEVAS UNIDADES MÉDICAS CON COBERTURA MUNICIPAL.</v>
      </c>
      <c r="C35" s="116"/>
      <c r="D35" s="113"/>
      <c r="E35" s="112" t="str">
        <f>'[26]19.-DERECCIÓN GENERAL DE DESARR'!E35</f>
        <v>POBLACIÓN SIN DERECHOHABIENCIA A SERVICIOS DE SALUD</v>
      </c>
      <c r="F35" s="113"/>
      <c r="G35" s="112" t="str">
        <f>'[26]19.-DERECCIÓN GENERAL DE DESARR'!G35</f>
        <v>Porcentaje de Avance Programático = (No. De proyectos Terminados/ No. De Proyectos Programados) * 100.   PAP=(NPT/NPP) * 100</v>
      </c>
      <c r="H35" s="113"/>
      <c r="I35" s="114" t="str">
        <f>'[26]19.-DERECCIÓN GENERAL DE DESARR'!I35</f>
        <v>PLAN MUNICIPAL DE DESARROLLO, PLAN ESTATAL Y PLATAFORMA DE TRANSPARENCIA, PBR, POAS.
SECRETARIA DEL BIENESTAR
INSTITUTO NACIONAL DE ESTADÍSTICA, GEOGRAFÍA E INFORMÁTICA (INEGI)
CONSEJO NACIONAL DE EVALUACIÓN DE LA POLÍTICA DE DESARROLLO SOCIAL (CONEVAL)</v>
      </c>
      <c r="J35" s="115"/>
      <c r="K35" s="43" t="str">
        <f>'[26]19.-DERECCIÓN GENERAL DE DESARR'!K35</f>
        <v>Trimestral</v>
      </c>
      <c r="L35" s="75">
        <v>1</v>
      </c>
      <c r="M35" s="80" t="s">
        <v>440</v>
      </c>
      <c r="N35" s="81" t="s">
        <v>441</v>
      </c>
      <c r="O35" s="5">
        <v>0.25</v>
      </c>
      <c r="P35" s="114" t="str">
        <f t="shared" si="2"/>
        <v>DIRECCION DE OBRAS PUBLICAS</v>
      </c>
      <c r="Q35" s="115"/>
    </row>
    <row r="36" spans="1:17" ht="365.25" customHeight="1" x14ac:dyDescent="0.25">
      <c r="A36" s="3" t="str">
        <f>'[26]19.-DERECCIÓN GENERAL DE DESARR'!A36</f>
        <v>Actividad 6.1</v>
      </c>
      <c r="B36" s="112" t="str">
        <f>'[26]19.-DERECCIÓN GENERAL DE DESARR'!B36</f>
        <v>6.1.1.- REHABILITACIÓN DE VIVIENDAS AFECTADAS POR FENÓMENOS NATURALES PARA LAS FAMILIAS DE BAJOS INGRESOS</v>
      </c>
      <c r="C36" s="116"/>
      <c r="D36" s="113"/>
      <c r="E36" s="112" t="str">
        <f>'[26]19.-DERECCIÓN GENERAL DE DESARR'!E36</f>
        <v>VIVIENDAS AFECTADAS POR FENÓMENOS NATURALES EN CONDICIONES DE RIESGO</v>
      </c>
      <c r="F36" s="113"/>
      <c r="G36" s="112" t="str">
        <f>'[26]19.-DERECCIÓN GENERAL DE DESARR'!G36</f>
        <v>Porcentaje de Avance Programático = (No. De proyectos Terminados/ No. De Proyectos Programados) * 100.   PAP=(NPT/NPP) * 100</v>
      </c>
      <c r="H36" s="113"/>
      <c r="I36" s="114" t="str">
        <f>'[26]19.-DERECCIÓN GENERAL DE DESARR'!I36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36" s="115"/>
      <c r="K36" s="34" t="str">
        <f>'[26]19.-DERECCIÓN GENERAL DE DESARR'!K36</f>
        <v>Semestral</v>
      </c>
      <c r="L36" s="75">
        <v>1</v>
      </c>
      <c r="M36" s="80" t="s">
        <v>440</v>
      </c>
      <c r="N36" s="81" t="s">
        <v>441</v>
      </c>
      <c r="O36" s="5">
        <v>0.25</v>
      </c>
      <c r="P36" s="114" t="str">
        <f t="shared" si="2"/>
        <v>DIRECCION DE OBRAS PUBLICAS</v>
      </c>
      <c r="Q36" s="115"/>
    </row>
    <row r="37" spans="1:17" ht="165" customHeight="1" x14ac:dyDescent="0.25">
      <c r="A37" s="3" t="str">
        <f>'[26]19.-DERECCIÓN GENERAL DE DESARR'!A37</f>
        <v>Actividad 7.1</v>
      </c>
      <c r="B37" s="112" t="str">
        <f>'[26]19.-DERECCIÓN GENERAL DE DESARR'!B37</f>
        <v>7.1.1.- CONSTRUCCION DE OBRAS DE CAMINOS, BRECHAS Y CARRETERAS.</v>
      </c>
      <c r="C37" s="116"/>
      <c r="D37" s="113"/>
      <c r="E37" s="112" t="str">
        <f>'[26]19.-DERECCIÓN GENERAL DE DESARR'!E37</f>
        <v xml:space="preserve">PORCENTAJE DE VIAS DE 
COMUNICACIÓN A LAS 
COMUNIDADES
     </v>
      </c>
      <c r="F37" s="113"/>
      <c r="G37" s="112" t="str">
        <f>'[26]19.-DERECCIÓN GENERAL DE DESARR'!G37</f>
        <v>Porcentaje de Avance Programático = (No. De proyectos Terminados/ No. De Proyectos Programados) * 100.   PAP=(NPT/NPP) * 100</v>
      </c>
      <c r="H37" s="113"/>
      <c r="I37" s="114" t="str">
        <f>'[26]19.-DERECCIÓN GENERAL DE DESARR'!I37</f>
        <v>PLAN MUNICIPAL DE DESARROLLO, PLAN ESTATAL Y PLATAFORMA DE TRANSPARENCIA, PBR, POAS.
SECRETARIA DEL BIENESTAR
 SECRETARIA DE COMUNICACIONES Y TRANSPORTES (SCT)
TRANSITO MUNICIPAL</v>
      </c>
      <c r="J37" s="115"/>
      <c r="K37" s="43" t="str">
        <f>'[26]19.-DERECCIÓN GENERAL DE DESARR'!K37</f>
        <v>Trimestral</v>
      </c>
      <c r="L37" s="75">
        <v>1</v>
      </c>
      <c r="M37" s="80" t="s">
        <v>440</v>
      </c>
      <c r="N37" s="81" t="s">
        <v>441</v>
      </c>
      <c r="O37" s="5">
        <v>0.25</v>
      </c>
      <c r="P37" s="114" t="str">
        <f t="shared" si="2"/>
        <v>DIRECCION DE OBRAS PUBLICAS</v>
      </c>
      <c r="Q37" s="115"/>
    </row>
    <row r="38" spans="1:17" ht="211.5" customHeight="1" x14ac:dyDescent="0.25">
      <c r="A38" s="3" t="str">
        <f>'[26]19.-DERECCIÓN GENERAL DE DESARR'!A38</f>
        <v>Actividad 7.2</v>
      </c>
      <c r="B38" s="112" t="str">
        <f>'[26]19.-DERECCIÓN GENERAL DE DESARR'!B38</f>
        <v>7.2.1.- CONSTRUCCIÓN DE PAVIMENTACIÓN DE CALLES EN LA CABECERA Y LAS COMUNIDADES, PARA MEJOR LAS CONDICIONES DE SUS VÍAS PUBLICAS VEHICULARES Y PEATONALES</v>
      </c>
      <c r="C38" s="116"/>
      <c r="D38" s="113"/>
      <c r="E38" s="191" t="str">
        <f>'[26]19.-DERECCIÓN GENERAL DE DESARR'!E38</f>
        <v xml:space="preserve">PLAN DE DESARROLLO URBANO 
</v>
      </c>
      <c r="F38" s="192"/>
      <c r="G38" s="112" t="str">
        <f>'[26]19.-DERECCIÓN GENERAL DE DESARR'!G38</f>
        <v>Porcentaje de Avance Programático = (No. De proyectos Terminados/ No. De Proyectos Programados) * 100.   PAP=(NPT/NPP) * 100</v>
      </c>
      <c r="H38" s="113"/>
      <c r="I38" s="114" t="str">
        <f>'[26]19.-DERECCIÓN GENERAL DE DESARR'!I38</f>
        <v>PLAN MUNICIPAL DE DESARROLLO, PLAN ESTATAL Y PLATAFORMA DE TRANSPARENCIA, PBR, POAS.
SECRETARIA DEL BIENESTAR
 SECRETARIA DE COMUNICACIONES Y TRANSPORTES (SCT)
TRANSITO MUNICIPAL</v>
      </c>
      <c r="J38" s="115"/>
      <c r="K38" s="43" t="str">
        <f>'[26]19.-DERECCIÓN GENERAL DE DESARR'!K38</f>
        <v>Trimestral</v>
      </c>
      <c r="L38" s="75">
        <v>1</v>
      </c>
      <c r="M38" s="80" t="s">
        <v>440</v>
      </c>
      <c r="N38" s="81" t="s">
        <v>441</v>
      </c>
      <c r="O38" s="5">
        <v>0.25</v>
      </c>
      <c r="P38" s="114" t="str">
        <f t="shared" si="2"/>
        <v>DIRECCION DE OBRAS PUBLICAS</v>
      </c>
      <c r="Q38" s="115"/>
    </row>
    <row r="39" spans="1:17" ht="98.25" customHeight="1" x14ac:dyDescent="0.25">
      <c r="A39" s="3" t="str">
        <f>'[26]19.-DERECCIÓN GENERAL DE DESARR'!A39</f>
        <v>Actividad 7.3</v>
      </c>
      <c r="B39" s="112" t="str">
        <f>'[26]19.-DERECCIÓN GENERAL DE DESARR'!B39</f>
        <v xml:space="preserve">7.3.1.- REHABILITACIÓN DEL ALUMBRADO PÚBLICO DE TODO EL MUNICIPIO </v>
      </c>
      <c r="C39" s="116"/>
      <c r="D39" s="113"/>
      <c r="E39" s="112" t="str">
        <f>'[26]19.-DERECCIÓN GENERAL DE DESARR'!E39</f>
        <v xml:space="preserve">CENSO DE ALUMBRADO PUBLICO </v>
      </c>
      <c r="F39" s="113"/>
      <c r="G39" s="112" t="str">
        <f>'[26]19.-DERECCIÓN GENERAL DE DESARR'!G39</f>
        <v>Porcentaje de Avance Programático = (No. De proyectos Terminados/ No. De Proyectos Programados) * 100.   PAP=(NPT/NPP) * 100</v>
      </c>
      <c r="H39" s="113"/>
      <c r="I39" s="112" t="str">
        <f>'[26]19.-DERECCIÓN GENERAL DE DESARR'!I39</f>
        <v>SECRETARIA DEL BIENESTAR
 COMISIÓN FEDERAL DE ELECTRICIDAD (CFE)</v>
      </c>
      <c r="J39" s="113"/>
      <c r="K39" s="43" t="str">
        <f>'[26]19.-DERECCIÓN GENERAL DE DESARR'!K39</f>
        <v>Trimestral</v>
      </c>
      <c r="L39" s="75">
        <v>1</v>
      </c>
      <c r="M39" s="80" t="s">
        <v>440</v>
      </c>
      <c r="N39" s="81" t="s">
        <v>441</v>
      </c>
      <c r="O39" s="5">
        <v>0.25</v>
      </c>
      <c r="P39" s="114" t="str">
        <f t="shared" si="2"/>
        <v>DIRECCION DE OBRAS PUBLICAS</v>
      </c>
      <c r="Q39" s="115"/>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row r="44" spans="1:17" x14ac:dyDescent="0.25">
      <c r="A44" s="1"/>
      <c r="B44" s="1"/>
      <c r="C44" s="1"/>
      <c r="D44" s="1"/>
      <c r="E44" s="1"/>
      <c r="F44" s="1"/>
      <c r="G44" s="1"/>
      <c r="H44" s="1"/>
      <c r="I44" s="1"/>
      <c r="J44" s="1"/>
      <c r="K44" s="1"/>
      <c r="L44" s="1"/>
      <c r="M44" s="1"/>
      <c r="N44" s="1"/>
      <c r="O44" s="1"/>
      <c r="P44" s="1"/>
      <c r="Q44" s="1"/>
    </row>
    <row r="45" spans="1:17" x14ac:dyDescent="0.25">
      <c r="A45" s="1"/>
      <c r="B45" s="1"/>
      <c r="C45" s="1"/>
      <c r="D45" s="1"/>
      <c r="E45" s="1"/>
      <c r="F45" s="117"/>
      <c r="G45" s="117"/>
      <c r="H45" s="117"/>
      <c r="I45" s="1"/>
      <c r="J45" s="1"/>
      <c r="K45" s="1"/>
      <c r="L45" s="1"/>
      <c r="M45" s="1"/>
      <c r="N45" s="1"/>
      <c r="O45" s="1"/>
      <c r="P45" s="1"/>
      <c r="Q45" s="1"/>
    </row>
    <row r="46" spans="1:17" x14ac:dyDescent="0.25">
      <c r="A46" s="1"/>
      <c r="B46" s="1"/>
      <c r="C46" s="1"/>
      <c r="D46" s="1"/>
      <c r="E46" s="1"/>
      <c r="F46" s="117"/>
      <c r="G46" s="117"/>
      <c r="H46" s="117"/>
      <c r="I46" s="1"/>
      <c r="J46" s="1"/>
      <c r="K46" s="1"/>
      <c r="L46" s="1"/>
      <c r="M46" s="1"/>
      <c r="N46" s="1"/>
      <c r="O46" s="1"/>
      <c r="P46" s="1"/>
      <c r="Q46" s="1"/>
    </row>
    <row r="47" spans="1:17" x14ac:dyDescent="0.25">
      <c r="A47" s="1"/>
      <c r="B47" s="1"/>
      <c r="C47" s="1"/>
      <c r="D47" s="1"/>
      <c r="E47" s="1"/>
      <c r="F47" s="1"/>
      <c r="G47" s="1"/>
      <c r="H47" s="1"/>
      <c r="I47" s="1"/>
      <c r="J47" s="1"/>
      <c r="K47" s="1"/>
      <c r="L47" s="1"/>
      <c r="M47" s="1"/>
      <c r="N47" s="1"/>
      <c r="O47" s="1"/>
      <c r="P47" s="1"/>
      <c r="Q47" s="1"/>
    </row>
    <row r="48" spans="1:17" x14ac:dyDescent="0.25">
      <c r="A48" s="1"/>
      <c r="B48" s="1"/>
      <c r="C48" s="1"/>
      <c r="D48" s="1"/>
      <c r="E48" s="1"/>
      <c r="G48" s="1"/>
      <c r="H48" s="1"/>
      <c r="I48" s="1"/>
      <c r="J48" s="1"/>
      <c r="K48" s="1"/>
      <c r="L48" s="1"/>
      <c r="M48" s="1"/>
      <c r="N48" s="1"/>
      <c r="O48" s="1"/>
      <c r="P48" s="1"/>
      <c r="Q48" s="1"/>
    </row>
    <row r="49" s="1" customFormat="1" x14ac:dyDescent="0.25"/>
    <row r="50" s="1" customFormat="1" x14ac:dyDescent="0.25"/>
    <row r="51" s="1" customFormat="1" x14ac:dyDescent="0.25"/>
  </sheetData>
  <mergeCells count="139">
    <mergeCell ref="P8:Q9"/>
    <mergeCell ref="A10:Q10"/>
    <mergeCell ref="B11:E11"/>
    <mergeCell ref="G11:L11"/>
    <mergeCell ref="N11:Q11"/>
    <mergeCell ref="A12:Q12"/>
    <mergeCell ref="B2:P4"/>
    <mergeCell ref="B5:P5"/>
    <mergeCell ref="A7:Q7"/>
    <mergeCell ref="A8:C9"/>
    <mergeCell ref="D8:H9"/>
    <mergeCell ref="I8:I9"/>
    <mergeCell ref="J8:K9"/>
    <mergeCell ref="L8:L9"/>
    <mergeCell ref="M8:N9"/>
    <mergeCell ref="O8:O9"/>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P19:Q19"/>
    <mergeCell ref="B20:D20"/>
    <mergeCell ref="E20:F20"/>
    <mergeCell ref="G20:H20"/>
    <mergeCell ref="I20:J20"/>
    <mergeCell ref="P20:Q20"/>
    <mergeCell ref="I17:J18"/>
    <mergeCell ref="K17:K18"/>
    <mergeCell ref="L17:M17"/>
    <mergeCell ref="N17:N18"/>
    <mergeCell ref="O17:O18"/>
    <mergeCell ref="B19:D19"/>
    <mergeCell ref="E19:F19"/>
    <mergeCell ref="G19:H19"/>
    <mergeCell ref="I19:J19"/>
    <mergeCell ref="B21:D21"/>
    <mergeCell ref="E21:F21"/>
    <mergeCell ref="G21:H21"/>
    <mergeCell ref="I21:J21"/>
    <mergeCell ref="P21:Q21"/>
    <mergeCell ref="B22:D22"/>
    <mergeCell ref="E22:F22"/>
    <mergeCell ref="G22:H22"/>
    <mergeCell ref="I22:J22"/>
    <mergeCell ref="P22:Q22"/>
    <mergeCell ref="B23:D23"/>
    <mergeCell ref="E23:F23"/>
    <mergeCell ref="G23:H23"/>
    <mergeCell ref="I23:J23"/>
    <mergeCell ref="P23:Q23"/>
    <mergeCell ref="B24:D24"/>
    <mergeCell ref="E24:F24"/>
    <mergeCell ref="G24:H24"/>
    <mergeCell ref="I24:J24"/>
    <mergeCell ref="P24:Q24"/>
    <mergeCell ref="B27:D27"/>
    <mergeCell ref="E27:F27"/>
    <mergeCell ref="G27:H27"/>
    <mergeCell ref="I27:J27"/>
    <mergeCell ref="P27:Q27"/>
    <mergeCell ref="A28:Q28"/>
    <mergeCell ref="B25:D25"/>
    <mergeCell ref="E25:F25"/>
    <mergeCell ref="G25:H25"/>
    <mergeCell ref="I25:J25"/>
    <mergeCell ref="P25:Q25"/>
    <mergeCell ref="B26:D26"/>
    <mergeCell ref="E26:F26"/>
    <mergeCell ref="G26:H26"/>
    <mergeCell ref="I26:J26"/>
    <mergeCell ref="P26:Q26"/>
    <mergeCell ref="B29:D29"/>
    <mergeCell ref="E29:F29"/>
    <mergeCell ref="G29:H29"/>
    <mergeCell ref="I29:J29"/>
    <mergeCell ref="P29:Q29"/>
    <mergeCell ref="B30:D30"/>
    <mergeCell ref="E30:F30"/>
    <mergeCell ref="G30:H30"/>
    <mergeCell ref="I30:J30"/>
    <mergeCell ref="P30:Q30"/>
    <mergeCell ref="B31:D31"/>
    <mergeCell ref="E31:F31"/>
    <mergeCell ref="G31:H31"/>
    <mergeCell ref="I31:J31"/>
    <mergeCell ref="P31:Q31"/>
    <mergeCell ref="B32:D32"/>
    <mergeCell ref="E32:F32"/>
    <mergeCell ref="G32:H32"/>
    <mergeCell ref="I32:J32"/>
    <mergeCell ref="P32:Q32"/>
    <mergeCell ref="B33:D33"/>
    <mergeCell ref="E33:F33"/>
    <mergeCell ref="G33:H33"/>
    <mergeCell ref="I33:J33"/>
    <mergeCell ref="P33:Q33"/>
    <mergeCell ref="B34:D34"/>
    <mergeCell ref="E34:F34"/>
    <mergeCell ref="G34:H34"/>
    <mergeCell ref="I34:J34"/>
    <mergeCell ref="P34:Q34"/>
    <mergeCell ref="B35:D35"/>
    <mergeCell ref="E35:F35"/>
    <mergeCell ref="G35:H35"/>
    <mergeCell ref="I35:J35"/>
    <mergeCell ref="P35:Q35"/>
    <mergeCell ref="B36:D36"/>
    <mergeCell ref="E36:F36"/>
    <mergeCell ref="G36:H36"/>
    <mergeCell ref="I36:J36"/>
    <mergeCell ref="P36:Q36"/>
    <mergeCell ref="B39:D39"/>
    <mergeCell ref="E39:F39"/>
    <mergeCell ref="G39:H39"/>
    <mergeCell ref="I39:J39"/>
    <mergeCell ref="P39:Q39"/>
    <mergeCell ref="F45:H46"/>
    <mergeCell ref="B37:D37"/>
    <mergeCell ref="E37:F37"/>
    <mergeCell ref="G37:H37"/>
    <mergeCell ref="I37:J37"/>
    <mergeCell ref="P37:Q37"/>
    <mergeCell ref="B38:D38"/>
    <mergeCell ref="E38:F38"/>
    <mergeCell ref="G38:H38"/>
    <mergeCell ref="I38:J38"/>
    <mergeCell ref="P38:Q38"/>
  </mergeCells>
  <pageMargins left="0.7" right="0.7" top="0.75" bottom="0.75" header="0.3" footer="0.3"/>
  <pageSetup scale="53" orientation="landscape" horizontalDpi="4294967292"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4" zoomScale="66" zoomScaleNormal="66" zoomScaleSheetLayoutView="70" workbookViewId="0">
      <selection activeCell="F11" sqref="F11"/>
    </sheetView>
  </sheetViews>
  <sheetFormatPr baseColWidth="10" defaultColWidth="10.875" defaultRowHeight="15.75" x14ac:dyDescent="0.25"/>
  <cols>
    <col min="1" max="1" width="15.25" customWidth="1"/>
    <col min="3" max="3" width="6.875" customWidth="1"/>
    <col min="4" max="4" width="16.375" customWidth="1"/>
    <col min="5" max="5" width="8.375" customWidth="1"/>
    <col min="6" max="6" width="10.25" customWidth="1"/>
    <col min="8" max="8" width="12.125" customWidth="1"/>
    <col min="9" max="9" width="13.375" customWidth="1"/>
    <col min="10" max="10" width="3" customWidth="1"/>
    <col min="11" max="11" width="15.125" customWidth="1"/>
    <col min="12" max="12" width="13.125" customWidth="1"/>
    <col min="13" max="13" width="15.5" customWidth="1"/>
    <col min="14" max="14" width="13" customWidth="1"/>
    <col min="15" max="15" width="13.125" customWidth="1"/>
    <col min="17" max="17" width="5.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7" customHeight="1" x14ac:dyDescent="0.25">
      <c r="A3" s="1"/>
      <c r="B3" s="96"/>
      <c r="C3" s="96"/>
      <c r="D3" s="96"/>
      <c r="E3" s="96"/>
      <c r="F3" s="96"/>
      <c r="G3" s="96"/>
      <c r="H3" s="96"/>
      <c r="I3" s="96"/>
      <c r="J3" s="96"/>
      <c r="K3" s="96"/>
      <c r="L3" s="96"/>
      <c r="M3" s="96"/>
      <c r="N3" s="96"/>
      <c r="O3" s="96"/>
      <c r="P3" s="96"/>
      <c r="Q3" s="1"/>
    </row>
    <row r="4" spans="1:17" ht="3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350</v>
      </c>
      <c r="E8" s="99"/>
      <c r="F8" s="99"/>
      <c r="G8" s="99"/>
      <c r="H8" s="99"/>
      <c r="I8" s="100" t="s">
        <v>1</v>
      </c>
      <c r="J8" s="101" t="s">
        <v>55</v>
      </c>
      <c r="K8" s="101"/>
      <c r="L8" s="100" t="s">
        <v>2</v>
      </c>
      <c r="M8" s="151" t="str">
        <f>[27]MIR!$C$7</f>
        <v>23. Logistica interna</v>
      </c>
      <c r="N8" s="99"/>
      <c r="O8" s="100" t="s">
        <v>3</v>
      </c>
      <c r="P8" s="148" t="s">
        <v>353</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50" t="s">
        <v>128</v>
      </c>
      <c r="C11" s="104"/>
      <c r="D11" s="104"/>
      <c r="E11" s="105"/>
      <c r="F11" s="73" t="s">
        <v>5</v>
      </c>
      <c r="G11" s="150" t="s">
        <v>178</v>
      </c>
      <c r="H11" s="104"/>
      <c r="I11" s="104"/>
      <c r="J11" s="104"/>
      <c r="K11" s="104"/>
      <c r="L11" s="105"/>
      <c r="M11" s="26" t="s">
        <v>6</v>
      </c>
      <c r="N11" s="247" t="s">
        <v>303</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1" t="str">
        <f>[27]MIR!$C$8</f>
        <v>Estrategia transversal dimensión administrativa y ciudadana.</v>
      </c>
      <c r="C13" s="99"/>
      <c r="D13" s="95" t="s">
        <v>8</v>
      </c>
      <c r="E13" s="151" t="str">
        <f>[27]MIR!$C$9</f>
        <v>Apoyar y coordinarse en todo momento con las diferentes áreas que requieran de algún servicio o evento.</v>
      </c>
      <c r="F13" s="99"/>
      <c r="G13" s="99"/>
      <c r="H13" s="95" t="s">
        <v>9</v>
      </c>
      <c r="I13" s="151" t="str">
        <f>[27]MIR!$C$10</f>
        <v xml:space="preserve">Inspeccionar y vigilar el cumplimiento de la normatividad. Transparentar las finanzas públicas optimizando la utilización de los recursos públicos conforme a la normatividad. </v>
      </c>
      <c r="J13" s="99"/>
      <c r="K13" s="99"/>
      <c r="L13" s="99"/>
      <c r="M13" s="100" t="s">
        <v>10</v>
      </c>
      <c r="N13" s="151" t="str">
        <f>[27]MIR!$C$11</f>
        <v>23.1. Dotacion de insumos de papeleria y equipo de oficina a las diferentes areas de la Administracion.  23.2. Apoyo en los diferentes eventos civicos y culturales, con el equipamiento de mobiliario.  23.3.  Apoyo con los templetes en los eventos a realizarse por las diferentes fechas , civico, culturales y de alta relevancia.</v>
      </c>
      <c r="O13" s="99"/>
      <c r="P13" s="99"/>
      <c r="Q13" s="99"/>
    </row>
    <row r="14" spans="1:17" ht="92.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74" t="s">
        <v>399</v>
      </c>
      <c r="M18" s="74" t="s">
        <v>18</v>
      </c>
      <c r="N18" s="100"/>
      <c r="O18" s="100"/>
      <c r="P18" s="100"/>
      <c r="Q18" s="100"/>
    </row>
    <row r="19" spans="1:18" ht="89.25" customHeight="1" x14ac:dyDescent="0.25">
      <c r="A19" s="2" t="s">
        <v>28</v>
      </c>
      <c r="B19" s="99" t="str">
        <f>[28]MIR!$B$15</f>
        <v>Eficiente logística de eventos en el municipio cumpliendo con el equipo, material e insumos de manera oportuna.</v>
      </c>
      <c r="C19" s="99"/>
      <c r="D19" s="99"/>
      <c r="E19" s="99" t="str">
        <f>[28]MIR!$C$15</f>
        <v>Porcentaje de Eventos</v>
      </c>
      <c r="F19" s="99"/>
      <c r="G19" s="99" t="s">
        <v>234</v>
      </c>
      <c r="H19" s="99"/>
      <c r="I19" s="109" t="str">
        <f>[28]MIR!$H$15</f>
        <v>Oficios, bitácoras  fotograficas.</v>
      </c>
      <c r="J19" s="99"/>
      <c r="K19" s="51" t="s">
        <v>399</v>
      </c>
      <c r="L19" s="75">
        <v>1</v>
      </c>
      <c r="M19" s="80" t="s">
        <v>440</v>
      </c>
      <c r="N19" s="81" t="s">
        <v>441</v>
      </c>
      <c r="O19" s="5">
        <v>0.25</v>
      </c>
      <c r="P19" s="109" t="s">
        <v>55</v>
      </c>
      <c r="Q19" s="99"/>
    </row>
    <row r="20" spans="1:18" ht="122.25" customHeight="1" x14ac:dyDescent="0.25">
      <c r="A20" s="2" t="s">
        <v>29</v>
      </c>
      <c r="B20" s="99" t="s">
        <v>223</v>
      </c>
      <c r="C20" s="99"/>
      <c r="D20" s="99"/>
      <c r="E20" s="110" t="s">
        <v>228</v>
      </c>
      <c r="F20" s="110"/>
      <c r="G20" s="99" t="s">
        <v>235</v>
      </c>
      <c r="H20" s="99"/>
      <c r="I20" s="109" t="str">
        <f>[28]MIR!$H$16</f>
        <v>Oficios y bitácoras  fotografías</v>
      </c>
      <c r="J20" s="99"/>
      <c r="K20" s="51" t="s">
        <v>399</v>
      </c>
      <c r="L20" s="75">
        <v>1</v>
      </c>
      <c r="M20" s="80" t="s">
        <v>440</v>
      </c>
      <c r="N20" s="81" t="s">
        <v>441</v>
      </c>
      <c r="O20" s="5">
        <v>0.25</v>
      </c>
      <c r="P20" s="109" t="s">
        <v>55</v>
      </c>
      <c r="Q20" s="99"/>
    </row>
    <row r="21" spans="1:18" ht="95.25" customHeight="1" x14ac:dyDescent="0.25">
      <c r="A21" s="2" t="s">
        <v>71</v>
      </c>
      <c r="B21" s="99" t="str">
        <f>[28]MIR!$B$17</f>
        <v>Eficiencia en el desarrollo de actividades de logística.</v>
      </c>
      <c r="C21" s="99"/>
      <c r="D21" s="99"/>
      <c r="E21" s="99" t="s">
        <v>229</v>
      </c>
      <c r="F21" s="99"/>
      <c r="G21" s="99" t="s">
        <v>236</v>
      </c>
      <c r="H21" s="99"/>
      <c r="I21" s="109" t="str">
        <f>[28]MIR!$H$17</f>
        <v>Oficios, bitácoras  fotografías y supervisión del  persona de limpieza.</v>
      </c>
      <c r="J21" s="99"/>
      <c r="K21" s="51" t="s">
        <v>399</v>
      </c>
      <c r="L21" s="75">
        <v>1</v>
      </c>
      <c r="M21" s="80" t="s">
        <v>440</v>
      </c>
      <c r="N21" s="81" t="s">
        <v>441</v>
      </c>
      <c r="O21" s="5">
        <v>0.25</v>
      </c>
      <c r="P21" s="109" t="s">
        <v>55</v>
      </c>
      <c r="Q21" s="99"/>
    </row>
    <row r="22" spans="1:18" ht="114.75" customHeight="1" x14ac:dyDescent="0.25">
      <c r="A22" s="2" t="s">
        <v>72</v>
      </c>
      <c r="B22" s="99" t="s">
        <v>224</v>
      </c>
      <c r="C22" s="99"/>
      <c r="D22" s="99"/>
      <c r="E22" s="99" t="s">
        <v>230</v>
      </c>
      <c r="F22" s="99"/>
      <c r="G22" s="99" t="s">
        <v>237</v>
      </c>
      <c r="H22" s="99"/>
      <c r="I22" s="109" t="str">
        <f>[28]MIR!$H$21</f>
        <v>Oficios y bitácoras  fotografías</v>
      </c>
      <c r="J22" s="99"/>
      <c r="K22" s="51" t="s">
        <v>399</v>
      </c>
      <c r="L22" s="75">
        <v>1</v>
      </c>
      <c r="M22" s="80" t="s">
        <v>440</v>
      </c>
      <c r="N22" s="81" t="s">
        <v>441</v>
      </c>
      <c r="O22" s="5">
        <v>0.25</v>
      </c>
      <c r="P22" s="109" t="s">
        <v>55</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99.75" customHeight="1" x14ac:dyDescent="0.25">
      <c r="A24" s="3" t="s">
        <v>81</v>
      </c>
      <c r="B24" s="99" t="s">
        <v>225</v>
      </c>
      <c r="C24" s="99"/>
      <c r="D24" s="99"/>
      <c r="E24" s="99" t="s">
        <v>231</v>
      </c>
      <c r="F24" s="99"/>
      <c r="G24" s="99" t="s">
        <v>238</v>
      </c>
      <c r="H24" s="99"/>
      <c r="I24" s="109" t="str">
        <f>[28]MIR!$H$18</f>
        <v>Oficios y bitácoras  fotografías</v>
      </c>
      <c r="J24" s="99"/>
      <c r="K24" s="51" t="s">
        <v>399</v>
      </c>
      <c r="L24" s="75">
        <v>1</v>
      </c>
      <c r="M24" s="80" t="s">
        <v>440</v>
      </c>
      <c r="N24" s="81" t="s">
        <v>441</v>
      </c>
      <c r="O24" s="5">
        <v>0.25</v>
      </c>
      <c r="P24" s="109" t="s">
        <v>55</v>
      </c>
      <c r="Q24" s="99"/>
    </row>
    <row r="25" spans="1:18" ht="108.75" customHeight="1" x14ac:dyDescent="0.25">
      <c r="A25" s="3" t="s">
        <v>74</v>
      </c>
      <c r="B25" s="99" t="s">
        <v>226</v>
      </c>
      <c r="C25" s="99"/>
      <c r="D25" s="99"/>
      <c r="E25" s="99" t="s">
        <v>232</v>
      </c>
      <c r="F25" s="99"/>
      <c r="G25" s="99" t="s">
        <v>239</v>
      </c>
      <c r="H25" s="99"/>
      <c r="I25" s="109" t="str">
        <f>[28]MIR!$H$19</f>
        <v>Informes pormenorizado de la diversas actividadaes cubiertas.</v>
      </c>
      <c r="J25" s="99"/>
      <c r="K25" s="51" t="s">
        <v>399</v>
      </c>
      <c r="L25" s="75">
        <v>1</v>
      </c>
      <c r="M25" s="80" t="s">
        <v>440</v>
      </c>
      <c r="N25" s="81" t="s">
        <v>441</v>
      </c>
      <c r="O25" s="5">
        <v>0.25</v>
      </c>
      <c r="P25" s="109" t="s">
        <v>55</v>
      </c>
      <c r="Q25" s="99"/>
      <c r="R25" t="s">
        <v>34</v>
      </c>
    </row>
    <row r="26" spans="1:18" ht="105.75" customHeight="1" x14ac:dyDescent="0.25">
      <c r="A26" s="3" t="s">
        <v>75</v>
      </c>
      <c r="B26" s="112" t="s">
        <v>227</v>
      </c>
      <c r="C26" s="116"/>
      <c r="D26" s="113"/>
      <c r="E26" s="112" t="s">
        <v>233</v>
      </c>
      <c r="F26" s="113"/>
      <c r="G26" s="112" t="s">
        <v>240</v>
      </c>
      <c r="H26" s="113"/>
      <c r="I26" s="114" t="str">
        <f>[28]MIR!$H$20</f>
        <v>Oficios, bitácoras, fotografías y supervisión personal.</v>
      </c>
      <c r="J26" s="115"/>
      <c r="K26" s="51" t="s">
        <v>399</v>
      </c>
      <c r="L26" s="75">
        <v>1</v>
      </c>
      <c r="M26" s="80" t="s">
        <v>440</v>
      </c>
      <c r="N26" s="81" t="s">
        <v>441</v>
      </c>
      <c r="O26" s="5">
        <v>0.25</v>
      </c>
      <c r="P26" s="109" t="s">
        <v>55</v>
      </c>
      <c r="Q26" s="99"/>
    </row>
    <row r="27" spans="1:18" ht="102.75" customHeight="1" x14ac:dyDescent="0.25">
      <c r="A27" s="3" t="s">
        <v>412</v>
      </c>
      <c r="B27" s="112" t="str">
        <f t="shared" ref="B27" si="0">$B$28</f>
        <v>entrega oportuna del mobiliario y herramientas al lugar que se solicIta.</v>
      </c>
      <c r="C27" s="116"/>
      <c r="D27" s="113"/>
      <c r="E27" s="112" t="str">
        <f>[28]MIR!$C$22</f>
        <v>Porcentaje de Revisiones</v>
      </c>
      <c r="F27" s="113"/>
      <c r="G27" s="112" t="str">
        <f t="shared" ref="G27" si="1">$G$28</f>
        <v>Porcentaje de Revisiones= (No. De Revisiones Realizadas / No. Revisiones Programadas) * 100. PRE=(NRR/NRP)*100</v>
      </c>
      <c r="H27" s="113"/>
      <c r="I27" s="114" t="str">
        <f>[28]MIR!$H$22</f>
        <v>Supervisión personal y bitácoras  fotografías.</v>
      </c>
      <c r="J27" s="115"/>
      <c r="K27" s="51" t="s">
        <v>399</v>
      </c>
      <c r="L27" s="75">
        <v>1</v>
      </c>
      <c r="M27" s="80" t="s">
        <v>440</v>
      </c>
      <c r="N27" s="81" t="s">
        <v>441</v>
      </c>
      <c r="O27" s="5">
        <v>0.25</v>
      </c>
      <c r="P27" s="109" t="s">
        <v>55</v>
      </c>
      <c r="Q27" s="99"/>
    </row>
    <row r="28" spans="1:18" ht="121.5" customHeight="1" x14ac:dyDescent="0.25">
      <c r="A28" s="3" t="s">
        <v>413</v>
      </c>
      <c r="B28" s="99" t="str">
        <f>[28]MIR!$B$23</f>
        <v>entrega oportuna del mobiliario y herramientas al lugar que se solicIta.</v>
      </c>
      <c r="C28" s="99"/>
      <c r="D28" s="99"/>
      <c r="E28" s="99" t="str">
        <f>[28]MIR!$C$23</f>
        <v>porcentaje de atencion</v>
      </c>
      <c r="F28" s="99"/>
      <c r="G28" s="99" t="s">
        <v>241</v>
      </c>
      <c r="H28" s="99"/>
      <c r="I28" s="99" t="str">
        <f t="shared" ref="I28" si="2">$I$27</f>
        <v>Supervisión personal y bitácoras  fotografías.</v>
      </c>
      <c r="J28" s="99"/>
      <c r="K28" s="51" t="s">
        <v>399</v>
      </c>
      <c r="L28" s="75">
        <v>1</v>
      </c>
      <c r="M28" s="80" t="s">
        <v>440</v>
      </c>
      <c r="N28" s="81" t="s">
        <v>441</v>
      </c>
      <c r="O28" s="5">
        <v>0.25</v>
      </c>
      <c r="P28" s="109" t="s">
        <v>55</v>
      </c>
      <c r="Q28" s="99"/>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s="1" customFormat="1" x14ac:dyDescent="0.25">
      <c r="F37"/>
    </row>
    <row r="38" spans="1:17" s="1" customFormat="1" x14ac:dyDescent="0.25"/>
    <row r="39" spans="1:17" s="1" customFormat="1" x14ac:dyDescent="0.25"/>
    <row r="40" spans="1:17" x14ac:dyDescent="0.25">
      <c r="A40" s="1"/>
      <c r="B40" s="1"/>
      <c r="C40" s="1"/>
      <c r="D40" s="1"/>
      <c r="E40" s="1"/>
      <c r="F40" s="1"/>
      <c r="G40" s="1"/>
      <c r="H40" s="1"/>
      <c r="I40" s="1"/>
      <c r="J40" s="1"/>
      <c r="K40" s="1"/>
      <c r="L40" s="1"/>
      <c r="M40" s="1"/>
      <c r="N40" s="1"/>
      <c r="O40" s="1"/>
      <c r="P40" s="1"/>
      <c r="Q40" s="1"/>
    </row>
  </sheetData>
  <mergeCells count="8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P27:Q27"/>
    <mergeCell ref="B28:D28"/>
    <mergeCell ref="E28:F28"/>
    <mergeCell ref="G28:H28"/>
    <mergeCell ref="I28:J28"/>
    <mergeCell ref="P28:Q28"/>
    <mergeCell ref="F34:H35"/>
    <mergeCell ref="B27:D27"/>
    <mergeCell ref="E27:F27"/>
    <mergeCell ref="G27:H27"/>
    <mergeCell ref="I27:J27"/>
  </mergeCells>
  <pageMargins left="0.7" right="0.7" top="0.75" bottom="0.75" header="0.3" footer="0.3"/>
  <pageSetup scale="53" orientation="landscape" horizontalDpi="4294967292"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7" zoomScale="68" zoomScaleNormal="68" zoomScaleSheetLayoutView="70" workbookViewId="0">
      <selection activeCell="N17" sqref="N17:N18"/>
    </sheetView>
  </sheetViews>
  <sheetFormatPr baseColWidth="10" defaultColWidth="10.875" defaultRowHeight="15.75" x14ac:dyDescent="0.25"/>
  <cols>
    <col min="1" max="1" width="13.75" customWidth="1"/>
    <col min="3" max="3" width="6.875" customWidth="1"/>
    <col min="4" max="4" width="23.875" customWidth="1"/>
    <col min="6" max="6" width="9.75" customWidth="1"/>
    <col min="8" max="8" width="11" customWidth="1"/>
    <col min="9" max="9" width="13.375" customWidth="1"/>
    <col min="10" max="10" width="8.75" customWidth="1"/>
    <col min="11" max="11" width="12.125" customWidth="1"/>
    <col min="12" max="12" width="10" customWidth="1"/>
    <col min="13" max="13" width="12.875" customWidth="1"/>
    <col min="14" max="14" width="13.125" customWidth="1"/>
    <col min="15" max="15" width="10.625" customWidth="1"/>
    <col min="17" max="17" width="7.25" customWidth="1"/>
  </cols>
  <sheetData>
    <row r="1" spans="1:17" x14ac:dyDescent="0.25">
      <c r="A1" s="1"/>
      <c r="B1" s="1"/>
      <c r="C1" s="1"/>
      <c r="D1" s="1"/>
      <c r="E1" s="1"/>
      <c r="F1" s="1"/>
      <c r="G1" s="1"/>
      <c r="H1" s="1"/>
      <c r="I1" s="1"/>
      <c r="J1" s="1"/>
      <c r="K1" s="1"/>
      <c r="L1" s="1"/>
      <c r="M1" s="1"/>
      <c r="N1" s="1"/>
      <c r="O1" s="1"/>
      <c r="P1" s="1"/>
      <c r="Q1" s="1"/>
    </row>
    <row r="2" spans="1:17" ht="31.5" customHeight="1" x14ac:dyDescent="0.25">
      <c r="A2" s="1"/>
      <c r="B2" s="96"/>
      <c r="C2" s="96"/>
      <c r="D2" s="96"/>
      <c r="E2" s="96"/>
      <c r="F2" s="96"/>
      <c r="G2" s="96"/>
      <c r="H2" s="96"/>
      <c r="I2" s="96"/>
      <c r="J2" s="96"/>
      <c r="K2" s="96"/>
      <c r="L2" s="96"/>
      <c r="M2" s="96"/>
      <c r="N2" s="96"/>
      <c r="O2" s="96"/>
      <c r="P2" s="96"/>
      <c r="Q2" s="1"/>
    </row>
    <row r="3" spans="1:17" ht="27.75" customHeight="1" x14ac:dyDescent="0.25">
      <c r="A3" s="1"/>
      <c r="B3" s="96"/>
      <c r="C3" s="96"/>
      <c r="D3" s="96"/>
      <c r="E3" s="96"/>
      <c r="F3" s="96"/>
      <c r="G3" s="96"/>
      <c r="H3" s="96"/>
      <c r="I3" s="96"/>
      <c r="J3" s="96"/>
      <c r="K3" s="96"/>
      <c r="L3" s="96"/>
      <c r="M3" s="96"/>
      <c r="N3" s="96"/>
      <c r="O3" s="96"/>
      <c r="P3" s="96"/>
      <c r="Q3" s="1"/>
    </row>
    <row r="4" spans="1:17" ht="44.2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ht="15.75" customHeight="1" x14ac:dyDescent="0.25">
      <c r="A8" s="95" t="s">
        <v>0</v>
      </c>
      <c r="B8" s="95"/>
      <c r="C8" s="95"/>
      <c r="D8" s="148" t="s">
        <v>352</v>
      </c>
      <c r="E8" s="99"/>
      <c r="F8" s="99"/>
      <c r="G8" s="99"/>
      <c r="H8" s="99"/>
      <c r="I8" s="100" t="s">
        <v>1</v>
      </c>
      <c r="J8" s="101" t="s">
        <v>51</v>
      </c>
      <c r="K8" s="101"/>
      <c r="L8" s="100" t="s">
        <v>2</v>
      </c>
      <c r="M8" s="151" t="str">
        <f>[29]MIR!$C$7</f>
        <v>22. Patrimonio Social</v>
      </c>
      <c r="N8" s="99"/>
      <c r="O8" s="100" t="s">
        <v>3</v>
      </c>
      <c r="P8" s="148" t="s">
        <v>353</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10" t="s">
        <v>4</v>
      </c>
      <c r="B11" s="150" t="s">
        <v>128</v>
      </c>
      <c r="C11" s="104"/>
      <c r="D11" s="104"/>
      <c r="E11" s="105"/>
      <c r="F11" s="10" t="s">
        <v>5</v>
      </c>
      <c r="G11" s="150" t="s">
        <v>210</v>
      </c>
      <c r="H11" s="104"/>
      <c r="I11" s="104"/>
      <c r="J11" s="104"/>
      <c r="K11" s="104"/>
      <c r="L11" s="105"/>
      <c r="M11" s="26" t="s">
        <v>6</v>
      </c>
      <c r="N11" s="248" t="s">
        <v>211</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249" t="str">
        <f>[29]MIR!$C$8</f>
        <v>ESTRATEGIA TRANSVERSAL. DIMENSION ADMINISTRATIVA Y CIUDADANA</v>
      </c>
      <c r="C13" s="99"/>
      <c r="D13" s="95" t="s">
        <v>8</v>
      </c>
      <c r="E13" s="249" t="str">
        <f>[29]MIR!$C$9</f>
        <v>Proporcionar a las distintas áreas del H. Ayuntamiento el equipo y mobiliario para lograr la funcionalidad en su
conjunto.</v>
      </c>
      <c r="F13" s="99"/>
      <c r="G13" s="99"/>
      <c r="H13" s="95" t="s">
        <v>9</v>
      </c>
      <c r="I13" s="151" t="str">
        <f>[29]MIR!$C$10</f>
        <v>Fomentar un Gobierno eficaz, honesto y
transparente.</v>
      </c>
      <c r="J13" s="99"/>
      <c r="K13" s="99"/>
      <c r="L13" s="99"/>
      <c r="M13" s="100" t="s">
        <v>10</v>
      </c>
      <c r="N13" s="151" t="str">
        <f>[29]MIR!$C$11</f>
        <v>22.1 Depuración del mobiliario y equipo de oficina. 2.2 Actualización del inventario de bienes materiales del H. Ayuntamiento mediante supervisiones periódicas a las distintas áreas.
22.3 Realizar acciones de mantenimiento preventivo dentro del parque vehicular del Municipio.</v>
      </c>
      <c r="O13" s="99"/>
      <c r="P13" s="99"/>
      <c r="Q13" s="99"/>
    </row>
    <row r="14" spans="1:17" ht="93"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ht="15.75" customHeight="1"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29" t="s">
        <v>399</v>
      </c>
      <c r="M18" s="29" t="s">
        <v>18</v>
      </c>
      <c r="N18" s="100"/>
      <c r="O18" s="100"/>
      <c r="P18" s="100"/>
      <c r="Q18" s="100"/>
    </row>
    <row r="19" spans="1:18" ht="129.75" customHeight="1" x14ac:dyDescent="0.25">
      <c r="A19" s="2" t="s">
        <v>28</v>
      </c>
      <c r="B19" s="99" t="str">
        <f>[29]MIR!$B$15</f>
        <v xml:space="preserve">Tener el control debido de inventarios y resguardos de cada bien mueble para no andar buscando en que areas se encunetran dichos muebles asi como tener el control de todo lo que necesita en refaciones el parque vehicular para llevar una bitacora de mantenimiento vehicular </v>
      </c>
      <c r="C19" s="99"/>
      <c r="D19" s="99"/>
      <c r="E19" s="112" t="str">
        <f>[29]MIR!$C$15</f>
        <v xml:space="preserve">Control total de inventarios y resguardos </v>
      </c>
      <c r="F19" s="113"/>
      <c r="G19" s="99" t="str">
        <f>[29]MIR!$G$15</f>
        <v>NO. TOTAL DE INVENTARIOS/ NO TOTAL DE RESGAURDOS X100</v>
      </c>
      <c r="H19" s="99"/>
      <c r="I19" s="109" t="str">
        <f>[29]MIR!$H$15</f>
        <v xml:space="preserve">Se verifican muebles que se entregan </v>
      </c>
      <c r="J19" s="99"/>
      <c r="K19" s="49" t="s">
        <v>399</v>
      </c>
      <c r="L19" s="11">
        <v>1</v>
      </c>
      <c r="M19" s="80" t="s">
        <v>440</v>
      </c>
      <c r="N19" s="81" t="s">
        <v>441</v>
      </c>
      <c r="O19" s="5">
        <v>0.25</v>
      </c>
      <c r="P19" s="109" t="s">
        <v>51</v>
      </c>
      <c r="Q19" s="99"/>
    </row>
    <row r="20" spans="1:18" ht="86.25" customHeight="1" x14ac:dyDescent="0.25">
      <c r="A20" s="2" t="s">
        <v>29</v>
      </c>
      <c r="B20" s="99" t="str">
        <f>[29]MIR!$B$16</f>
        <v xml:space="preserve">Eficiente  administracion y coordinación con areas de las que  depénde la Direccion de Control Patrimonial </v>
      </c>
      <c r="C20" s="99"/>
      <c r="D20" s="99"/>
      <c r="E20" s="99" t="str">
        <f>[29]MIR!$C$16</f>
        <v xml:space="preserve">Eficiente coordinacion </v>
      </c>
      <c r="F20" s="99"/>
      <c r="G20" s="99" t="str">
        <f>[29]MIR!$G$16</f>
        <v>NO. TOTAL DE AREAS / NO TOTAL DE AREAS COORDINADAS X 100</v>
      </c>
      <c r="H20" s="99"/>
      <c r="I20" s="109" t="str">
        <f>[29]MIR!$H$16</f>
        <v xml:space="preserve">Que se adminitren correctamente los bienes patrimoniales </v>
      </c>
      <c r="J20" s="99"/>
      <c r="K20" s="49" t="s">
        <v>399</v>
      </c>
      <c r="L20" s="66">
        <v>1</v>
      </c>
      <c r="M20" s="80" t="s">
        <v>440</v>
      </c>
      <c r="N20" s="81" t="s">
        <v>441</v>
      </c>
      <c r="O20" s="5">
        <v>0.25</v>
      </c>
      <c r="P20" s="109" t="s">
        <v>51</v>
      </c>
      <c r="Q20" s="99"/>
    </row>
    <row r="21" spans="1:18" ht="84" customHeight="1" x14ac:dyDescent="0.25">
      <c r="A21" s="2" t="s">
        <v>71</v>
      </c>
      <c r="B21" s="99" t="str">
        <f>[29]MIR!$B$17</f>
        <v xml:space="preserve">llevar el control debido de los bienes muebles e inmuebles </v>
      </c>
      <c r="C21" s="99"/>
      <c r="D21" s="99"/>
      <c r="E21" s="99" t="str">
        <f>[29]MIR!$C$17</f>
        <v xml:space="preserve">bienes patrimoniales debidamente inventariados </v>
      </c>
      <c r="F21" s="99"/>
      <c r="G21" s="99" t="str">
        <f>[29]MIR!$G$17</f>
        <v>NO TOTAL DE BIENES MUEBLES /NO DE BIENES VERIFICADOS X 100</v>
      </c>
      <c r="H21" s="99"/>
      <c r="I21" s="109" t="str">
        <f>[29]MIR!$H$17</f>
        <v xml:space="preserve">Tener el control total de los bienes </v>
      </c>
      <c r="J21" s="99"/>
      <c r="K21" s="49" t="s">
        <v>399</v>
      </c>
      <c r="L21" s="66">
        <v>1</v>
      </c>
      <c r="M21" s="80" t="s">
        <v>440</v>
      </c>
      <c r="N21" s="81" t="s">
        <v>441</v>
      </c>
      <c r="O21" s="5">
        <v>0.25</v>
      </c>
      <c r="P21" s="109" t="s">
        <v>51</v>
      </c>
      <c r="Q21" s="99"/>
    </row>
    <row r="22" spans="1:18" ht="115.5" customHeight="1" x14ac:dyDescent="0.25">
      <c r="A22" s="2" t="s">
        <v>72</v>
      </c>
      <c r="B22" s="99" t="str">
        <f>[29]MIR!$B$21</f>
        <v xml:space="preserve">Eficiente coordinacion para la reparacion del parque vehicular </v>
      </c>
      <c r="C22" s="99"/>
      <c r="D22" s="99"/>
      <c r="E22" s="112" t="str">
        <f>[29]MIR!$C$21</f>
        <v xml:space="preserve">Coordinacion en la reparacion del parque veicular </v>
      </c>
      <c r="F22" s="113"/>
      <c r="G22" s="99" t="str">
        <f>[29]MIR!$G$21</f>
        <v>NO. TOTAL DE VEHICULOS / NO TOTAL DE VEHICULOS REPRADOS X 100</v>
      </c>
      <c r="H22" s="99"/>
      <c r="I22" s="109" t="str">
        <f>[29]MIR!$H$21</f>
        <v xml:space="preserve">Ser eficientes para la reparacion del parque vehicular </v>
      </c>
      <c r="J22" s="99"/>
      <c r="K22" s="49" t="s">
        <v>399</v>
      </c>
      <c r="L22" s="66">
        <v>1</v>
      </c>
      <c r="M22" s="80" t="s">
        <v>440</v>
      </c>
      <c r="N22" s="81" t="s">
        <v>441</v>
      </c>
      <c r="O22" s="5">
        <v>0.25</v>
      </c>
      <c r="P22" s="109" t="s">
        <v>51</v>
      </c>
      <c r="Q22" s="99"/>
    </row>
    <row r="23" spans="1:18" ht="21" customHeight="1" x14ac:dyDescent="0.25">
      <c r="A23" s="107" t="s">
        <v>30</v>
      </c>
      <c r="B23" s="107"/>
      <c r="C23" s="107"/>
      <c r="D23" s="107"/>
      <c r="E23" s="107"/>
      <c r="F23" s="107"/>
      <c r="G23" s="107"/>
      <c r="H23" s="107"/>
      <c r="I23" s="107"/>
      <c r="J23" s="107"/>
      <c r="K23" s="107"/>
      <c r="L23" s="107"/>
      <c r="M23" s="107"/>
      <c r="N23" s="107"/>
      <c r="O23" s="107"/>
      <c r="P23" s="107"/>
      <c r="Q23" s="107"/>
    </row>
    <row r="24" spans="1:18" ht="102.75" customHeight="1" x14ac:dyDescent="0.25">
      <c r="A24" s="3" t="s">
        <v>81</v>
      </c>
      <c r="B24" s="99" t="str">
        <f>[29]MIR!$B$18</f>
        <v xml:space="preserve">entraga de muebles a las diferentes areas en buena coordinacion con la Direccion de Control Patrimonial </v>
      </c>
      <c r="C24" s="99"/>
      <c r="D24" s="99"/>
      <c r="E24" s="99" t="str">
        <f>[29]MIR!$C$18</f>
        <v xml:space="preserve">Asignacion de bienes muebles </v>
      </c>
      <c r="F24" s="99"/>
      <c r="G24" s="99" t="str">
        <f>[29]MIR!$G$18</f>
        <v>NO. TOTAL DE BIENES ADQUIRIDOS / NO TOTAL DE MUEBLES ENTREGADOS A LAS AREAS X 100</v>
      </c>
      <c r="H24" s="99"/>
      <c r="I24" s="109" t="str">
        <f>[29]MIR!$H$18</f>
        <v xml:space="preserve">Nuestra direccion sea encargada de la entrega de bienes </v>
      </c>
      <c r="J24" s="99"/>
      <c r="K24" s="49" t="s">
        <v>399</v>
      </c>
      <c r="L24" s="57">
        <v>1</v>
      </c>
      <c r="M24" s="80" t="s">
        <v>440</v>
      </c>
      <c r="N24" s="81" t="s">
        <v>441</v>
      </c>
      <c r="O24" s="5">
        <v>0.25</v>
      </c>
      <c r="P24" s="109" t="s">
        <v>51</v>
      </c>
      <c r="Q24" s="99"/>
    </row>
    <row r="25" spans="1:18" ht="80.25" customHeight="1" x14ac:dyDescent="0.25">
      <c r="A25" s="3" t="s">
        <v>74</v>
      </c>
      <c r="B25" s="99" t="str">
        <f>[29]MIR!$B$19</f>
        <v>entrega a tiempo  de facturas de muebles entregados para hacer los resguardos debidos a las areas entregadas</v>
      </c>
      <c r="C25" s="99"/>
      <c r="D25" s="99"/>
      <c r="E25" s="99" t="str">
        <f>[29]MIR!$C$19</f>
        <v xml:space="preserve">facturas cotejadas con los bienes muebles </v>
      </c>
      <c r="F25" s="99"/>
      <c r="G25" s="112" t="str">
        <f>[29]MIR!$G$19</f>
        <v>NO TOTAL DE BIENES MUEBLES ADQUIRIDOS / NO TOTAL DE FACTURAS RECIBIDAS X 100</v>
      </c>
      <c r="H25" s="113"/>
      <c r="I25" s="109" t="str">
        <f>[29]MIR!$H$19</f>
        <v xml:space="preserve">Cuando se entegue un bien mueble sea ya cotejado con las facturas </v>
      </c>
      <c r="J25" s="99"/>
      <c r="K25" s="49" t="s">
        <v>399</v>
      </c>
      <c r="L25" s="66">
        <v>1</v>
      </c>
      <c r="M25" s="80" t="s">
        <v>440</v>
      </c>
      <c r="N25" s="81" t="s">
        <v>441</v>
      </c>
      <c r="O25" s="5">
        <v>0.25</v>
      </c>
      <c r="P25" s="109" t="s">
        <v>51</v>
      </c>
      <c r="Q25" s="99"/>
      <c r="R25" t="s">
        <v>34</v>
      </c>
    </row>
    <row r="26" spans="1:18" ht="82.5" customHeight="1" x14ac:dyDescent="0.25">
      <c r="A26" s="3" t="s">
        <v>206</v>
      </c>
      <c r="B26" s="112" t="str">
        <f>[29]MIR!$B$20</f>
        <v xml:space="preserve">Buena coordinacion para la entrega de los bienes muebles </v>
      </c>
      <c r="C26" s="116"/>
      <c r="D26" s="113"/>
      <c r="E26" s="112" t="str">
        <f>[29]MIR!$C$20</f>
        <v xml:space="preserve">Que se coordinen las areas para la entrega de los bienes </v>
      </c>
      <c r="F26" s="113"/>
      <c r="G26" s="112" t="str">
        <f>[29]MIR!$G$20</f>
        <v>NO TOTAL DE AREAS / NO TOTAL DE AREAS COORDINADAS X 100</v>
      </c>
      <c r="H26" s="113"/>
      <c r="I26" s="114" t="str">
        <f>[29]MIR!$H$20</f>
        <v xml:space="preserve">Que nos coordinemos con las areas para entrega de cada bien mueble </v>
      </c>
      <c r="J26" s="115"/>
      <c r="K26" s="49" t="s">
        <v>399</v>
      </c>
      <c r="L26" s="66">
        <v>1</v>
      </c>
      <c r="M26" s="80" t="s">
        <v>440</v>
      </c>
      <c r="N26" s="81" t="s">
        <v>441</v>
      </c>
      <c r="O26" s="5">
        <v>0.25</v>
      </c>
      <c r="P26" s="109" t="s">
        <v>51</v>
      </c>
      <c r="Q26" s="99"/>
    </row>
    <row r="27" spans="1:18" ht="89.25" customHeight="1" x14ac:dyDescent="0.25">
      <c r="A27" s="3" t="s">
        <v>83</v>
      </c>
      <c r="B27" s="99" t="str">
        <f>[29]MIR!$B$22</f>
        <v xml:space="preserve">parque vehicular en optimas condiciones para su uso debido </v>
      </c>
      <c r="C27" s="99"/>
      <c r="D27" s="99"/>
      <c r="E27" s="99" t="str">
        <f>[29]MIR!$C$22</f>
        <v xml:space="preserve">servicios al parque vehicular </v>
      </c>
      <c r="F27" s="99"/>
      <c r="G27" s="99" t="str">
        <f>[29]MIR!$G$22</f>
        <v xml:space="preserve">NO. TOTALÑ DE VEHICULOS 7 NO TOTAL DE SERVICIOS REALIZADOS X 100 </v>
      </c>
      <c r="H27" s="99"/>
      <c r="I27" s="99" t="str">
        <f>[29]MIR!$H$22</f>
        <v xml:space="preserve">Que se verifique el optimo uso del parque vehicular </v>
      </c>
      <c r="J27" s="99"/>
      <c r="K27" s="49" t="s">
        <v>399</v>
      </c>
      <c r="L27" s="66">
        <v>1</v>
      </c>
      <c r="M27" s="80" t="s">
        <v>440</v>
      </c>
      <c r="N27" s="81" t="s">
        <v>441</v>
      </c>
      <c r="O27" s="5">
        <v>0.25</v>
      </c>
      <c r="P27" s="109" t="s">
        <v>51</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s="1" customFormat="1" x14ac:dyDescent="0.25">
      <c r="F36"/>
    </row>
    <row r="37" spans="1:17" s="1" customFormat="1" x14ac:dyDescent="0.25"/>
    <row r="38" spans="1:17" s="1" customFormat="1" x14ac:dyDescent="0.25"/>
    <row r="39" spans="1:17" x14ac:dyDescent="0.25">
      <c r="A39" s="1"/>
      <c r="B39" s="1"/>
      <c r="C39" s="1"/>
      <c r="D39" s="1"/>
      <c r="E39" s="1"/>
      <c r="F39" s="1"/>
      <c r="G39" s="1"/>
      <c r="H39" s="1"/>
      <c r="I39" s="1"/>
      <c r="J39" s="1"/>
      <c r="K39" s="1"/>
      <c r="L39" s="1"/>
      <c r="M39" s="1"/>
      <c r="N39" s="1"/>
      <c r="O39" s="1"/>
      <c r="P39" s="1"/>
      <c r="Q39" s="1"/>
    </row>
  </sheetData>
  <mergeCells count="79">
    <mergeCell ref="F33:H34"/>
    <mergeCell ref="B25:D25"/>
    <mergeCell ref="E25:F25"/>
    <mergeCell ref="G25:H25"/>
    <mergeCell ref="I25:J25"/>
    <mergeCell ref="B27:D27"/>
    <mergeCell ref="E27:F27"/>
    <mergeCell ref="G27:H27"/>
    <mergeCell ref="I27:J27"/>
    <mergeCell ref="B26:D26"/>
    <mergeCell ref="E26:F26"/>
    <mergeCell ref="G26:H26"/>
    <mergeCell ref="I26:J26"/>
    <mergeCell ref="P25:Q25"/>
    <mergeCell ref="P27:Q27"/>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G19:H19"/>
    <mergeCell ref="I19:J19"/>
    <mergeCell ref="E19:F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71" zoomScaleNormal="71" zoomScaleSheetLayoutView="70" workbookViewId="0">
      <selection activeCell="D8" sqref="D8:H9"/>
    </sheetView>
  </sheetViews>
  <sheetFormatPr baseColWidth="10" defaultColWidth="10.875" defaultRowHeight="15.75" x14ac:dyDescent="0.25"/>
  <cols>
    <col min="1" max="1" width="13.75" customWidth="1"/>
    <col min="3" max="3" width="6.875" customWidth="1"/>
    <col min="4" max="4" width="14.75" customWidth="1"/>
    <col min="5" max="5" width="9.25" customWidth="1"/>
    <col min="6" max="6" width="9.875" customWidth="1"/>
    <col min="8" max="8" width="10.625" customWidth="1"/>
    <col min="9" max="9" width="13.375" customWidth="1"/>
    <col min="10" max="10" width="4.75" customWidth="1"/>
    <col min="11" max="11" width="14.125" customWidth="1"/>
    <col min="12" max="12" width="11.5" customWidth="1"/>
    <col min="13" max="13" width="11.125" customWidth="1"/>
    <col min="14" max="14" width="10.375" customWidth="1"/>
    <col min="15" max="15" width="12" customWidth="1"/>
    <col min="17" max="17" width="4.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445</v>
      </c>
      <c r="K8" s="101"/>
      <c r="L8" s="100" t="s">
        <v>2</v>
      </c>
      <c r="M8" s="124" t="str">
        <f>[5]MIR!$C$7</f>
        <v>Programa 4. Promoción de la Educación.</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[5]MIR!$C$8</f>
        <v>EJE I :Dimensión social desarrollo integral e incluyente.</v>
      </c>
      <c r="C13" s="99"/>
      <c r="D13" s="95" t="s">
        <v>8</v>
      </c>
      <c r="E13" s="124" t="str">
        <f>[5]MIR!$C$9</f>
        <v>Coordinar con las diferentes áreas y jefaturas, acciones para incorporar las diferentes actividades, culturales, deportivas, recreativas, educativas, rescatando valores en la sociedad.</v>
      </c>
      <c r="F13" s="126"/>
      <c r="G13" s="126"/>
      <c r="H13" s="95" t="s">
        <v>9</v>
      </c>
      <c r="I13" s="124" t="str">
        <f>[5]MIR!$C$10</f>
        <v>Crear iniciativas para mejorar las condiciones de salud de la sociedad del Municipio en materia de prevención, deporte y salubridad con atención prioritaria.</v>
      </c>
      <c r="J13" s="99"/>
      <c r="K13" s="99"/>
      <c r="L13" s="99"/>
      <c r="M13" s="100" t="s">
        <v>10</v>
      </c>
      <c r="N13" s="125" t="str">
        <f>[5]MIR!$C$11</f>
        <v>4.1 Semana Cívico-Cultural y Deportiva por el natalicio de Eduardo Neri.  4.2 Interculturalidad y competencia deportiva entre los Municipios de la región Centro.</v>
      </c>
      <c r="O13" s="99"/>
      <c r="P13" s="99"/>
      <c r="Q13" s="99"/>
    </row>
    <row r="14" spans="1:17" ht="120.75"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463</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[5]MIR!$B$15</f>
        <v xml:space="preserve">Seleccionar y preparar a los jovenes para su participacion en el deporte como actividad alternativa preventiva </v>
      </c>
      <c r="C19" s="99"/>
      <c r="D19" s="99"/>
      <c r="E19" s="99" t="str">
        <f>[5]MIR!$C$15</f>
        <v>Programa de actividad de recreacion y resultados deportivos</v>
      </c>
      <c r="F19" s="99"/>
      <c r="G19" s="99" t="str">
        <f>[5]MIR!$G$15</f>
        <v>Porcentaje de la reactivación fisica=(No. de deportistas activos /No. total de deportistas nuevos  )*100 PRF=(NDA/NTDN)*100</v>
      </c>
      <c r="H19" s="99"/>
      <c r="I19" s="109" t="str">
        <f>[5]MIR!$H$15</f>
        <v xml:space="preserve">Por los medios correspondientes (volantes, perifoneo y páginas 
oficiales de internet)
</v>
      </c>
      <c r="J19" s="99"/>
      <c r="K19" s="55" t="s">
        <v>399</v>
      </c>
      <c r="L19" s="75">
        <v>1</v>
      </c>
      <c r="M19" s="80" t="s">
        <v>440</v>
      </c>
      <c r="N19" s="81" t="s">
        <v>441</v>
      </c>
      <c r="O19" s="5">
        <v>0.25</v>
      </c>
      <c r="P19" s="124" t="str">
        <f t="shared" ref="P19:P22" si="0">$J$8</f>
        <v>DIRECCIÓN DE ASISTENCIA ALIMENTARIA Y DESARROLLO COMUNITARIO</v>
      </c>
      <c r="Q19" s="99"/>
    </row>
    <row r="20" spans="1:18" ht="92.25" customHeight="1" x14ac:dyDescent="0.25">
      <c r="A20" s="2" t="s">
        <v>29</v>
      </c>
      <c r="B20" s="99" t="str">
        <f>[5]MIR!$B$16</f>
        <v>Mejora la convivencia familar y ayuda a la activación fisica y mental.</v>
      </c>
      <c r="C20" s="99"/>
      <c r="D20" s="99"/>
      <c r="E20" s="99" t="str">
        <f>[5]MIR!$C$16</f>
        <v>Activacion fisica para mejorar la salud</v>
      </c>
      <c r="F20" s="99"/>
      <c r="G20" s="99" t="str">
        <f>[5]MIR!$G$16</f>
        <v>Porcentaje de activación fisica =(No. de personas participante / No. Total de personas a activar planeadas)*100 PAF=(NPP/NTPAP)*100</v>
      </c>
      <c r="H20" s="99"/>
      <c r="I20" s="109" t="str">
        <f>[5]MIR!$H$16</f>
        <v xml:space="preserve">Control de asistencia </v>
      </c>
      <c r="J20" s="99"/>
      <c r="K20" s="55" t="s">
        <v>399</v>
      </c>
      <c r="L20" s="75">
        <v>1</v>
      </c>
      <c r="M20" s="80" t="s">
        <v>440</v>
      </c>
      <c r="N20" s="81" t="s">
        <v>441</v>
      </c>
      <c r="O20" s="5">
        <v>0.25</v>
      </c>
      <c r="P20" s="124" t="str">
        <f t="shared" si="0"/>
        <v>DIRECCIÓN DE ASISTENCIA ALIMENTARIA Y DESARROLLO COMUNITARIO</v>
      </c>
      <c r="Q20" s="99"/>
    </row>
    <row r="21" spans="1:18" ht="127.5" customHeight="1" x14ac:dyDescent="0.25">
      <c r="A21" s="2" t="s">
        <v>71</v>
      </c>
      <c r="B21" s="99" t="str">
        <f>[5]MIR!$B$17</f>
        <v>Infraestructura deportiva idónea y rehabilitada .</v>
      </c>
      <c r="C21" s="99"/>
      <c r="D21" s="99"/>
      <c r="E21" s="99" t="str">
        <f>[5]MIR!$C$17</f>
        <v>Espacios de calidad para la realización de actividades deportivas</v>
      </c>
      <c r="F21" s="99"/>
      <c r="G21" s="99" t="str">
        <f>[5]MIR!$G$17</f>
        <v>Porcentaje de infraestructura deportivas idonea y rehabilitadas=(No. de espacios deportivos funcionales /No. Total de ciudadanos satisfechos en los espacios deportivos)*100 PIDIR=(NEDF/NTCSED)*100</v>
      </c>
      <c r="H21" s="99"/>
      <c r="I21" s="109" t="str">
        <f>[5]MIR!$H$17</f>
        <v>Informes mensuales y bitácoras fotográfica</v>
      </c>
      <c r="J21" s="99"/>
      <c r="K21" s="55" t="s">
        <v>399</v>
      </c>
      <c r="L21" s="75">
        <v>1</v>
      </c>
      <c r="M21" s="80" t="s">
        <v>440</v>
      </c>
      <c r="N21" s="81" t="s">
        <v>441</v>
      </c>
      <c r="O21" s="5">
        <v>0.25</v>
      </c>
      <c r="P21" s="124" t="str">
        <f t="shared" si="0"/>
        <v>DIRECCIÓN DE ASISTENCIA ALIMENTARIA Y DESARROLLO COMUNITARIO</v>
      </c>
      <c r="Q21" s="99"/>
    </row>
    <row r="22" spans="1:18" ht="138.75" customHeight="1" x14ac:dyDescent="0.25">
      <c r="A22" s="2" t="s">
        <v>72</v>
      </c>
      <c r="B22" s="99" t="str">
        <f>[5]MIR!$B$21</f>
        <v>Gestión para la realización de competencias deportivas.</v>
      </c>
      <c r="C22" s="99"/>
      <c r="D22" s="99"/>
      <c r="E22" s="99" t="str">
        <f>[5]MIR!$C$21</f>
        <v>Ejecución  de proyectos que beneficien a los deportistas en la realización de sus actividades.</v>
      </c>
      <c r="F22" s="99"/>
      <c r="G22" s="99" t="str">
        <f>[5]MIR!$G$21</f>
        <v>Porcentaje de gestión deportiva para la realización y competiciones deportivas =(No. de eventos deportivos a realizar/No. de total de eventos deportivos planeados )*100 PGDRCP=(NEDR/NTEDP)*100</v>
      </c>
      <c r="H22" s="99"/>
      <c r="I22" s="109" t="str">
        <f>[5]MIR!$H$21</f>
        <v>Informes mensuales y bitácoras fotográficas</v>
      </c>
      <c r="J22" s="99"/>
      <c r="K22" s="55" t="s">
        <v>399</v>
      </c>
      <c r="L22" s="75">
        <v>1</v>
      </c>
      <c r="M22" s="80" t="s">
        <v>440</v>
      </c>
      <c r="N22" s="81" t="s">
        <v>441</v>
      </c>
      <c r="O22" s="5">
        <v>0.25</v>
      </c>
      <c r="P22" s="124" t="str">
        <f t="shared" si="0"/>
        <v>DIRECCIÓN DE ASISTENCIA ALIMENTARIA Y DESARROLLO COMUNITARIO</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4.5" customHeight="1" x14ac:dyDescent="0.25">
      <c r="A24" s="3" t="s">
        <v>81</v>
      </c>
      <c r="B24" s="99" t="str">
        <f>[5]MIR!$B$18</f>
        <v>Fomentar la competitividad y el trabajo de los coordinadores municipales.</v>
      </c>
      <c r="C24" s="99"/>
      <c r="D24" s="99"/>
      <c r="E24" s="99" t="str">
        <f>[5]MIR!$C$18</f>
        <v>Poner en práctica sus conocimientos de lo que realiza cada coordinador deportivo.</v>
      </c>
      <c r="F24" s="99"/>
      <c r="G24" s="99" t="str">
        <f>[5]MIR!$G$18</f>
        <v>Porcentaje de competitividad y el trabajo de coordinadores municipales =( No. de actividades programadas a realizar /No. Total de actividades realizadas )*100 PCTCM=(NAPR/NTAR)*100</v>
      </c>
      <c r="H24" s="99"/>
      <c r="I24" s="109" t="str">
        <f>[5]MIR!$H$18</f>
        <v>Informes mensuales y bitácoras fotográfica</v>
      </c>
      <c r="J24" s="99"/>
      <c r="K24" s="55" t="s">
        <v>399</v>
      </c>
      <c r="L24" s="75">
        <v>1</v>
      </c>
      <c r="M24" s="80" t="s">
        <v>440</v>
      </c>
      <c r="N24" s="81" t="s">
        <v>441</v>
      </c>
      <c r="O24" s="5">
        <v>0.25</v>
      </c>
      <c r="P24" s="122" t="str">
        <f t="shared" ref="P24:P27" si="1">$P$22</f>
        <v>DIRECCIÓN DE ASISTENCIA ALIMENTARIA Y DESARROLLO COMUNITARIO</v>
      </c>
      <c r="Q24" s="123"/>
    </row>
    <row r="25" spans="1:18" ht="111" customHeight="1" x14ac:dyDescent="0.25">
      <c r="A25" s="3" t="s">
        <v>74</v>
      </c>
      <c r="B25" s="99" t="str">
        <f>[5]MIR!$B$19</f>
        <v>Garantizar el buen uso y mantenimiento  de los espacios deportivos que se encuentran al servicio de la población.</v>
      </c>
      <c r="C25" s="99"/>
      <c r="D25" s="99"/>
      <c r="E25" s="99" t="str">
        <f>[5]MIR!$C$19</f>
        <v>Optimizar los distintos espacios deportivos.</v>
      </c>
      <c r="F25" s="99"/>
      <c r="G25" s="99" t="str">
        <f>[5]MIR!$G$19</f>
        <v>Porcentaje de espacios Publicos deportivos=(No. de Espacios deportivos equipados /No. De ciudadanos que lo utilizan)*100 PEPD=(NEDE/NCU)*100</v>
      </c>
      <c r="H25" s="99"/>
      <c r="I25" s="109" t="str">
        <f>[5]MIR!$H$19</f>
        <v>Informes mensuales y bitácoras fotográfica</v>
      </c>
      <c r="J25" s="99"/>
      <c r="K25" s="55" t="s">
        <v>399</v>
      </c>
      <c r="L25" s="75">
        <v>1</v>
      </c>
      <c r="M25" s="80" t="s">
        <v>440</v>
      </c>
      <c r="N25" s="81" t="s">
        <v>441</v>
      </c>
      <c r="O25" s="5">
        <v>0.25</v>
      </c>
      <c r="P25" s="122" t="str">
        <f t="shared" si="1"/>
        <v>DIRECCIÓN DE ASISTENCIA ALIMENTARIA Y DESARROLLO COMUNITARIO</v>
      </c>
      <c r="Q25" s="123"/>
      <c r="R25" t="s">
        <v>34</v>
      </c>
    </row>
    <row r="26" spans="1:18" ht="118.5" customHeight="1" x14ac:dyDescent="0.25">
      <c r="A26" s="3" t="s">
        <v>75</v>
      </c>
      <c r="B26" s="112" t="str">
        <f>[5]MIR!$B$20</f>
        <v>Contar con las herramientas adecuadas para el buen desempeño deportivo.</v>
      </c>
      <c r="C26" s="116"/>
      <c r="D26" s="113"/>
      <c r="E26" s="112" t="str">
        <f>[5]MIR!$C$20</f>
        <v>Realizar las acciones técnicas y administrativas correspondientes.</v>
      </c>
      <c r="F26" s="113"/>
      <c r="G26" s="112" t="str">
        <f>[5]MIR!$G$20</f>
        <v xml:space="preserve">Porcentaje de acciones tecnicas y administrativas=(No. De herramientas y material de trabajo existentes/No. Total de herramientas adquiridas)*100 PATA=(NHMTE/NTHA)*100 </v>
      </c>
      <c r="H26" s="113"/>
      <c r="I26" s="114" t="str">
        <f>[5]MIR!$H$20</f>
        <v>Informes mensuales y bitácoras fotográfica</v>
      </c>
      <c r="J26" s="115"/>
      <c r="K26" s="55" t="s">
        <v>399</v>
      </c>
      <c r="L26" s="75">
        <v>1</v>
      </c>
      <c r="M26" s="80" t="s">
        <v>440</v>
      </c>
      <c r="N26" s="81" t="s">
        <v>441</v>
      </c>
      <c r="O26" s="5">
        <v>0.25</v>
      </c>
      <c r="P26" s="122" t="str">
        <f t="shared" si="1"/>
        <v>DIRECCIÓN DE ASISTENCIA ALIMENTARIA Y DESARROLLO COMUNITARIO</v>
      </c>
      <c r="Q26" s="123"/>
    </row>
    <row r="27" spans="1:18" ht="126.75" customHeight="1" x14ac:dyDescent="0.25">
      <c r="A27" s="3" t="s">
        <v>77</v>
      </c>
      <c r="B27" s="99" t="str">
        <f>[5]MIR!$B$22</f>
        <v>Capacitación del personal para contribuir a la mejora del rendimiento deportivo.</v>
      </c>
      <c r="C27" s="99"/>
      <c r="D27" s="99"/>
      <c r="E27" s="99" t="str">
        <f>[5]MIR!$C$22</f>
        <v>Incrementar la capacidad y habilidades del personal.</v>
      </c>
      <c r="F27" s="99"/>
      <c r="G27" s="99" t="str">
        <f>[5]MIR!$G$22</f>
        <v>Porcentaje de personal eficiente y responsable=(No. de personal capacitado/No. de total de acciones realizadas)*100 PPER=(NPC/NTAR)*100</v>
      </c>
      <c r="H27" s="99"/>
      <c r="I27" s="99" t="str">
        <f>[5]MIR!$H$22</f>
        <v>Control de asistencia y capacitación laboral</v>
      </c>
      <c r="J27" s="99"/>
      <c r="K27" s="55" t="s">
        <v>399</v>
      </c>
      <c r="L27" s="75">
        <v>1</v>
      </c>
      <c r="M27" s="80" t="s">
        <v>440</v>
      </c>
      <c r="N27" s="81" t="s">
        <v>441</v>
      </c>
      <c r="O27" s="5">
        <v>0.25</v>
      </c>
      <c r="P27" s="122" t="str">
        <f t="shared" si="1"/>
        <v>DIRECCIÓN DE ASISTENCIA ALIMENTARIA Y DESARROLLO COMUNITARIO</v>
      </c>
      <c r="Q27" s="123"/>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25" zoomScale="68" zoomScaleNormal="68" zoomScaleSheetLayoutView="70" workbookViewId="0">
      <selection activeCell="L26" sqref="L26"/>
    </sheetView>
  </sheetViews>
  <sheetFormatPr baseColWidth="10" defaultColWidth="10.875" defaultRowHeight="15.75" x14ac:dyDescent="0.25"/>
  <cols>
    <col min="1" max="1" width="13.75" customWidth="1"/>
    <col min="3" max="3" width="6.875" customWidth="1"/>
    <col min="4" max="4" width="18" customWidth="1"/>
    <col min="6" max="6" width="10.5" customWidth="1"/>
    <col min="8" max="8" width="12.875" customWidth="1"/>
    <col min="9" max="9" width="13.375" customWidth="1"/>
    <col min="10" max="10" width="10.375" customWidth="1"/>
    <col min="11" max="11" width="14.375" customWidth="1"/>
    <col min="12" max="12" width="13.25" customWidth="1"/>
    <col min="13" max="13" width="14.375" customWidth="1"/>
    <col min="14" max="14" width="14.5" customWidth="1"/>
    <col min="15" max="15" width="11" customWidth="1"/>
    <col min="17" max="17" width="5.25" customWidth="1"/>
  </cols>
  <sheetData>
    <row r="1" spans="1:17" x14ac:dyDescent="0.25">
      <c r="A1" s="1"/>
      <c r="B1" s="1"/>
      <c r="C1" s="1"/>
      <c r="D1" s="1"/>
      <c r="E1" s="1"/>
      <c r="F1" s="1"/>
      <c r="G1" s="1"/>
      <c r="H1" s="1"/>
      <c r="I1" s="1"/>
      <c r="J1" s="1"/>
      <c r="K1" s="1"/>
      <c r="L1" s="1"/>
      <c r="M1" s="1"/>
      <c r="N1" s="1"/>
      <c r="O1" s="1"/>
      <c r="P1" s="1"/>
      <c r="Q1" s="1"/>
    </row>
    <row r="2" spans="1:17" ht="48.75" customHeight="1" x14ac:dyDescent="0.25">
      <c r="A2" s="1"/>
      <c r="B2" s="96"/>
      <c r="C2" s="96"/>
      <c r="D2" s="96"/>
      <c r="E2" s="96"/>
      <c r="F2" s="96"/>
      <c r="G2" s="96"/>
      <c r="H2" s="96"/>
      <c r="I2" s="96"/>
      <c r="J2" s="96"/>
      <c r="K2" s="96"/>
      <c r="L2" s="96"/>
      <c r="M2" s="96"/>
      <c r="N2" s="96"/>
      <c r="O2" s="96"/>
      <c r="P2" s="96"/>
      <c r="Q2" s="1"/>
    </row>
    <row r="3" spans="1:17" ht="37.5" customHeight="1" x14ac:dyDescent="0.25">
      <c r="A3" s="1"/>
      <c r="B3" s="96"/>
      <c r="C3" s="96"/>
      <c r="D3" s="96"/>
      <c r="E3" s="96"/>
      <c r="F3" s="96"/>
      <c r="G3" s="96"/>
      <c r="H3" s="96"/>
      <c r="I3" s="96"/>
      <c r="J3" s="96"/>
      <c r="K3" s="96"/>
      <c r="L3" s="96"/>
      <c r="M3" s="96"/>
      <c r="N3" s="96"/>
      <c r="O3" s="96"/>
      <c r="P3" s="96"/>
      <c r="Q3" s="1"/>
    </row>
    <row r="4" spans="1:17" ht="22.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377</v>
      </c>
      <c r="E8" s="99"/>
      <c r="F8" s="99"/>
      <c r="G8" s="99"/>
      <c r="H8" s="99"/>
      <c r="I8" s="100" t="s">
        <v>1</v>
      </c>
      <c r="J8" s="101" t="s">
        <v>50</v>
      </c>
      <c r="K8" s="101"/>
      <c r="L8" s="95" t="s">
        <v>2</v>
      </c>
      <c r="M8" s="151" t="str">
        <f>[30]MIR!$C$7</f>
        <v>Programa 20. Finanzas Eficaces</v>
      </c>
      <c r="N8" s="99"/>
      <c r="O8" s="100" t="s">
        <v>3</v>
      </c>
      <c r="P8" s="98" t="s">
        <v>378</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190" t="str">
        <f>'[30]POA '!$AA$24</f>
        <v>2. Desarrollo social</v>
      </c>
      <c r="C11" s="104"/>
      <c r="D11" s="104"/>
      <c r="E11" s="105"/>
      <c r="F11" s="10" t="s">
        <v>5</v>
      </c>
      <c r="G11" s="190" t="str">
        <f>'[30]POA '!$AA$25</f>
        <v>2.7 Otros asuntos sociales</v>
      </c>
      <c r="H11" s="104"/>
      <c r="I11" s="104"/>
      <c r="J11" s="104"/>
      <c r="K11" s="104"/>
      <c r="L11" s="105"/>
      <c r="M11" s="7" t="s">
        <v>6</v>
      </c>
      <c r="N11" s="247" t="str">
        <f>'[30]POA '!$AA$26</f>
        <v>2.7.1 Otros asuntos sociales</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1" t="str">
        <f>[30]MIR!$C$8</f>
        <v>Estrategia transversal "Dimension Administrativa Alianza Institucional y Cidadana"</v>
      </c>
      <c r="C13" s="99"/>
      <c r="D13" s="95" t="s">
        <v>8</v>
      </c>
      <c r="E13" s="151" t="str">
        <f>[30]MIR!$C$9</f>
        <v>Planear de manera responsable la presupuestación, recaudación, y administración de los recursos públicos del municipio de Eduardo Neri.</v>
      </c>
      <c r="F13" s="99"/>
      <c r="G13" s="99"/>
      <c r="H13" s="95" t="s">
        <v>9</v>
      </c>
      <c r="I13" s="151" t="str">
        <f>[30]MIR!$C$10</f>
        <v>Consolidar una Administración Municipal transparente y simplificada en los trámites. Transparentar las finanzas públicas optimizando la utilización de los recursos públicos conforme a la normatividad.</v>
      </c>
      <c r="J13" s="99"/>
      <c r="K13" s="99"/>
      <c r="L13" s="99"/>
      <c r="M13" s="100" t="s">
        <v>10</v>
      </c>
      <c r="N13" s="151" t="str">
        <f>[30]MIR!$C$11</f>
        <v>20.1 Impulsar un incremento en la recaudación de impuestos incentivando el pago del mismo. 20.3 Transparencia en el ingreso y gasto de la Administración Pública Municipal, así como en las 
adquisiciones</v>
      </c>
      <c r="O13" s="99"/>
      <c r="P13" s="99"/>
      <c r="Q13" s="99"/>
    </row>
    <row r="14" spans="1:17" ht="124.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7"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7" ht="63.75" customHeight="1" x14ac:dyDescent="0.25">
      <c r="A18" s="100"/>
      <c r="B18" s="95"/>
      <c r="C18" s="95"/>
      <c r="D18" s="95"/>
      <c r="E18" s="95"/>
      <c r="F18" s="95"/>
      <c r="G18" s="95"/>
      <c r="H18" s="95"/>
      <c r="I18" s="95"/>
      <c r="J18" s="95"/>
      <c r="K18" s="100"/>
      <c r="L18" s="10" t="s">
        <v>399</v>
      </c>
      <c r="M18" s="10" t="s">
        <v>18</v>
      </c>
      <c r="N18" s="100"/>
      <c r="O18" s="100"/>
      <c r="P18" s="100"/>
      <c r="Q18" s="100"/>
    </row>
    <row r="19" spans="1:17" ht="110.25" customHeight="1" x14ac:dyDescent="0.25">
      <c r="A19" s="2" t="s">
        <v>28</v>
      </c>
      <c r="B19" s="99" t="str">
        <f>[30]MIR!$B$15</f>
        <v>Contribuir a tener una Hacienda Pública Municipal Fortalecida</v>
      </c>
      <c r="C19" s="99"/>
      <c r="D19" s="99"/>
      <c r="E19" s="99" t="str">
        <f>[30]MIR!$C$15</f>
        <v>Porcentaje del cumplimiento de la actualización de catastro e instrumentos de recaudación</v>
      </c>
      <c r="F19" s="99"/>
      <c r="G19" s="99" t="str">
        <f>[30]MIR!$G$15</f>
        <v>Actualizacion de Instrumentos Recaudados=(Porcentaje Recaudacion/Porcentaje no Recaudacion ) * 100 AIR=(PR/PNR)*100</v>
      </c>
      <c r="H19" s="99"/>
      <c r="I19" s="109" t="str">
        <f>[30]MIR!$H$15</f>
        <v>Registro de Catastro
Urbano. Acta de
revisión y actualización
los instrumentos de
recaudación</v>
      </c>
      <c r="J19" s="99"/>
      <c r="K19" s="43" t="s">
        <v>399</v>
      </c>
      <c r="L19" s="11">
        <v>1</v>
      </c>
      <c r="M19" s="80" t="s">
        <v>440</v>
      </c>
      <c r="N19" s="81" t="s">
        <v>441</v>
      </c>
      <c r="O19" s="5">
        <v>0.25</v>
      </c>
      <c r="P19" s="109" t="s">
        <v>50</v>
      </c>
      <c r="Q19" s="99"/>
    </row>
    <row r="20" spans="1:17" ht="119.25" customHeight="1" x14ac:dyDescent="0.25">
      <c r="A20" s="2" t="s">
        <v>29</v>
      </c>
      <c r="B20" s="99" t="str">
        <f>[30]MIR!$B$16</f>
        <v>El municipio de Eduardo Neri tiene una eficiente recaudación de impuestos sobre la propiedad inmobiliaria</v>
      </c>
      <c r="C20" s="99"/>
      <c r="D20" s="99"/>
      <c r="E20" s="99" t="str">
        <f>[30]MIR!$C$16</f>
        <v>Tasa en la recaudación de impuesto sobre la propiedad inmobiliaria</v>
      </c>
      <c r="F20" s="99"/>
      <c r="G20" s="99" t="str">
        <f>[30]MIR!$G$16</f>
        <v>Porcentaje en Cobros =( No. De cuentas Registradas / No. De no Registradas) * 100 C=(NCT/NNR)*100</v>
      </c>
      <c r="H20" s="99"/>
      <c r="I20" s="109" t="str">
        <f>[30]MIR!$H$16</f>
        <v>Informe mensual de pagos de propietarios inmobiliarios que recibieron una carta invitación, generado y ubicado en la Dirección Catastro Municipal.</v>
      </c>
      <c r="J20" s="99"/>
      <c r="K20" s="43" t="s">
        <v>399</v>
      </c>
      <c r="L20" s="66">
        <v>1</v>
      </c>
      <c r="M20" s="80" t="s">
        <v>440</v>
      </c>
      <c r="N20" s="81" t="s">
        <v>441</v>
      </c>
      <c r="O20" s="5">
        <v>0.25</v>
      </c>
      <c r="P20" s="109" t="s">
        <v>50</v>
      </c>
      <c r="Q20" s="99"/>
    </row>
    <row r="21" spans="1:17" ht="128.25" customHeight="1" x14ac:dyDescent="0.25">
      <c r="A21" s="2" t="s">
        <v>71</v>
      </c>
      <c r="B21" s="99" t="str">
        <f>[30]MIR!$B$17</f>
        <v>Cartera vencida recuperada.</v>
      </c>
      <c r="C21" s="99"/>
      <c r="D21" s="99"/>
      <c r="E21" s="99" t="str">
        <f>[30]MIR!$C$17</f>
        <v>Porcentaje de contribuyentes
que forman parte de la recuperación de cartera vencida</v>
      </c>
      <c r="F21" s="99"/>
      <c r="G21" s="99" t="str">
        <f>[30]MIR!$G$17</f>
        <v>Porcentaje de Rezagos  =( No. De contribuyentes con adeudo/ No. De contribuyentes al corriente con el Pago) 100 PR=(NCA/NCP)*100</v>
      </c>
      <c r="H21" s="99"/>
      <c r="I21" s="109" t="str">
        <f>[30]MIR!$H$17</f>
        <v>Informe mensual de pagos de propietarios inmobiliarios que recibieron una carta invitación, generado y ubicado en la Dirección Catastro Municipal.</v>
      </c>
      <c r="J21" s="99"/>
      <c r="K21" s="43" t="s">
        <v>399</v>
      </c>
      <c r="L21" s="66">
        <v>1</v>
      </c>
      <c r="M21" s="80" t="s">
        <v>440</v>
      </c>
      <c r="N21" s="81" t="s">
        <v>441</v>
      </c>
      <c r="O21" s="5">
        <v>0.25</v>
      </c>
      <c r="P21" s="109" t="s">
        <v>50</v>
      </c>
      <c r="Q21" s="99"/>
    </row>
    <row r="22" spans="1:17" ht="99" customHeight="1" x14ac:dyDescent="0.25">
      <c r="A22" s="2" t="s">
        <v>72</v>
      </c>
      <c r="B22" s="99" t="str">
        <f>[30]MIR!$B$21</f>
        <v>Cobro de impuestos sobre propiedad inmobiliaria supervisados</v>
      </c>
      <c r="C22" s="99"/>
      <c r="D22" s="99"/>
      <c r="E22" s="99" t="str">
        <f>[30]MIR!$C$21</f>
        <v>Porcentaje de supervisiones realizadas verificando el adecuado cobro de impuesto sobre propiedad inmobiliaria</v>
      </c>
      <c r="F22" s="99"/>
      <c r="G22" s="99" t="str">
        <f>[30]MIR!$G$21</f>
        <v>Porcentaje en Cobros =( No. De cuentas Registradas / No. De no Registradas) * 100 C=(NCT/NNR)*100</v>
      </c>
      <c r="H22" s="99"/>
      <c r="I22" s="109" t="str">
        <f>[30]MIR!$H$21</f>
        <v xml:space="preserve">Informe mensual de actividades e ingresos, generado y ubicado en la Dirección de Catastro Municipal
</v>
      </c>
      <c r="J22" s="99"/>
      <c r="K22" s="43" t="s">
        <v>399</v>
      </c>
      <c r="L22" s="66">
        <v>1</v>
      </c>
      <c r="M22" s="80" t="s">
        <v>440</v>
      </c>
      <c r="N22" s="81" t="s">
        <v>441</v>
      </c>
      <c r="O22" s="5">
        <v>0.25</v>
      </c>
      <c r="P22" s="109" t="s">
        <v>50</v>
      </c>
      <c r="Q22" s="99"/>
    </row>
    <row r="23" spans="1:17" x14ac:dyDescent="0.25">
      <c r="A23" s="107" t="s">
        <v>30</v>
      </c>
      <c r="B23" s="107"/>
      <c r="C23" s="107"/>
      <c r="D23" s="107"/>
      <c r="E23" s="107"/>
      <c r="F23" s="107"/>
      <c r="G23" s="107"/>
      <c r="H23" s="107"/>
      <c r="I23" s="107"/>
      <c r="J23" s="107"/>
      <c r="K23" s="107"/>
      <c r="L23" s="107"/>
      <c r="M23" s="107"/>
      <c r="N23" s="107"/>
      <c r="O23" s="107"/>
      <c r="P23" s="107"/>
      <c r="Q23" s="107"/>
    </row>
    <row r="24" spans="1:17" ht="105" customHeight="1" x14ac:dyDescent="0.25">
      <c r="A24" s="3" t="s">
        <v>81</v>
      </c>
      <c r="B24" s="99" t="str">
        <f>[30]MIR!$B$18</f>
        <v>Realizar campañas de descuento</v>
      </c>
      <c r="C24" s="99"/>
      <c r="D24" s="99"/>
      <c r="E24" s="99" t="str">
        <f>[30]MIR!$C$18</f>
        <v>Porcentaje de avance en la implementación
de estrategias recaudatorias</v>
      </c>
      <c r="F24" s="99"/>
      <c r="G24" s="99" t="str">
        <f>[30]MIR!$G$18</f>
        <v>Porcentaje de Convenios =( No. Proyectos no programados / No. De Proyectos Programados) * 100 PC=(NPT/NPP)*100</v>
      </c>
      <c r="H24" s="99"/>
      <c r="I24" s="109" t="str">
        <f>[30]MIR!$H$18</f>
        <v xml:space="preserve">Informe mensual de
cartas invitación
entregadas, generado y
ubicado en la Dirección
de Catastro Municipa </v>
      </c>
      <c r="J24" s="99"/>
      <c r="K24" s="56" t="s">
        <v>399</v>
      </c>
      <c r="L24" s="80">
        <v>1</v>
      </c>
      <c r="M24" s="80" t="s">
        <v>440</v>
      </c>
      <c r="N24" s="81" t="s">
        <v>441</v>
      </c>
      <c r="O24" s="5">
        <v>0.25</v>
      </c>
      <c r="P24" s="109" t="s">
        <v>50</v>
      </c>
      <c r="Q24" s="99"/>
    </row>
    <row r="25" spans="1:17" ht="109.5" customHeight="1" x14ac:dyDescent="0.25">
      <c r="A25" s="3" t="s">
        <v>74</v>
      </c>
      <c r="B25" s="112" t="str">
        <f>[30]MIR!$B$19</f>
        <v>Implementar estrategias recaudatorias</v>
      </c>
      <c r="C25" s="116"/>
      <c r="D25" s="113"/>
      <c r="E25" s="112" t="str">
        <f>[30]MIR!$C$19</f>
        <v>Porcentaje de avance en la implementación
de estrategias recaudatorias</v>
      </c>
      <c r="F25" s="113"/>
      <c r="G25" s="112" t="str">
        <f>[30]MIR!$G$19</f>
        <v>Porcentaje de Estrategias Recaudadas  =( No. Estrategiad Recaudadas/ No. Estrategiad no Recaudadas) * 100 PBD=(NER/ENR)*100</v>
      </c>
      <c r="H25" s="113"/>
      <c r="I25" s="114" t="str">
        <f>[30]MIR!$H$18</f>
        <v xml:space="preserve">Informe mensual de
cartas invitación
entregadas, generado y
ubicado en la Dirección
de Catastro Municipa </v>
      </c>
      <c r="J25" s="115"/>
      <c r="K25" s="43" t="s">
        <v>398</v>
      </c>
      <c r="L25" s="66">
        <v>1</v>
      </c>
      <c r="M25" s="80" t="s">
        <v>440</v>
      </c>
      <c r="N25" s="81" t="s">
        <v>441</v>
      </c>
      <c r="O25" s="5">
        <v>0.25</v>
      </c>
      <c r="P25" s="109" t="s">
        <v>50</v>
      </c>
      <c r="Q25" s="99"/>
    </row>
    <row r="26" spans="1:17" ht="103.5" customHeight="1" x14ac:dyDescent="0.25">
      <c r="A26" s="3" t="s">
        <v>75</v>
      </c>
      <c r="B26" s="112" t="str">
        <f>[30]MIR!$B$20</f>
        <v>Modernizar el Sistema Catastra</v>
      </c>
      <c r="C26" s="116"/>
      <c r="D26" s="113"/>
      <c r="E26" s="112" t="str">
        <f>[30]MIR!$C$20</f>
        <v>Porcentaje de actualización del Sistema Catastral</v>
      </c>
      <c r="F26" s="113"/>
      <c r="G26" s="112" t="str">
        <f>[30]MIR!$G$20</f>
        <v>Porcentaje Vinculacion Informacion =( No. Informacion de otras areas / No. Informacion por parte de Catastro) * 100 PVI=(NIA/NPC)*100</v>
      </c>
      <c r="H26" s="113"/>
      <c r="I26" s="114" t="str">
        <f>[30]MIR!$H$20</f>
        <v>Tarjeta Informativa de avance de Actualización de Sistemas de Catastral, generado y ubicado en la Dirección de Catastro Municipal</v>
      </c>
      <c r="J26" s="115"/>
      <c r="K26" s="43" t="s">
        <v>399</v>
      </c>
      <c r="L26" s="66">
        <v>1</v>
      </c>
      <c r="M26" s="80" t="s">
        <v>440</v>
      </c>
      <c r="N26" s="81" t="s">
        <v>441</v>
      </c>
      <c r="O26" s="5">
        <v>0.25</v>
      </c>
      <c r="P26" s="109" t="s">
        <v>50</v>
      </c>
      <c r="Q26" s="99"/>
    </row>
    <row r="27" spans="1:17" ht="82.5" customHeight="1" x14ac:dyDescent="0.25">
      <c r="A27" s="3" t="s">
        <v>77</v>
      </c>
      <c r="B27" s="112" t="str">
        <f>[30]MIR!$B$22</f>
        <v>Integrar expedientes catastrales</v>
      </c>
      <c r="C27" s="116"/>
      <c r="D27" s="113"/>
      <c r="E27" s="112" t="str">
        <f>[30]MIR!$C$22</f>
        <v>Porcentaje de actualización de información
catastral archivada en expedientes</v>
      </c>
      <c r="F27" s="113"/>
      <c r="G27" s="250" t="str">
        <f>[30]MIR!$G$22</f>
        <v>Porcentaje de Evaluacion =( No. Resultados Archivados  / No. De Total del Padron) * 100 PEV=(NRA/NTP)*100</v>
      </c>
      <c r="H27" s="251"/>
      <c r="I27" s="114" t="str">
        <f>[30]MIR!$H$22</f>
        <v>Informe mensual de actividades, generado y ubicado en la Dirección de Catastro Municipa</v>
      </c>
      <c r="J27" s="115"/>
      <c r="K27" s="43" t="s">
        <v>399</v>
      </c>
      <c r="L27" s="66">
        <v>1</v>
      </c>
      <c r="M27" s="80" t="s">
        <v>440</v>
      </c>
      <c r="N27" s="81" t="s">
        <v>441</v>
      </c>
      <c r="O27" s="5">
        <v>0.25</v>
      </c>
      <c r="P27" s="109" t="s">
        <v>50</v>
      </c>
      <c r="Q27" s="99"/>
    </row>
    <row r="28" spans="1:17" x14ac:dyDescent="0.25">
      <c r="A28" s="1"/>
      <c r="B28" s="1"/>
      <c r="C28" s="1"/>
      <c r="D28" s="1"/>
      <c r="E28" s="1"/>
      <c r="F28" s="1"/>
      <c r="G28" s="1"/>
      <c r="H28" s="1"/>
      <c r="I28" s="1"/>
      <c r="J28" s="1"/>
      <c r="K28" s="1"/>
      <c r="L28" s="1"/>
      <c r="M28" s="1"/>
      <c r="N28" s="1"/>
      <c r="O28" s="1"/>
      <c r="P28" s="1"/>
      <c r="Q28" s="1"/>
    </row>
    <row r="29" spans="1:17" x14ac:dyDescent="0.25">
      <c r="A29" s="1"/>
      <c r="B29" s="1"/>
      <c r="C29" s="1"/>
      <c r="D29" s="1"/>
      <c r="E29" s="1"/>
      <c r="F29" s="1"/>
      <c r="G29" s="1"/>
      <c r="H29" s="1"/>
      <c r="I29" s="1"/>
      <c r="J29" s="1"/>
      <c r="K29" s="1"/>
      <c r="L29" s="1"/>
      <c r="M29" s="1"/>
      <c r="N29" s="1"/>
      <c r="O29" s="1"/>
      <c r="P29" s="1"/>
      <c r="Q29" s="1"/>
    </row>
    <row r="30" spans="1:17" x14ac:dyDescent="0.25">
      <c r="A30" s="1"/>
      <c r="B30" s="1"/>
      <c r="C30" s="1"/>
      <c r="D30" s="1"/>
      <c r="E30" s="1"/>
      <c r="F30" s="1"/>
      <c r="G30" s="1"/>
      <c r="H30" s="1"/>
      <c r="I30" s="1"/>
      <c r="J30" s="1"/>
      <c r="K30" s="1"/>
      <c r="L30" s="1"/>
      <c r="M30" s="1"/>
      <c r="N30" s="1"/>
      <c r="O30" s="1"/>
      <c r="P30" s="1"/>
      <c r="Q30" s="1"/>
    </row>
    <row r="31" spans="1:17" x14ac:dyDescent="0.25">
      <c r="A31" s="1"/>
      <c r="B31" s="1"/>
      <c r="C31" s="1"/>
      <c r="D31" s="1"/>
      <c r="E31" s="1"/>
      <c r="F31" s="1"/>
      <c r="G31" s="1"/>
      <c r="H31" s="1"/>
      <c r="I31" s="1"/>
      <c r="J31" s="1"/>
      <c r="K31" s="1"/>
      <c r="L31" s="1"/>
      <c r="M31" s="1"/>
      <c r="N31" s="1"/>
      <c r="O31" s="1"/>
      <c r="P31" s="1"/>
      <c r="Q31" s="1"/>
    </row>
    <row r="32" spans="1:17"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I26:J26"/>
    <mergeCell ref="F33:H34"/>
    <mergeCell ref="B27:D27"/>
    <mergeCell ref="E27:F27"/>
    <mergeCell ref="G26:H26"/>
    <mergeCell ref="G27:H27"/>
    <mergeCell ref="P27:Q27"/>
    <mergeCell ref="A23:Q23"/>
    <mergeCell ref="B24:D24"/>
    <mergeCell ref="E24:F24"/>
    <mergeCell ref="G24:H24"/>
    <mergeCell ref="I24:J24"/>
    <mergeCell ref="P24:Q24"/>
    <mergeCell ref="B25:D25"/>
    <mergeCell ref="B26:D26"/>
    <mergeCell ref="E25:F25"/>
    <mergeCell ref="E26:F26"/>
    <mergeCell ref="I27:J27"/>
    <mergeCell ref="G25:H25"/>
    <mergeCell ref="P25:Q25"/>
    <mergeCell ref="P26:Q26"/>
    <mergeCell ref="I25:J25"/>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57" zoomScaleNormal="57" zoomScaleSheetLayoutView="70" workbookViewId="0">
      <selection activeCell="L26" sqref="L26"/>
    </sheetView>
  </sheetViews>
  <sheetFormatPr baseColWidth="10" defaultColWidth="10.875" defaultRowHeight="15.75" x14ac:dyDescent="0.25"/>
  <cols>
    <col min="1" max="1" width="13.75" customWidth="1"/>
    <col min="3" max="3" width="6.875" customWidth="1"/>
    <col min="4" max="4" width="18.125" customWidth="1"/>
    <col min="6" max="6" width="11.625" customWidth="1"/>
    <col min="8" max="8" width="12.875" customWidth="1"/>
    <col min="9" max="9" width="13.375" customWidth="1"/>
    <col min="10" max="10" width="13.875" customWidth="1"/>
    <col min="11" max="11" width="14" customWidth="1"/>
    <col min="12" max="14" width="13.125" customWidth="1"/>
    <col min="15" max="15" width="11.875" customWidth="1"/>
    <col min="17" max="17" width="5.75" customWidth="1"/>
  </cols>
  <sheetData>
    <row r="1" spans="1:17" x14ac:dyDescent="0.25">
      <c r="A1" s="1"/>
      <c r="B1" s="1"/>
      <c r="C1" s="1"/>
      <c r="D1" s="1"/>
      <c r="E1" s="1"/>
      <c r="F1" s="1"/>
      <c r="G1" s="1"/>
      <c r="H1" s="1"/>
      <c r="I1" s="1"/>
      <c r="J1" s="1"/>
      <c r="K1" s="1"/>
      <c r="L1" s="1"/>
      <c r="M1" s="1"/>
      <c r="N1" s="1"/>
      <c r="O1" s="1"/>
      <c r="P1" s="1"/>
      <c r="Q1" s="1"/>
    </row>
    <row r="2" spans="1:17" ht="48.75" customHeight="1" x14ac:dyDescent="0.25">
      <c r="A2" s="1"/>
      <c r="B2" s="96"/>
      <c r="C2" s="96"/>
      <c r="D2" s="96"/>
      <c r="E2" s="96"/>
      <c r="F2" s="96"/>
      <c r="G2" s="96"/>
      <c r="H2" s="96"/>
      <c r="I2" s="96"/>
      <c r="J2" s="96"/>
      <c r="K2" s="96"/>
      <c r="L2" s="96"/>
      <c r="M2" s="96"/>
      <c r="N2" s="96"/>
      <c r="O2" s="96"/>
      <c r="P2" s="96"/>
      <c r="Q2" s="1"/>
    </row>
    <row r="3" spans="1:17" ht="47.25" customHeight="1" x14ac:dyDescent="0.25">
      <c r="A3" s="1"/>
      <c r="B3" s="96"/>
      <c r="C3" s="96"/>
      <c r="D3" s="96"/>
      <c r="E3" s="96"/>
      <c r="F3" s="96"/>
      <c r="G3" s="96"/>
      <c r="H3" s="96"/>
      <c r="I3" s="96"/>
      <c r="J3" s="96"/>
      <c r="K3" s="96"/>
      <c r="L3" s="96"/>
      <c r="M3" s="96"/>
      <c r="N3" s="96"/>
      <c r="O3" s="96"/>
      <c r="P3" s="96"/>
      <c r="Q3" s="1"/>
    </row>
    <row r="4" spans="1:17" ht="46.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394</v>
      </c>
      <c r="E8" s="99"/>
      <c r="F8" s="99"/>
      <c r="G8" s="99"/>
      <c r="H8" s="99"/>
      <c r="I8" s="100" t="s">
        <v>1</v>
      </c>
      <c r="J8" s="101" t="s">
        <v>49</v>
      </c>
      <c r="K8" s="101"/>
      <c r="L8" s="95" t="s">
        <v>2</v>
      </c>
      <c r="M8" s="151" t="str">
        <f>[31]MIR!$C$7</f>
        <v>Programa 20. Finanzas Eficaces</v>
      </c>
      <c r="N8" s="99"/>
      <c r="O8" s="100" t="s">
        <v>3</v>
      </c>
      <c r="P8" s="252" t="s">
        <v>395</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190" t="s">
        <v>128</v>
      </c>
      <c r="C11" s="104"/>
      <c r="D11" s="104"/>
      <c r="E11" s="105"/>
      <c r="F11" s="10" t="s">
        <v>5</v>
      </c>
      <c r="G11" s="190" t="s">
        <v>290</v>
      </c>
      <c r="H11" s="104"/>
      <c r="I11" s="104"/>
      <c r="J11" s="104"/>
      <c r="K11" s="104"/>
      <c r="L11" s="105"/>
      <c r="M11" s="7" t="s">
        <v>6</v>
      </c>
      <c r="N11" s="190" t="s">
        <v>306</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1" t="str">
        <f>[31]MIR!$C$8</f>
        <v>ESTRATEGIA TRANSVERSAL.  Dimensión Administrativa y Ciudadana.</v>
      </c>
      <c r="C13" s="99"/>
      <c r="D13" s="95" t="s">
        <v>8</v>
      </c>
      <c r="E13" s="151" t="str">
        <f>[31]MIR!$C$9</f>
        <v>Consolidar una Administración Municipal caracterizada por su eficiencia, honestidad y transparencia colaborando con la ciudadanía por el bien común cumpliendo con las atribuciones, brindando una atención de calidad y solución a los problemas con respeto y garantía de los derechos humanos de la población.</v>
      </c>
      <c r="F13" s="99"/>
      <c r="G13" s="99"/>
      <c r="H13" s="95" t="s">
        <v>9</v>
      </c>
      <c r="I13" s="151" t="str">
        <f>[31]MIR!$C$10</f>
        <v>1.- Consolidar una Administración Municipal transparente y simplificada en los trámites. 2.- Transparentar las finanzas públicas optimizando la utilización de los recursos  públicos conforme a la  normatividad. 3.- Mejorar estrategias de recaudación de ingresos. 4.- Lograr en tiempo y forma la elaboración de los informes trimestrales y cuenta pública.</v>
      </c>
      <c r="J13" s="99"/>
      <c r="K13" s="99"/>
      <c r="L13" s="99"/>
      <c r="M13" s="100" t="s">
        <v>10</v>
      </c>
      <c r="N13" s="151" t="str">
        <f>[31]MIR!$C$11</f>
        <v>20.1 Impulsar un incremento en la recaudación de impuestos incentivando el pago del mismo. 20.2 Planeación responsable del gasto. 20.3 Transparencia en el ingreso y gasto de la Administración Pública Municipal, así como en las adquisiciones.</v>
      </c>
      <c r="O13" s="99"/>
      <c r="P13" s="99"/>
      <c r="Q13" s="99"/>
    </row>
    <row r="14" spans="1:17" ht="125.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45" t="s">
        <v>399</v>
      </c>
      <c r="M18" s="10" t="s">
        <v>18</v>
      </c>
      <c r="N18" s="100"/>
      <c r="O18" s="100"/>
      <c r="P18" s="100"/>
      <c r="Q18" s="100"/>
    </row>
    <row r="19" spans="1:18" ht="111" customHeight="1" x14ac:dyDescent="0.25">
      <c r="A19" s="2" t="s">
        <v>28</v>
      </c>
      <c r="B19" s="253" t="str">
        <f>[31]MIR!$B$15</f>
        <v xml:space="preserve">Cumplimiento en tiempo y forma la presentacion de informacion contable </v>
      </c>
      <c r="C19" s="99"/>
      <c r="D19" s="99"/>
      <c r="E19" s="110" t="str">
        <f>[31]MIR!$C$15</f>
        <v>Porcentaje de integración</v>
      </c>
      <c r="F19" s="110"/>
      <c r="G19" s="99" t="str">
        <f>[31]MIR!$G$15</f>
        <v>Porcentaje de Integración=(Documentos entregados/documentos requeridos)*100. PINT=(DOCE/DOCR)*100</v>
      </c>
      <c r="H19" s="99"/>
      <c r="I19" s="109" t="str">
        <f>[31]MIR!$H$15</f>
        <v>Informes Financieros y Cuenta Pública entregada ante la Auditoria Superior del Estado, Archivo Interno de Tesorería, Reporte del Programa Operativo Anual.</v>
      </c>
      <c r="J19" s="99"/>
      <c r="K19" s="49" t="s">
        <v>399</v>
      </c>
      <c r="L19" s="11">
        <v>1</v>
      </c>
      <c r="M19" s="80" t="s">
        <v>440</v>
      </c>
      <c r="N19" s="81" t="s">
        <v>441</v>
      </c>
      <c r="O19" s="5">
        <v>0.25</v>
      </c>
      <c r="P19" s="253" t="s">
        <v>406</v>
      </c>
      <c r="Q19" s="99"/>
    </row>
    <row r="20" spans="1:18" ht="110.25" customHeight="1" x14ac:dyDescent="0.25">
      <c r="A20" s="2" t="s">
        <v>29</v>
      </c>
      <c r="B20" s="99" t="str">
        <f>[31]MIR!$B$16</f>
        <v xml:space="preserve">Proceso eficiente  para administrar la contabilidad </v>
      </c>
      <c r="C20" s="99"/>
      <c r="D20" s="99"/>
      <c r="E20" s="99" t="str">
        <f>[31]MIR!$C$16</f>
        <v>Porcentaje de cumplimiento</v>
      </c>
      <c r="F20" s="99"/>
      <c r="G20" s="99" t="str">
        <f>[31]MIR!$G$16</f>
        <v>Porcentaje de Cumplimiento=(Leyes utilizadas/Leyes Requeridas)*100. PC=LU/LR*100</v>
      </c>
      <c r="H20" s="99"/>
      <c r="I20" s="109" t="str">
        <f>[31]MIR!$H$16</f>
        <v>Informes Financieros y Cuenta Pública entregada ante la Auditoria Superior del Estado, Archivo Interno de Tesorería, Reporte del Programa Operativo Anual.</v>
      </c>
      <c r="J20" s="99"/>
      <c r="K20" s="49" t="s">
        <v>399</v>
      </c>
      <c r="L20" s="66">
        <v>1</v>
      </c>
      <c r="M20" s="80" t="s">
        <v>440</v>
      </c>
      <c r="N20" s="81" t="s">
        <v>441</v>
      </c>
      <c r="O20" s="5">
        <v>0.25</v>
      </c>
      <c r="P20" s="254" t="str">
        <f t="shared" ref="P20" si="0">$P$19</f>
        <v>Dirección de Contabilidad</v>
      </c>
      <c r="Q20" s="99"/>
    </row>
    <row r="21" spans="1:18" ht="111.75" customHeight="1" x14ac:dyDescent="0.25">
      <c r="A21" s="2" t="s">
        <v>71</v>
      </c>
      <c r="B21" s="99" t="str">
        <f>[31]MIR!$B$17</f>
        <v>Organización en la integración y control de la información financiera.</v>
      </c>
      <c r="C21" s="99"/>
      <c r="D21" s="99"/>
      <c r="E21" s="99" t="str">
        <f>'[32]MIR  '!$C$15</f>
        <v>Porcentaje de informes</v>
      </c>
      <c r="F21" s="99"/>
      <c r="G21" s="99" t="str">
        <f>'[32]MIR  '!$G$15</f>
        <v>Porcentaje de Informes=(No. De Informes Entregado/No, de Informes Solicitados)*100</v>
      </c>
      <c r="H21" s="99"/>
      <c r="I21" s="109" t="str">
        <f>'[32]MIR  '!$H$15</f>
        <v>Informes Financieros y Cuenta Pública entregada ante la Auditoria Superior del Estado, Archivo Interno de Tesorería, Reporte del Programa Operativo Anual.</v>
      </c>
      <c r="J21" s="99"/>
      <c r="K21" s="49" t="s">
        <v>399</v>
      </c>
      <c r="L21" s="66">
        <v>1</v>
      </c>
      <c r="M21" s="80" t="s">
        <v>440</v>
      </c>
      <c r="N21" s="81" t="s">
        <v>441</v>
      </c>
      <c r="O21" s="5">
        <v>0.25</v>
      </c>
      <c r="P21" s="254" t="str">
        <f t="shared" ref="P21" si="1">$P$19</f>
        <v>Dirección de Contabilidad</v>
      </c>
      <c r="Q21" s="99"/>
    </row>
    <row r="22" spans="1:18" ht="94.5" customHeight="1" x14ac:dyDescent="0.25">
      <c r="A22" s="2" t="s">
        <v>72</v>
      </c>
      <c r="B22" s="99" t="str">
        <f>[31]MIR!$B$21</f>
        <v>Dispersión de la nomina quincenal a cada uno de los trabajores del H. Ayuntamiento.</v>
      </c>
      <c r="C22" s="99"/>
      <c r="D22" s="99"/>
      <c r="E22" s="99" t="str">
        <f>'[32]MIR  '!$C$18</f>
        <v>Reglamento Interno (porcentaje)</v>
      </c>
      <c r="F22" s="99"/>
      <c r="G22" s="99" t="str">
        <f>'[32]MIR  '!$G$18</f>
        <v>Porcentaje de Reglamentos = (No.de Reglamentos Autorizados/Número de Áreas funcionales) *100. PR=(NRA/NAF)*100</v>
      </c>
      <c r="H22" s="99"/>
      <c r="I22" s="109" t="str">
        <f>'[32]MIR  '!$H$18</f>
        <v>Informes Financieros y Cuenta Pública entregada ante la Auditoria Superior del Estado, Archivo Interno de Tesorería, Reporte del Programa Operativo Anual.</v>
      </c>
      <c r="J22" s="99"/>
      <c r="K22" s="49" t="s">
        <v>399</v>
      </c>
      <c r="L22" s="66">
        <v>1</v>
      </c>
      <c r="M22" s="80" t="s">
        <v>440</v>
      </c>
      <c r="N22" s="81" t="s">
        <v>441</v>
      </c>
      <c r="O22" s="5">
        <v>0.25</v>
      </c>
      <c r="P22" s="254" t="str">
        <f t="shared" ref="P22" si="2">$P$19</f>
        <v>Dirección de Contabilidad</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96.75" customHeight="1" x14ac:dyDescent="0.25">
      <c r="A24" s="3" t="s">
        <v>81</v>
      </c>
      <c r="B24" s="99" t="str">
        <f>[31]MIR!$B$18</f>
        <v>Integración y captura de la información financiera, presupuestal y contable.</v>
      </c>
      <c r="C24" s="99"/>
      <c r="D24" s="99"/>
      <c r="E24" s="99" t="str">
        <f>[31]MIR!$C$18</f>
        <v>Porcentaje de integracion</v>
      </c>
      <c r="F24" s="99"/>
      <c r="G24" s="140" t="str">
        <f>[31]MIR!$G$18</f>
        <v>Porcentaje de Recepción = (Información Entregada/Información Solicitada)*100. PR=(IE/IS)*100</v>
      </c>
      <c r="H24" s="140"/>
      <c r="I24" s="109" t="str">
        <f>'[32]MIR  '!$H$16</f>
        <v>Informes Financieros y Cuenta Pública entregada ante la Auditoria Superior del Estado, Archivo Interno de Tesorería, Reporte del Programa Operativo Anual.</v>
      </c>
      <c r="J24" s="99"/>
      <c r="K24" s="27" t="str">
        <f>$K$21</f>
        <v>Trimestral</v>
      </c>
      <c r="L24" s="57">
        <v>1</v>
      </c>
      <c r="M24" s="80" t="s">
        <v>440</v>
      </c>
      <c r="N24" s="81" t="s">
        <v>441</v>
      </c>
      <c r="O24" s="5">
        <v>0.25</v>
      </c>
      <c r="P24" s="254" t="str">
        <f t="shared" ref="P24" si="3">$P$19</f>
        <v>Dirección de Contabilidad</v>
      </c>
      <c r="Q24" s="99"/>
    </row>
    <row r="25" spans="1:18" ht="94.5" customHeight="1" x14ac:dyDescent="0.25">
      <c r="A25" s="3" t="s">
        <v>74</v>
      </c>
      <c r="B25" s="99" t="str">
        <f>[31]MIR!$B$19</f>
        <v>Emitir los estados financieros mensualmente, para ver la situación que guarda el municipio.</v>
      </c>
      <c r="C25" s="99"/>
      <c r="D25" s="99"/>
      <c r="E25" s="112" t="str">
        <f>[31]MIR!$C$19</f>
        <v>Estados Financieros Integrados</v>
      </c>
      <c r="F25" s="113"/>
      <c r="G25" s="140" t="str">
        <f>'[32]MIR  '!$G$17</f>
        <v xml:space="preserve">Porcentaje de Expedientes Integrados = (Información Entregada/Información Solicitada)*100. PEI=(IE/IS)*100. </v>
      </c>
      <c r="H25" s="140"/>
      <c r="I25" s="109" t="str">
        <f>'[32]MIR  '!$H$17</f>
        <v>Informes Financieros y Cuenta Pública entregada ante la Auditoria Superior del Estado, Archivo Interno de Tesorería, Reporte del Programa Operativo Anual.</v>
      </c>
      <c r="J25" s="99"/>
      <c r="K25" s="27" t="str">
        <f>$K$21</f>
        <v>Trimestral</v>
      </c>
      <c r="L25" s="66">
        <v>1</v>
      </c>
      <c r="M25" s="80" t="s">
        <v>440</v>
      </c>
      <c r="N25" s="81" t="s">
        <v>441</v>
      </c>
      <c r="O25" s="5">
        <v>0.25</v>
      </c>
      <c r="P25" s="254" t="str">
        <f t="shared" ref="P25" si="4">$P$19</f>
        <v>Dirección de Contabilidad</v>
      </c>
      <c r="Q25" s="99"/>
      <c r="R25" t="s">
        <v>34</v>
      </c>
    </row>
    <row r="26" spans="1:18" ht="90" customHeight="1" x14ac:dyDescent="0.25">
      <c r="A26" s="3" t="s">
        <v>75</v>
      </c>
      <c r="B26" s="112" t="str">
        <f>[31]MIR!$B$20</f>
        <v>Cumplimiento de las funciones y objetivos de las diferentes áreas.</v>
      </c>
      <c r="C26" s="116"/>
      <c r="D26" s="113"/>
      <c r="E26" s="112" t="str">
        <f>[31]MIR!$C$20</f>
        <v>Reglamento Interno (porcentaje)</v>
      </c>
      <c r="F26" s="113"/>
      <c r="G26" s="250" t="str">
        <f>[31]MIR!$G$20</f>
        <v>Porcentaje de Reglamentos = (No.de Reglamentos Autorizados/Número de Áreas funcionales) *100. PR=(NRA/NAF)*100</v>
      </c>
      <c r="H26" s="251"/>
      <c r="I26" s="114" t="str">
        <f>[31]MIR!$H$20</f>
        <v>Informes Financieros y Cuenta Pública entregada ante la Auditoria Superior del Estado, Archivo Interno de Tesorería, Reporte del Programa Operativo Anual.</v>
      </c>
      <c r="J26" s="115"/>
      <c r="K26" s="27" t="str">
        <f>$K$21</f>
        <v>Trimestral</v>
      </c>
      <c r="L26" s="66">
        <v>1</v>
      </c>
      <c r="M26" s="80" t="s">
        <v>440</v>
      </c>
      <c r="N26" s="81" t="s">
        <v>441</v>
      </c>
      <c r="O26" s="5">
        <v>0.25</v>
      </c>
      <c r="P26" s="254" t="str">
        <f t="shared" ref="P26" si="5">$P$19</f>
        <v>Dirección de Contabilidad</v>
      </c>
      <c r="Q26" s="99"/>
    </row>
    <row r="27" spans="1:18" ht="94.5" customHeight="1" x14ac:dyDescent="0.25">
      <c r="A27" s="3" t="s">
        <v>77</v>
      </c>
      <c r="B27" s="99" t="str">
        <f>[31]MIR!$B$22</f>
        <v>Elaboración de las declaraciones mensuales para el pago de Impuestos Federales y Estatales.</v>
      </c>
      <c r="C27" s="99"/>
      <c r="D27" s="99"/>
      <c r="E27" s="99" t="str">
        <f>'[32]MIR  '!$C$20</f>
        <v>Porcentaje de eventos</v>
      </c>
      <c r="F27" s="99"/>
      <c r="G27" s="140" t="str">
        <f>[31]MIR!$G$22</f>
        <v>Porcentaje de eventos=(Eventos realizados/Eventos Programados)*100. PE=(ER/EP)*100</v>
      </c>
      <c r="H27" s="140"/>
      <c r="I27" s="99" t="str">
        <f>'[32]MIR  '!$H$20</f>
        <v>Reportes y notas informativas.</v>
      </c>
      <c r="J27" s="99"/>
      <c r="K27" s="27" t="str">
        <f>$K$21</f>
        <v>Trimestral</v>
      </c>
      <c r="L27" s="66">
        <v>1</v>
      </c>
      <c r="M27" s="80" t="s">
        <v>440</v>
      </c>
      <c r="N27" s="81" t="s">
        <v>441</v>
      </c>
      <c r="O27" s="5">
        <v>0.25</v>
      </c>
      <c r="P27" s="254" t="str">
        <f t="shared" ref="P27" si="6">$P$19</f>
        <v>Dirección de Contabilidad</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B26:D26"/>
    <mergeCell ref="G26:H26"/>
    <mergeCell ref="I26:J26"/>
    <mergeCell ref="E26:F26"/>
    <mergeCell ref="P25:Q25"/>
    <mergeCell ref="B27:D27"/>
    <mergeCell ref="E27:F27"/>
    <mergeCell ref="G27:H27"/>
    <mergeCell ref="I27:J27"/>
    <mergeCell ref="P27:Q27"/>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7" zoomScale="59" zoomScaleNormal="59" zoomScaleSheetLayoutView="70" workbookViewId="0">
      <selection activeCell="N17" sqref="N17:N18"/>
    </sheetView>
  </sheetViews>
  <sheetFormatPr baseColWidth="10" defaultColWidth="10.875" defaultRowHeight="15.75" x14ac:dyDescent="0.25"/>
  <cols>
    <col min="1" max="1" width="13.75" customWidth="1"/>
    <col min="3" max="3" width="6.875" customWidth="1"/>
    <col min="4" max="4" width="11.125" customWidth="1"/>
    <col min="6" max="6" width="9.75" customWidth="1"/>
    <col min="7" max="7" width="9.875" customWidth="1"/>
    <col min="8" max="8" width="12.125" customWidth="1"/>
    <col min="9" max="9" width="16.125" customWidth="1"/>
    <col min="10" max="10" width="8.375" customWidth="1"/>
    <col min="11" max="11" width="13.875" customWidth="1"/>
    <col min="12" max="12" width="11.875" customWidth="1"/>
    <col min="13" max="13" width="11.5" customWidth="1"/>
    <col min="14" max="14" width="14.875" customWidth="1"/>
    <col min="15" max="15" width="10.25" customWidth="1"/>
    <col min="17" max="17" width="6" customWidth="1"/>
  </cols>
  <sheetData>
    <row r="1" spans="1:17" x14ac:dyDescent="0.25">
      <c r="A1" s="1"/>
      <c r="B1" s="1"/>
      <c r="C1" s="1"/>
      <c r="D1" s="1"/>
      <c r="E1" s="1"/>
      <c r="F1" s="1"/>
      <c r="G1" s="1"/>
      <c r="H1" s="1"/>
      <c r="I1" s="1"/>
      <c r="J1" s="1"/>
      <c r="K1" s="1"/>
      <c r="L1" s="1"/>
      <c r="M1" s="1"/>
      <c r="N1" s="1"/>
      <c r="O1" s="1"/>
      <c r="P1" s="1"/>
      <c r="Q1" s="1"/>
    </row>
    <row r="2" spans="1:17" ht="46.5" customHeight="1" x14ac:dyDescent="0.25">
      <c r="A2" s="1"/>
      <c r="B2" s="96"/>
      <c r="C2" s="96"/>
      <c r="D2" s="96"/>
      <c r="E2" s="96"/>
      <c r="F2" s="96"/>
      <c r="G2" s="96"/>
      <c r="H2" s="96"/>
      <c r="I2" s="96"/>
      <c r="J2" s="96"/>
      <c r="K2" s="96"/>
      <c r="L2" s="96"/>
      <c r="M2" s="96"/>
      <c r="N2" s="96"/>
      <c r="O2" s="96"/>
      <c r="P2" s="96"/>
      <c r="Q2" s="1"/>
    </row>
    <row r="3" spans="1:17" ht="48.75" customHeight="1" x14ac:dyDescent="0.25">
      <c r="A3" s="1"/>
      <c r="B3" s="96"/>
      <c r="C3" s="96"/>
      <c r="D3" s="96"/>
      <c r="E3" s="96"/>
      <c r="F3" s="96"/>
      <c r="G3" s="96"/>
      <c r="H3" s="96"/>
      <c r="I3" s="96"/>
      <c r="J3" s="96"/>
      <c r="K3" s="96"/>
      <c r="L3" s="96"/>
      <c r="M3" s="96"/>
      <c r="N3" s="96"/>
      <c r="O3" s="96"/>
      <c r="P3" s="96"/>
      <c r="Q3" s="1"/>
    </row>
    <row r="4" spans="1:17" ht="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394</v>
      </c>
      <c r="E8" s="99"/>
      <c r="F8" s="99"/>
      <c r="G8" s="99"/>
      <c r="H8" s="99"/>
      <c r="I8" s="100" t="s">
        <v>1</v>
      </c>
      <c r="J8" s="101" t="s">
        <v>48</v>
      </c>
      <c r="K8" s="101"/>
      <c r="L8" s="100" t="s">
        <v>2</v>
      </c>
      <c r="M8" s="255" t="str">
        <f>[33]MIR!$C$7</f>
        <v>Programa 20. Finanzas Eficaces</v>
      </c>
      <c r="N8" s="99"/>
      <c r="O8" s="100" t="s">
        <v>3</v>
      </c>
      <c r="P8" s="252" t="s">
        <v>395</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256" t="s">
        <v>128</v>
      </c>
      <c r="C11" s="104"/>
      <c r="D11" s="104"/>
      <c r="E11" s="105"/>
      <c r="F11" s="10" t="s">
        <v>5</v>
      </c>
      <c r="G11" s="256" t="s">
        <v>290</v>
      </c>
      <c r="H11" s="104"/>
      <c r="I11" s="104"/>
      <c r="J11" s="104"/>
      <c r="K11" s="104"/>
      <c r="L11" s="105"/>
      <c r="M11" s="7" t="s">
        <v>6</v>
      </c>
      <c r="N11" s="256" t="s">
        <v>291</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55" t="str">
        <f>[33]MIR!$C$8</f>
        <v>Eje Transversal  : Dimension Admnistrativa y Ciudadana</v>
      </c>
      <c r="C13" s="99"/>
      <c r="D13" s="95" t="s">
        <v>8</v>
      </c>
      <c r="E13" s="255" t="str">
        <f>[33]MIR!$C$9</f>
        <v>Consolidar una Administración Municipal caracterizada por su eficiencia, honestidad y transparencia colaborando con la ciudadanía por el bien común cumpliendo con las atribuciones, brindando una atención de calidad y solución a los problemas con respeto y garantía de los derechos humanos de la población.</v>
      </c>
      <c r="F13" s="99"/>
      <c r="G13" s="99"/>
      <c r="H13" s="95" t="s">
        <v>9</v>
      </c>
      <c r="I13" s="255" t="str">
        <f>[33]MIR!$C$10</f>
        <v>1.-Consolidar una Administración Municipal transparente y simplificada en los trámites.  2.- Transparentar las finanzas públicas optimizando la utilización de los recursos públicos conforme a la normatividad. 3.- Lograr en tiempo y forma la elaboración de los  informes trimestrales y cuenta pública.</v>
      </c>
      <c r="J13" s="99"/>
      <c r="K13" s="99"/>
      <c r="L13" s="99"/>
      <c r="M13" s="100" t="s">
        <v>10</v>
      </c>
      <c r="N13" s="255" t="str">
        <f>[33]MIR!$C$11</f>
        <v>20.2 Planeación responsable del gasto. 20.3 Transparencia en el ingreso y gasto de la Administración Pública Municipal, así como en las adquisiciones.</v>
      </c>
      <c r="O13" s="99"/>
      <c r="P13" s="99"/>
      <c r="Q13" s="99"/>
    </row>
    <row r="14" spans="1:17" ht="123.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100" t="s">
        <v>14</v>
      </c>
      <c r="H17" s="100"/>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100"/>
      <c r="H18" s="100"/>
      <c r="I18" s="95"/>
      <c r="J18" s="95"/>
      <c r="K18" s="100"/>
      <c r="L18" s="10" t="s">
        <v>399</v>
      </c>
      <c r="M18" s="86" t="s">
        <v>18</v>
      </c>
      <c r="N18" s="100"/>
      <c r="O18" s="100"/>
      <c r="P18" s="100"/>
      <c r="Q18" s="100"/>
    </row>
    <row r="19" spans="1:18" ht="134.25" customHeight="1" x14ac:dyDescent="0.25">
      <c r="A19" s="2" t="s">
        <v>28</v>
      </c>
      <c r="B19" s="99" t="str">
        <f>[33]MIR!$B$15</f>
        <v>Contribuir a la integraciòn de la cuenta pùblica atraves de la aplicaciòn de la normatividad establecida por el CONAC.</v>
      </c>
      <c r="C19" s="99"/>
      <c r="D19" s="99"/>
      <c r="E19" s="99" t="str">
        <f>[33]MIR!$C$15</f>
        <v>Porcentaje de cumplimiento de obligaciones de Armonizaciòn contable y rendiciòn de cuentas.</v>
      </c>
      <c r="F19" s="99"/>
      <c r="G19" s="99" t="str">
        <f>[33]MIR!$G$15</f>
        <v>Porcentaje de Integración=(Documentos entregados/documentos requeridos)*100. PINT=(DOCE/DOCR)*100</v>
      </c>
      <c r="H19" s="99"/>
      <c r="I19" s="109" t="str">
        <f>[33]MIR!$H$15</f>
        <v>Informes Financieros y Cuenta Publica entregada ante la Auditoria Superior del Estado, Archivo Interno de Tesoreria, Reporte del Programa Operativo Anual.</v>
      </c>
      <c r="J19" s="99"/>
      <c r="K19" s="49" t="s">
        <v>399</v>
      </c>
      <c r="L19" s="11">
        <v>1</v>
      </c>
      <c r="M19" s="80" t="s">
        <v>440</v>
      </c>
      <c r="N19" s="81" t="s">
        <v>441</v>
      </c>
      <c r="O19" s="5">
        <v>0.25</v>
      </c>
      <c r="P19" s="109" t="s">
        <v>48</v>
      </c>
      <c r="Q19" s="99"/>
    </row>
    <row r="20" spans="1:18" ht="138" customHeight="1" x14ac:dyDescent="0.25">
      <c r="A20" s="2" t="s">
        <v>29</v>
      </c>
      <c r="B20" s="99" t="str">
        <f>[33]MIR!$B$16</f>
        <v>Informaion oportuna ala cuidadania interesada en conocer como se administran las recursos publicos.</v>
      </c>
      <c r="C20" s="99"/>
      <c r="D20" s="99"/>
      <c r="E20" s="99" t="str">
        <f>[33]MIR!$C$16</f>
        <v>Porcentaje de reportes de situaciòn financiera publicados.</v>
      </c>
      <c r="F20" s="99"/>
      <c r="G20" s="99" t="str">
        <f>[33]MIR!$G$16</f>
        <v>Porcentaje de Integración=(Documentos entregados/documentos requeridos)*100. PINT=(DOCE/DOCR)*100</v>
      </c>
      <c r="H20" s="99"/>
      <c r="I20" s="109" t="str">
        <f>[33]MIR!$H$16</f>
        <v>Informes Financieros y Cuenta Publica entregada ante la Auditoria Superior del Estado, Archivo Interno de Tesoreria, Reporte del Programa Operativo Anual.</v>
      </c>
      <c r="J20" s="99"/>
      <c r="K20" s="49" t="s">
        <v>399</v>
      </c>
      <c r="L20" s="65">
        <v>1</v>
      </c>
      <c r="M20" s="80" t="s">
        <v>440</v>
      </c>
      <c r="N20" s="81" t="s">
        <v>441</v>
      </c>
      <c r="O20" s="5">
        <v>0.25</v>
      </c>
      <c r="P20" s="109" t="s">
        <v>48</v>
      </c>
      <c r="Q20" s="99"/>
    </row>
    <row r="21" spans="1:18" ht="134.25" customHeight="1" x14ac:dyDescent="0.25">
      <c r="A21" s="2" t="str">
        <f>$A$22</f>
        <v>Componente 2</v>
      </c>
      <c r="B21" s="112" t="str">
        <f t="shared" ref="B21" si="0">$B$22</f>
        <v>Actualizacion de portal de transparencia para rendir cuentas al publico</v>
      </c>
      <c r="C21" s="116"/>
      <c r="D21" s="113"/>
      <c r="E21" s="112" t="str">
        <f t="shared" ref="E21" si="1">$E$22</f>
        <v>Porcentaje de informaciòn registrada.</v>
      </c>
      <c r="F21" s="113"/>
      <c r="G21" s="112" t="str">
        <f t="shared" ref="G21" si="2">$G$22</f>
        <v>Porcentaje de Integración=(Documentos entregados/documentos requeridos)*100. PINT=(DOCE/DOCR)*100</v>
      </c>
      <c r="H21" s="113"/>
      <c r="I21" s="114" t="str">
        <f t="shared" ref="I21" si="3">$I$22</f>
        <v>Informes Financieros y Cuenta Publica entregada ante la Auditoria Superior del Estado, Archivo Interno de Tesoreria, Reporte del Programa Operativo Anual.</v>
      </c>
      <c r="J21" s="115"/>
      <c r="K21" s="49" t="s">
        <v>399</v>
      </c>
      <c r="L21" s="65">
        <v>1</v>
      </c>
      <c r="M21" s="80" t="s">
        <v>440</v>
      </c>
      <c r="N21" s="81" t="s">
        <v>441</v>
      </c>
      <c r="O21" s="5">
        <v>0.25</v>
      </c>
      <c r="P21" s="109" t="s">
        <v>48</v>
      </c>
      <c r="Q21" s="99"/>
    </row>
    <row r="22" spans="1:18" ht="136.5" customHeight="1" x14ac:dyDescent="0.25">
      <c r="A22" s="2" t="s">
        <v>72</v>
      </c>
      <c r="B22" s="99" t="str">
        <f>[33]MIR!$B$21</f>
        <v>Actualizacion de portal de transparencia para rendir cuentas al publico</v>
      </c>
      <c r="C22" s="99"/>
      <c r="D22" s="99"/>
      <c r="E22" s="99" t="str">
        <f>[33]MIR!$C$21</f>
        <v>Porcentaje de informaciòn registrada.</v>
      </c>
      <c r="F22" s="99"/>
      <c r="G22" s="99" t="str">
        <f>[33]MIR!$G$21</f>
        <v>Porcentaje de Integración=(Documentos entregados/documentos requeridos)*100. PINT=(DOCE/DOCR)*100</v>
      </c>
      <c r="H22" s="99"/>
      <c r="I22" s="109" t="str">
        <f>[33]MIR!$H$21</f>
        <v>Informes Financieros y Cuenta Publica entregada ante la Auditoria Superior del Estado, Archivo Interno de Tesoreria, Reporte del Programa Operativo Anual.</v>
      </c>
      <c r="J22" s="99"/>
      <c r="K22" s="49" t="s">
        <v>399</v>
      </c>
      <c r="L22" s="65">
        <v>1</v>
      </c>
      <c r="M22" s="80" t="s">
        <v>440</v>
      </c>
      <c r="N22" s="81" t="s">
        <v>441</v>
      </c>
      <c r="O22" s="5">
        <v>0.25</v>
      </c>
      <c r="P22" s="109" t="s">
        <v>48</v>
      </c>
      <c r="Q22" s="99"/>
    </row>
    <row r="23" spans="1:18" ht="24" customHeight="1" x14ac:dyDescent="0.25">
      <c r="A23" s="107" t="s">
        <v>30</v>
      </c>
      <c r="B23" s="107"/>
      <c r="C23" s="107"/>
      <c r="D23" s="107"/>
      <c r="E23" s="107"/>
      <c r="F23" s="107"/>
      <c r="G23" s="107"/>
      <c r="H23" s="107"/>
      <c r="I23" s="107"/>
      <c r="J23" s="107"/>
      <c r="K23" s="107"/>
      <c r="L23" s="107"/>
      <c r="M23" s="107"/>
      <c r="N23" s="107"/>
      <c r="O23" s="107"/>
      <c r="P23" s="107"/>
      <c r="Q23" s="107"/>
    </row>
    <row r="24" spans="1:18" ht="141.75" customHeight="1" x14ac:dyDescent="0.25">
      <c r="A24" s="3" t="s">
        <v>81</v>
      </c>
      <c r="B24" s="99" t="str">
        <f>[33]MIR!$B$18</f>
        <v>Recepciòn Mensual de la informaciòn finaciera, presupuestal y contable.</v>
      </c>
      <c r="C24" s="99"/>
      <c r="D24" s="99"/>
      <c r="E24" s="99" t="str">
        <f>[33]MIR!$C$18</f>
        <v>Porcentaje de informes entregados.</v>
      </c>
      <c r="F24" s="99"/>
      <c r="G24" s="99" t="str">
        <f>[33]MIR!$G$18</f>
        <v>Porcentaje de Integración=(Documentos entregados/documentos requeridos)*100. PINT=(DOCE/DOCR)*100</v>
      </c>
      <c r="H24" s="99"/>
      <c r="I24" s="109" t="str">
        <f>[33]MIR!$H$18</f>
        <v>Informes Financieros y Cuenta Publica entregada ante la Auditoria Superior del Estado, Archivo Interno de Tesoreria, Reporte del Programa Operativo Anual.</v>
      </c>
      <c r="J24" s="99"/>
      <c r="K24" s="49" t="s">
        <v>399</v>
      </c>
      <c r="L24" s="57">
        <v>1</v>
      </c>
      <c r="M24" s="80" t="s">
        <v>440</v>
      </c>
      <c r="N24" s="81" t="s">
        <v>441</v>
      </c>
      <c r="O24" s="5">
        <v>0.25</v>
      </c>
      <c r="P24" s="109" t="s">
        <v>48</v>
      </c>
      <c r="Q24" s="99"/>
      <c r="R24" t="s">
        <v>34</v>
      </c>
    </row>
    <row r="25" spans="1:18" ht="137.25" customHeight="1" x14ac:dyDescent="0.25">
      <c r="A25" s="3" t="s">
        <v>74</v>
      </c>
      <c r="B25" s="99" t="str">
        <f>[33]MIR!$B$19</f>
        <v>Integraciòn Mensual de la informaciòn financiera, presupuestal y contable.</v>
      </c>
      <c r="C25" s="99"/>
      <c r="D25" s="99"/>
      <c r="E25" s="99" t="str">
        <f>[33]MIR!$C$19</f>
        <v xml:space="preserve">Porcentaje de avance </v>
      </c>
      <c r="F25" s="99"/>
      <c r="G25" s="99" t="str">
        <f>[33]MIR!$G$19</f>
        <v>Porcentaje de Integración=(Documentos entregados/documentos requeridos)*100. PINT=(DOCE/DOCR)*100</v>
      </c>
      <c r="H25" s="99"/>
      <c r="I25" s="109" t="str">
        <f>[33]MIR!$H$19</f>
        <v>Informes Financieros y Cuenta Publica entregada ante la Auditoria Superior del Estado, Archivo Interno de Tesoreria, Reporte del Programa Operativo Anual.</v>
      </c>
      <c r="J25" s="99"/>
      <c r="K25" s="49" t="s">
        <v>399</v>
      </c>
      <c r="L25" s="65">
        <v>1</v>
      </c>
      <c r="M25" s="80" t="s">
        <v>440</v>
      </c>
      <c r="N25" s="81" t="s">
        <v>441</v>
      </c>
      <c r="O25" s="5">
        <v>0.25</v>
      </c>
      <c r="P25" s="109" t="s">
        <v>48</v>
      </c>
      <c r="Q25" s="99"/>
    </row>
    <row r="26" spans="1:18" ht="129" customHeight="1" x14ac:dyDescent="0.25">
      <c r="A26" s="3" t="s">
        <v>75</v>
      </c>
      <c r="B26" s="112" t="str">
        <f>[33]MIR!$B$20</f>
        <v>Registro Mensual de la informaciòn contable y presupuestal.</v>
      </c>
      <c r="C26" s="116"/>
      <c r="D26" s="113"/>
      <c r="E26" s="112" t="str">
        <f>[33]MIR!$C$20</f>
        <v>Porcentaje de informaciòn registrada.</v>
      </c>
      <c r="F26" s="113"/>
      <c r="G26" s="112" t="str">
        <f>[33]MIR!$G$20</f>
        <v>Porcentaje de Integración=(Documentos entregados/documentos requeridos)*100. PINT=(DOCE/DOCR)*100</v>
      </c>
      <c r="H26" s="113"/>
      <c r="I26" s="114" t="str">
        <f>[33]MIR!$H$20</f>
        <v>Informes Financieros y Cuenta Publica entregada ante la Auditoria Superior del Estado, Archivo Interno de Tesoreria, Reporte del Programa Operativo Anual.</v>
      </c>
      <c r="J26" s="115"/>
      <c r="K26" s="49" t="s">
        <v>399</v>
      </c>
      <c r="L26" s="65">
        <v>1</v>
      </c>
      <c r="M26" s="80" t="s">
        <v>440</v>
      </c>
      <c r="N26" s="81" t="s">
        <v>441</v>
      </c>
      <c r="O26" s="5">
        <v>0.25</v>
      </c>
      <c r="P26" s="109" t="s">
        <v>48</v>
      </c>
      <c r="Q26" s="99"/>
    </row>
    <row r="27" spans="1:18" ht="123.75" customHeight="1" x14ac:dyDescent="0.25">
      <c r="A27" s="3" t="s">
        <v>411</v>
      </c>
      <c r="B27" s="99" t="str">
        <f>[33]MIR!$B$22</f>
        <v>Apoyo de recursos economicos para contratacion de personal.</v>
      </c>
      <c r="C27" s="99"/>
      <c r="D27" s="99"/>
      <c r="E27" s="99" t="str">
        <f>[33]MIR!$C$22</f>
        <v xml:space="preserve">Porcentaje de integracion del personal </v>
      </c>
      <c r="F27" s="99"/>
      <c r="G27" s="99" t="str">
        <f>[33]MIR!$G$22</f>
        <v>Porcentaje de Integración=(Documentos entregados/documentos requeridos)*100. PINT=(DOCE/DOCR)*100</v>
      </c>
      <c r="H27" s="99"/>
      <c r="I27" s="99" t="str">
        <f>[33]MIR!$H$22</f>
        <v>Informes Financieros y Cuenta Publica entregada ante la Auditoria Superior del Estado, Archivo Interno de Tesoreria, Reporte del Programa Operativo Anual.</v>
      </c>
      <c r="J27" s="99"/>
      <c r="K27" s="49" t="s">
        <v>399</v>
      </c>
      <c r="L27" s="65">
        <v>1</v>
      </c>
      <c r="M27" s="80" t="s">
        <v>440</v>
      </c>
      <c r="N27" s="81" t="s">
        <v>441</v>
      </c>
      <c r="O27" s="5">
        <v>0.25</v>
      </c>
      <c r="P27" s="109" t="s">
        <v>48</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s="1" customFormat="1" x14ac:dyDescent="0.25">
      <c r="F36"/>
    </row>
    <row r="37" spans="1:17" s="1" customFormat="1" x14ac:dyDescent="0.25"/>
    <row r="38" spans="1:17" s="1" customFormat="1" x14ac:dyDescent="0.25"/>
    <row r="39" spans="1:17" x14ac:dyDescent="0.25">
      <c r="A39" s="1"/>
      <c r="B39" s="1"/>
      <c r="C39" s="1"/>
      <c r="D39" s="1"/>
      <c r="E39" s="1"/>
      <c r="F39" s="1"/>
      <c r="G39" s="1"/>
      <c r="H39" s="1"/>
      <c r="I39" s="1"/>
      <c r="J39" s="1"/>
      <c r="K39" s="1"/>
      <c r="L39" s="1"/>
      <c r="M39" s="1"/>
      <c r="N39" s="1"/>
      <c r="O39" s="1"/>
      <c r="P39" s="1"/>
      <c r="Q39" s="1"/>
    </row>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B21:D21"/>
    <mergeCell ref="E21:F21"/>
    <mergeCell ref="G21:H21"/>
    <mergeCell ref="I21:J21"/>
    <mergeCell ref="P21:Q21"/>
  </mergeCells>
  <pageMargins left="0.7" right="0.7" top="0.75" bottom="0.75" header="0.3" footer="0.3"/>
  <pageSetup scale="53" orientation="landscape"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8" zoomScale="69" zoomScaleNormal="69" zoomScaleSheetLayoutView="70" workbookViewId="0">
      <selection activeCell="L24" sqref="L24"/>
    </sheetView>
  </sheetViews>
  <sheetFormatPr baseColWidth="10" defaultColWidth="10.875" defaultRowHeight="15.75" x14ac:dyDescent="0.25"/>
  <cols>
    <col min="1" max="1" width="13.75" customWidth="1"/>
    <col min="3" max="3" width="6.875" customWidth="1"/>
    <col min="4" max="4" width="23.625" customWidth="1"/>
    <col min="6" max="6" width="9.375" customWidth="1"/>
    <col min="8" max="8" width="12.875" customWidth="1"/>
    <col min="9" max="9" width="13.375" customWidth="1"/>
    <col min="10" max="10" width="8.125" customWidth="1"/>
    <col min="11" max="11" width="14.875" customWidth="1"/>
    <col min="12" max="12" width="14.625" customWidth="1"/>
    <col min="13" max="13" width="14.5" customWidth="1"/>
    <col min="14" max="14" width="13.875" customWidth="1"/>
    <col min="15" max="15" width="12.25" customWidth="1"/>
    <col min="17" max="17" width="7.875" customWidth="1"/>
  </cols>
  <sheetData>
    <row r="1" spans="1:17" x14ac:dyDescent="0.25">
      <c r="A1" s="1"/>
      <c r="B1" s="1"/>
      <c r="C1" s="1"/>
      <c r="D1" s="1"/>
      <c r="E1" s="1"/>
      <c r="F1" s="1"/>
      <c r="G1" s="1"/>
      <c r="H1" s="1"/>
      <c r="I1" s="1"/>
      <c r="J1" s="1"/>
      <c r="K1" s="1"/>
      <c r="L1" s="1"/>
      <c r="M1" s="1"/>
      <c r="N1" s="1"/>
      <c r="O1" s="1"/>
      <c r="P1" s="1"/>
      <c r="Q1" s="1"/>
    </row>
    <row r="2" spans="1:17" ht="39.75" customHeight="1"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350</v>
      </c>
      <c r="E8" s="99"/>
      <c r="F8" s="99"/>
      <c r="G8" s="99"/>
      <c r="H8" s="99"/>
      <c r="I8" s="100" t="s">
        <v>1</v>
      </c>
      <c r="J8" s="101" t="s">
        <v>47</v>
      </c>
      <c r="K8" s="101"/>
      <c r="L8" s="95" t="s">
        <v>2</v>
      </c>
      <c r="M8" s="255" t="str">
        <f>[34]MIR!$C$7</f>
        <v xml:space="preserve">21.- Administracion del Recurso Humano </v>
      </c>
      <c r="N8" s="99"/>
      <c r="O8" s="100" t="s">
        <v>3</v>
      </c>
      <c r="P8" s="148" t="s">
        <v>351</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257" t="s">
        <v>307</v>
      </c>
      <c r="C11" s="104"/>
      <c r="D11" s="104"/>
      <c r="E11" s="105"/>
      <c r="F11" s="10" t="s">
        <v>5</v>
      </c>
      <c r="G11" s="258" t="s">
        <v>308</v>
      </c>
      <c r="H11" s="116"/>
      <c r="I11" s="116"/>
      <c r="J11" s="116"/>
      <c r="K11" s="116"/>
      <c r="L11" s="113"/>
      <c r="M11" s="7" t="s">
        <v>6</v>
      </c>
      <c r="N11" s="257" t="s">
        <v>297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259" t="str">
        <f>'[34]POA '!$C$17</f>
        <v xml:space="preserve"> ESTRATEGIA TRANSVERSAL"DIMENSION ADMINISTRACION Y CUIDADANA"</v>
      </c>
      <c r="C13" s="99"/>
      <c r="D13" s="95" t="s">
        <v>8</v>
      </c>
      <c r="E13" s="260" t="str">
        <f>'[34]POA '!$C$18</f>
        <v xml:space="preserve">Ofrecer un servicio de administracion con calidad a traves del personal directivo, administrativo y operativo: fortaleciendo el clima laboral en la Administracion Municipal, creando un sentido de pertenencia que comprenda actividades en conjunto con otras areas desarrollando mejor cada actividad </v>
      </c>
      <c r="F13" s="140"/>
      <c r="G13" s="140"/>
      <c r="H13" s="95" t="s">
        <v>9</v>
      </c>
      <c r="I13" s="261" t="str">
        <f>'[34]POA '!$C$20</f>
        <v>Establecer un sistema integral, moderno y tranasparente que permita mejorar la admnistración pública municipal acorde a las condiciones actuales del municipio y a los cambios nacionales e internacionales.</v>
      </c>
      <c r="J13" s="262"/>
      <c r="K13" s="262"/>
      <c r="L13" s="263"/>
      <c r="M13" s="100" t="s">
        <v>10</v>
      </c>
      <c r="N13" s="259" t="str">
        <f>'[34]POA '!$C$21</f>
        <v>Implementar el Sistema Integral de información Administrativa y Financiera Municipal para mejorar los diferentes procesos de gestión y administración.</v>
      </c>
      <c r="O13" s="99"/>
      <c r="P13" s="99"/>
      <c r="Q13" s="99"/>
    </row>
    <row r="14" spans="1:17" ht="135.75" customHeight="1" x14ac:dyDescent="0.25">
      <c r="A14" s="100"/>
      <c r="B14" s="99"/>
      <c r="C14" s="99"/>
      <c r="D14" s="95"/>
      <c r="E14" s="140"/>
      <c r="F14" s="140"/>
      <c r="G14" s="140"/>
      <c r="H14" s="95"/>
      <c r="I14" s="264"/>
      <c r="J14" s="265"/>
      <c r="K14" s="265"/>
      <c r="L14" s="266"/>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22" t="s">
        <v>399</v>
      </c>
      <c r="M18" s="22" t="s">
        <v>18</v>
      </c>
      <c r="N18" s="100"/>
      <c r="O18" s="100"/>
      <c r="P18" s="100"/>
      <c r="Q18" s="100"/>
    </row>
    <row r="19" spans="1:18" ht="123.75" customHeight="1" x14ac:dyDescent="0.25">
      <c r="A19" s="2" t="s">
        <v>28</v>
      </c>
      <c r="B19" s="99" t="str">
        <f>[34]MIR!$B$15</f>
        <v xml:space="preserve">Estimular a los trabajadores monetariamente para mejorar las normativas, compromiso y apoyo a la administracion Municipal y la ciudadania. </v>
      </c>
      <c r="C19" s="99"/>
      <c r="D19" s="99"/>
      <c r="E19" s="112" t="str">
        <f>[34]MIR!$C$15</f>
        <v>Incentivos quincenales y aumentos</v>
      </c>
      <c r="F19" s="113"/>
      <c r="G19" s="99" t="str">
        <f>[34]MIR!$G$15</f>
        <v>Porcentaje de aumentos y compensacion =(Reuniones y trabajos con el Personal Realizadas/Reuniones de Capacitacion Programadas) *100. PC=(RPR/RCP)*100</v>
      </c>
      <c r="H19" s="99"/>
      <c r="I19" s="129" t="s">
        <v>172</v>
      </c>
      <c r="J19" s="267"/>
      <c r="K19" s="49" t="s">
        <v>399</v>
      </c>
      <c r="L19" s="11">
        <v>1</v>
      </c>
      <c r="M19" s="80" t="s">
        <v>440</v>
      </c>
      <c r="N19" s="81" t="s">
        <v>441</v>
      </c>
      <c r="O19" s="5">
        <v>0.25</v>
      </c>
      <c r="P19" s="128" t="s">
        <v>174</v>
      </c>
      <c r="Q19" s="99"/>
    </row>
    <row r="20" spans="1:18" ht="120.75" customHeight="1" x14ac:dyDescent="0.25">
      <c r="A20" s="2" t="s">
        <v>29</v>
      </c>
      <c r="B20" s="99" t="str">
        <f>[34]MIR!$B$16</f>
        <v>Mayor compromiso para alcanzar los objetivos laborales de los trabajadores en cada una de sus areas y comisiones desempeñadas despues de una buena capacitacion</v>
      </c>
      <c r="C20" s="99"/>
      <c r="D20" s="99"/>
      <c r="E20" s="112" t="str">
        <f>[34]MIR!$C$16</f>
        <v>Porcentaje de compromiso en los trabajadores</v>
      </c>
      <c r="F20" s="113"/>
      <c r="G20" s="99" t="s">
        <v>171</v>
      </c>
      <c r="H20" s="99"/>
      <c r="I20" s="109" t="s">
        <v>173</v>
      </c>
      <c r="J20" s="99"/>
      <c r="K20" s="49" t="s">
        <v>399</v>
      </c>
      <c r="L20" s="58">
        <v>1</v>
      </c>
      <c r="M20" s="80" t="s">
        <v>440</v>
      </c>
      <c r="N20" s="81" t="s">
        <v>441</v>
      </c>
      <c r="O20" s="5">
        <v>0.25</v>
      </c>
      <c r="P20" s="128" t="s">
        <v>174</v>
      </c>
      <c r="Q20" s="99"/>
    </row>
    <row r="21" spans="1:18" ht="108.75" customHeight="1" x14ac:dyDescent="0.25">
      <c r="A21" s="2" t="s">
        <v>71</v>
      </c>
      <c r="B21" s="99" t="str">
        <f>[34]MIR!$B$17</f>
        <v>Cada trabajador conoce sus funciones y obligaciones laborales para mejorar su desempeño,</v>
      </c>
      <c r="C21" s="99"/>
      <c r="D21" s="99"/>
      <c r="E21" s="99" t="str">
        <f>[34]MIR!$C$17</f>
        <v>No. De  Capacitaciones de informacion y capacitacion</v>
      </c>
      <c r="F21" s="99"/>
      <c r="G21" s="99" t="str">
        <f>[34]MIR!$G$17</f>
        <v>Porcentaje de Capacitación= (Cursos Realizados/Cursos Programados)*100. PCA=(CUR/CUP)*100</v>
      </c>
      <c r="H21" s="99"/>
      <c r="I21" s="109" t="str">
        <f>[34]MIR!$H$17</f>
        <v>Plan de formacion, capacitador y Listas de asistencia</v>
      </c>
      <c r="J21" s="99"/>
      <c r="K21" s="49" t="s">
        <v>399</v>
      </c>
      <c r="L21" s="65">
        <v>1</v>
      </c>
      <c r="M21" s="80" t="s">
        <v>440</v>
      </c>
      <c r="N21" s="81" t="s">
        <v>441</v>
      </c>
      <c r="O21" s="5">
        <v>0.25</v>
      </c>
      <c r="P21" s="128" t="s">
        <v>174</v>
      </c>
      <c r="Q21" s="99"/>
    </row>
    <row r="22" spans="1:18" ht="127.5" customHeight="1" x14ac:dyDescent="0.25">
      <c r="A22" s="2" t="s">
        <v>72</v>
      </c>
      <c r="B22" s="99" t="str">
        <f>[34]MIR!$B$21</f>
        <v>Capacitar, y mejorar el conocimiento, comunicación y disposicion de las areas y personal implicadas en una actividad.</v>
      </c>
      <c r="C22" s="99"/>
      <c r="D22" s="99"/>
      <c r="E22" s="99" t="str">
        <f>[34]MIR!$C$21</f>
        <v xml:space="preserve">Porcentaje de personal seleccionado en atencion a la ciudadania. </v>
      </c>
      <c r="F22" s="99"/>
      <c r="G22" s="99" t="str">
        <f>[34]MIR!$G$21</f>
        <v>Porcentaje de Actividades de Seleccionn=(Incorporacion de Personal/Total de Personas Incorporadass)*100. PAS=(IP/TPI)*100</v>
      </c>
      <c r="H22" s="99"/>
      <c r="I22" s="109" t="str">
        <f>[34]MIR!$H$21</f>
        <v>Lista de asistencia, curriculum de cada trabajador y Nomina</v>
      </c>
      <c r="J22" s="99"/>
      <c r="K22" s="49" t="s">
        <v>399</v>
      </c>
      <c r="L22" s="65">
        <v>1</v>
      </c>
      <c r="M22" s="80" t="s">
        <v>440</v>
      </c>
      <c r="N22" s="81" t="s">
        <v>441</v>
      </c>
      <c r="O22" s="5">
        <v>0.25</v>
      </c>
      <c r="P22" s="128" t="s">
        <v>174</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39.5" customHeight="1" x14ac:dyDescent="0.25">
      <c r="A24" s="3" t="s">
        <v>81</v>
      </c>
      <c r="B24" s="99" t="str">
        <f>[34]MIR!$B$18</f>
        <v>Cumplir en su totalidad con las tareas o indicaciones de cada trabajador al ser comisionado, permite un cumplimiento y eficiente participacion en las actividades</v>
      </c>
      <c r="C24" s="99"/>
      <c r="D24" s="99"/>
      <c r="E24" s="99" t="str">
        <f>[34]MIR!$C$18</f>
        <v>Numero de Capacitaciones por area.</v>
      </c>
      <c r="F24" s="99"/>
      <c r="G24" s="99" t="str">
        <f>[34]MIR!$G$18</f>
        <v>Porcentaje de  Capacitaciones Realizadas=(No. De Capacitaciones Realizadas/No. De Capacitaciones programadas)*100. PCR=(NCR/NCp)*100</v>
      </c>
      <c r="H24" s="99"/>
      <c r="I24" s="109" t="str">
        <f>[34]MIR!$H$18</f>
        <v>Plan de formacion, capacitador y Listas de asistencia</v>
      </c>
      <c r="J24" s="99"/>
      <c r="K24" s="49" t="s">
        <v>399</v>
      </c>
      <c r="L24" s="57">
        <v>1</v>
      </c>
      <c r="M24" s="80" t="s">
        <v>440</v>
      </c>
      <c r="N24" s="81" t="s">
        <v>441</v>
      </c>
      <c r="O24" s="5">
        <v>0.25</v>
      </c>
      <c r="P24" s="128" t="s">
        <v>174</v>
      </c>
      <c r="Q24" s="99"/>
    </row>
    <row r="25" spans="1:18" ht="113.25" customHeight="1" x14ac:dyDescent="0.25">
      <c r="A25" s="3" t="s">
        <v>74</v>
      </c>
      <c r="B25" s="99" t="str">
        <f>[34]MIR!$B$19</f>
        <v>Eficas atencion y excelente  trato a la ciudadania y colaboracion en las diferentes actividades que generen atencion ciudadana.</v>
      </c>
      <c r="C25" s="99"/>
      <c r="D25" s="99"/>
      <c r="E25" s="99" t="str">
        <f>[34]MIR!$C$19</f>
        <v>Numero de contrataciones</v>
      </c>
      <c r="F25" s="99"/>
      <c r="G25" s="99" t="s">
        <v>176</v>
      </c>
      <c r="H25" s="99"/>
      <c r="I25" s="109" t="str">
        <f>[34]MIR!$H$19</f>
        <v>Plan de incorporacion y perfiles del trabajador</v>
      </c>
      <c r="J25" s="99"/>
      <c r="K25" s="49" t="s">
        <v>399</v>
      </c>
      <c r="L25" s="65">
        <v>1</v>
      </c>
      <c r="M25" s="80" t="s">
        <v>440</v>
      </c>
      <c r="N25" s="81" t="s">
        <v>441</v>
      </c>
      <c r="O25" s="5">
        <v>0.25</v>
      </c>
      <c r="P25" s="128" t="s">
        <v>174</v>
      </c>
      <c r="Q25" s="99"/>
      <c r="R25" t="s">
        <v>34</v>
      </c>
    </row>
    <row r="26" spans="1:18" ht="99.75" customHeight="1" x14ac:dyDescent="0.25">
      <c r="A26" s="3" t="s">
        <v>75</v>
      </c>
      <c r="B26" s="112" t="str">
        <f>[34]MIR!$B$20</f>
        <v xml:space="preserve">Comisionar para tener mejor disposicion de los trabajadores para atender indicaciones cuando se comisionan a otra areas. </v>
      </c>
      <c r="C26" s="116"/>
      <c r="D26" s="113"/>
      <c r="E26" s="112" t="str">
        <f>[34]MIR!$C$20</f>
        <v>No. De Reuniones con los Directivos o Jefes inmediatos</v>
      </c>
      <c r="F26" s="113"/>
      <c r="G26" s="112" t="str">
        <f>[34]MIR!$G$20</f>
        <v>Porcentaje de Reuniones= (Reuniones Realizadas/Reuniones Programadas)*100. PR=(RR/RP)*100</v>
      </c>
      <c r="H26" s="113"/>
      <c r="I26" s="114" t="str">
        <f>[34]MIR!$H$20</f>
        <v xml:space="preserve">Plan Municipal y listas de asistencia </v>
      </c>
      <c r="J26" s="115"/>
      <c r="K26" s="49" t="s">
        <v>399</v>
      </c>
      <c r="L26" s="65">
        <v>1</v>
      </c>
      <c r="M26" s="80" t="s">
        <v>440</v>
      </c>
      <c r="N26" s="81" t="s">
        <v>441</v>
      </c>
      <c r="O26" s="5">
        <v>0.25</v>
      </c>
      <c r="P26" s="129" t="s">
        <v>174</v>
      </c>
      <c r="Q26" s="115"/>
    </row>
    <row r="27" spans="1:18" ht="111" customHeight="1" x14ac:dyDescent="0.25">
      <c r="A27" s="3" t="s">
        <v>77</v>
      </c>
      <c r="B27" s="99" t="str">
        <f>[34]MIR!$B$22</f>
        <v xml:space="preserve">obtener mejor participacion en conjunto para las actividades realizadas por el Ayuntamiento. </v>
      </c>
      <c r="C27" s="99"/>
      <c r="D27" s="99"/>
      <c r="E27" s="99" t="str">
        <f>[34]MIR!$C$22</f>
        <v xml:space="preserve">Numero de procesos de Selección de personal. </v>
      </c>
      <c r="F27" s="99"/>
      <c r="G27" s="99" t="s">
        <v>175</v>
      </c>
      <c r="H27" s="99"/>
      <c r="I27" s="99" t="str">
        <f>[34]MIR!$H$22</f>
        <v>Lista de asistencia, curriculum de cada trabajador y Nomina</v>
      </c>
      <c r="J27" s="99"/>
      <c r="K27" s="49" t="s">
        <v>399</v>
      </c>
      <c r="L27" s="65">
        <v>1</v>
      </c>
      <c r="M27" s="80" t="s">
        <v>440</v>
      </c>
      <c r="N27" s="81" t="s">
        <v>441</v>
      </c>
      <c r="O27" s="5">
        <v>0.25</v>
      </c>
      <c r="P27" s="128" t="s">
        <v>174</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B26:D26"/>
    <mergeCell ref="E26:F26"/>
    <mergeCell ref="G26:H26"/>
    <mergeCell ref="I26:J26"/>
    <mergeCell ref="P25:Q25"/>
    <mergeCell ref="B27:D27"/>
    <mergeCell ref="E27:F27"/>
    <mergeCell ref="G27:H27"/>
    <mergeCell ref="I27:J27"/>
    <mergeCell ref="P27:Q27"/>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8" zoomScale="71" zoomScaleNormal="71" zoomScaleSheetLayoutView="70" workbookViewId="0">
      <selection activeCell="E28" sqref="E28:F28"/>
    </sheetView>
  </sheetViews>
  <sheetFormatPr baseColWidth="10" defaultColWidth="10.875" defaultRowHeight="15.75" x14ac:dyDescent="0.25"/>
  <cols>
    <col min="1" max="1" width="13.75" customWidth="1"/>
    <col min="3" max="3" width="6.875" customWidth="1"/>
    <col min="4" max="4" width="19.5" customWidth="1"/>
    <col min="6" max="6" width="9.875" customWidth="1"/>
    <col min="8" max="8" width="12.875" customWidth="1"/>
    <col min="9" max="9" width="13.375" customWidth="1"/>
    <col min="10" max="10" width="8.625" customWidth="1"/>
    <col min="11" max="11" width="14.875" customWidth="1"/>
    <col min="12" max="12" width="13.375" customWidth="1"/>
    <col min="13" max="13" width="12.875" customWidth="1"/>
    <col min="14" max="14" width="13.375" customWidth="1"/>
    <col min="15" max="15" width="12" customWidth="1"/>
    <col min="17" max="17" width="8.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0.5" customHeight="1" x14ac:dyDescent="0.25">
      <c r="A4" s="1"/>
      <c r="B4" s="96"/>
      <c r="C4" s="96"/>
      <c r="D4" s="96"/>
      <c r="E4" s="96"/>
      <c r="F4" s="96"/>
      <c r="G4" s="96"/>
      <c r="H4" s="96"/>
      <c r="I4" s="96"/>
      <c r="J4" s="96"/>
      <c r="K4" s="96"/>
      <c r="L4" s="96"/>
      <c r="M4" s="96"/>
      <c r="N4" s="96"/>
      <c r="O4" s="96"/>
      <c r="P4" s="96"/>
      <c r="Q4" s="1"/>
    </row>
    <row r="5" spans="1:17" ht="23.25" customHeight="1" x14ac:dyDescent="0.25">
      <c r="A5" s="1"/>
      <c r="B5" s="97" t="s">
        <v>442</v>
      </c>
      <c r="C5" s="97"/>
      <c r="D5" s="97"/>
      <c r="E5" s="97"/>
      <c r="F5" s="97"/>
      <c r="G5" s="97"/>
      <c r="H5" s="97"/>
      <c r="I5" s="97"/>
      <c r="J5" s="97"/>
      <c r="K5" s="97"/>
      <c r="L5" s="97"/>
      <c r="M5" s="97"/>
      <c r="N5" s="97"/>
      <c r="O5" s="97"/>
      <c r="P5" s="97"/>
      <c r="Q5" s="1"/>
    </row>
    <row r="6" spans="1:17" ht="9.7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433</v>
      </c>
      <c r="K8" s="101"/>
      <c r="L8" s="100" t="s">
        <v>2</v>
      </c>
      <c r="M8" s="124" t="str">
        <f>[35]POA!$C$19</f>
        <v>Programa 21. Movilidad Eficiente: Conexión para Todos</v>
      </c>
      <c r="N8" s="99"/>
      <c r="O8" s="100" t="s">
        <v>3</v>
      </c>
      <c r="P8" s="124" t="s">
        <v>408</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127" t="s">
        <v>409</v>
      </c>
      <c r="C11" s="104"/>
      <c r="D11" s="104"/>
      <c r="E11" s="105"/>
      <c r="F11" s="73" t="s">
        <v>5</v>
      </c>
      <c r="G11" s="127" t="str">
        <f>'[5]POA '!$AA$25</f>
        <v>2.4 Recreación , cultura y otras manisfestaciones sociales.</v>
      </c>
      <c r="H11" s="104"/>
      <c r="I11" s="104"/>
      <c r="J11" s="104"/>
      <c r="K11" s="104"/>
      <c r="L11" s="105"/>
      <c r="M11" s="26" t="s">
        <v>6</v>
      </c>
      <c r="N11" s="127" t="str">
        <f>'[5]POA '!$AA$26</f>
        <v>2.4.1  Deporte y Recreación</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4" t="str">
        <f>[35]POA!$C$17</f>
        <v>Eje III. Seguridad y Justicia: El Compromiso Para un mejor Futuro.</v>
      </c>
      <c r="C13" s="99"/>
      <c r="D13" s="95" t="s">
        <v>8</v>
      </c>
      <c r="E13" s="124" t="str">
        <f>[35]POA!$C$18</f>
        <v>Garantizar la fluidez del tráfico, la seguridad vial, la sostenibilidad regulando acciones de movilidad en el transporte del Municipio promoviendo un entorno más ordenado y eficiente.</v>
      </c>
      <c r="F13" s="126"/>
      <c r="G13" s="126"/>
      <c r="H13" s="95" t="s">
        <v>9</v>
      </c>
      <c r="I13" s="124" t="str">
        <f>[35]POA!$C$20</f>
        <v>Fomentar una coordinación con los tres órdenes de Gobierno para la construcción de la paz, mediante acciones eficaces de protección y prevención para la disuasión y seguimiento al delito, generando espacios seguros a la vanguardia de la ciudadanía.</v>
      </c>
      <c r="J13" s="99"/>
      <c r="K13" s="99"/>
      <c r="L13" s="99"/>
      <c r="M13" s="100" t="s">
        <v>10</v>
      </c>
      <c r="N13" s="125" t="str">
        <f>[35]POA!$C$21</f>
        <v>21.1 Elaborar planes de movilidad urbana, integrando los diferentes modos de transporte público, privado o no motorizado, fomentando la eficiencia del sistema. 21.2 Optimizar rutas, frecuencias, horarios y accesibilidad mediante el desarrollo de planes de trabajo en el transporte público. 21.3 Establecer normas y regulaciones de tráfico: límites de velocidad, señales de tránsito, restricciones vehiculares, garantizando la seguridad vial y la fluidez del tráfico en coordinación con el área de Tránsito Municipal. 21.4 Realizar campañas de sensibilización sobre el respeto a las normas de tráfico, el uso del cinturón de seguridad, el respeto a las señales y el uso del casco o el cinturón de seguridad. 21.5 Implementar medias de prevención para la protección de los peatones como la creación o rehabilitación de los cruces peatonales o señales específicas para la seguridad de las personas que caminan. 21.6 Planificar y mejorar la infraestructura vial asegurando que el sistema de transporte sea eficiente y seguro. 21.7 Garantizar la correcta asignación de carriles, espacios de estacionamiento, paradas de transporte  público con el fin de evitar la congestión y promover la movilidad eficiente. 21.8 Fomentar un transporte público seguro, eficiente y cómodo para los usuarios como el transporte violeta.</v>
      </c>
      <c r="O13" s="99"/>
      <c r="P13" s="99"/>
      <c r="Q13" s="99"/>
    </row>
    <row r="14" spans="1:17" ht="333" customHeight="1" x14ac:dyDescent="0.25">
      <c r="A14" s="100"/>
      <c r="B14" s="99"/>
      <c r="C14" s="99"/>
      <c r="D14" s="95"/>
      <c r="E14" s="126"/>
      <c r="F14" s="126"/>
      <c r="G14" s="126"/>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[35]MIR!$B$12</f>
        <v>Garantizar un sistema de movilidad eficiente, seguro y sustentable en el municipio de Eduardo Neri, mejorando la infraestructura vial, regulando el transporte y promoviendo la educación vial en la ciudadanía.</v>
      </c>
      <c r="C19" s="99"/>
      <c r="D19" s="99"/>
      <c r="E19" s="99" t="str">
        <f>[35]MIR!$C$12</f>
        <v>Movilidad urbana mejorada</v>
      </c>
      <c r="F19" s="99"/>
      <c r="G19" s="99" t="str">
        <f>[35]MIR!$D$12</f>
        <v>Movilidad urbana mejorada= (No. De Avance del Proyecto de Movilidad Urbana Mejorada/Proyecto de Movilidad Urbana)*100  MUM=(NAPMUM/PMU)*100</v>
      </c>
      <c r="H19" s="99"/>
      <c r="I19" s="109" t="str">
        <f>[35]MIR!$E$12</f>
        <v>Mantenimiento</v>
      </c>
      <c r="J19" s="99"/>
      <c r="K19" s="55" t="s">
        <v>399</v>
      </c>
      <c r="L19" s="75">
        <v>1</v>
      </c>
      <c r="M19" s="80" t="s">
        <v>440</v>
      </c>
      <c r="N19" s="81" t="s">
        <v>441</v>
      </c>
      <c r="O19" s="5">
        <v>0.25</v>
      </c>
      <c r="P19" s="124" t="str">
        <f t="shared" ref="P19:P23" si="0">$J$8</f>
        <v>DIRECCIÓN DE MOVILIDAD.</v>
      </c>
      <c r="Q19" s="99"/>
    </row>
    <row r="20" spans="1:18" ht="92.25" customHeight="1" x14ac:dyDescent="0.25">
      <c r="A20" s="2" t="s">
        <v>29</v>
      </c>
      <c r="B20" s="99" t="str">
        <f>[35]MIR!$B$13</f>
        <v>Optimizar la movilidad urbana mediante la rehabilitación de la infraestructura, la regulación del transporte público y privado.</v>
      </c>
      <c r="C20" s="99"/>
      <c r="D20" s="99"/>
      <c r="E20" s="99" t="str">
        <f>[35]MIR!$C$13</f>
        <v>Infraestructura vial optimizada</v>
      </c>
      <c r="F20" s="99"/>
      <c r="G20" s="99" t="str">
        <f>[35]MIR!$D$13</f>
        <v>Infraestructura vial optimizada=(No. de Calles con Mejoramiento Vial/No. Total de Calles en la Cabecera Municipal)*100  IVO=(NCMV/NTCCM)*100</v>
      </c>
      <c r="H20" s="99"/>
      <c r="I20" s="109" t="str">
        <f>[35]MIR!$E$13</f>
        <v>Reportes de mantenimiento y señalización</v>
      </c>
      <c r="J20" s="99"/>
      <c r="K20" s="55" t="s">
        <v>399</v>
      </c>
      <c r="L20" s="75">
        <v>1</v>
      </c>
      <c r="M20" s="80" t="s">
        <v>440</v>
      </c>
      <c r="N20" s="81" t="s">
        <v>441</v>
      </c>
      <c r="O20" s="5">
        <v>0.25</v>
      </c>
      <c r="P20" s="124" t="str">
        <f t="shared" si="0"/>
        <v>DIRECCIÓN DE MOVILIDAD.</v>
      </c>
      <c r="Q20" s="99"/>
    </row>
    <row r="21" spans="1:18" ht="92.25" customHeight="1" x14ac:dyDescent="0.25">
      <c r="A21" s="2" t="s">
        <v>71</v>
      </c>
      <c r="B21" s="112" t="str">
        <f>[35]MIR!$B$14</f>
        <v>Mejora de la infraestructura vial y señalización.</v>
      </c>
      <c r="C21" s="116"/>
      <c r="D21" s="113"/>
      <c r="E21" s="112" t="str">
        <f>[35]MIR!$C$14</f>
        <v>Vialidades rehabilitadas</v>
      </c>
      <c r="F21" s="113"/>
      <c r="G21" s="112" t="str">
        <f>[35]MIR!$D$14</f>
        <v>Vialidades Rehabilitadas=(No. De Calles con Buena Infraestructura/No. De Calles en Mal Estado) *100  VR=(NCBI/NCME)*100</v>
      </c>
      <c r="H21" s="113"/>
      <c r="I21" s="114" t="str">
        <f>[35]MIR!$E$14</f>
        <v>Calles con buena señalización</v>
      </c>
      <c r="J21" s="115"/>
      <c r="K21" s="87" t="s">
        <v>399</v>
      </c>
      <c r="L21" s="83">
        <v>1</v>
      </c>
      <c r="M21" s="87" t="s">
        <v>440</v>
      </c>
      <c r="N21" s="81" t="s">
        <v>441</v>
      </c>
      <c r="O21" s="5">
        <v>0.25</v>
      </c>
      <c r="P21" s="124" t="str">
        <f t="shared" si="0"/>
        <v>DIRECCIÓN DE MOVILIDAD.</v>
      </c>
      <c r="Q21" s="99"/>
    </row>
    <row r="22" spans="1:18" ht="127.5" customHeight="1" x14ac:dyDescent="0.25">
      <c r="A22" s="2" t="s">
        <v>72</v>
      </c>
      <c r="B22" s="99" t="str">
        <f>[35]MIR!$B$18</f>
        <v>Concientización vial a la ciudadanía.</v>
      </c>
      <c r="C22" s="99"/>
      <c r="D22" s="99"/>
      <c r="E22" s="99" t="str">
        <f>[35]MIR!$C$18</f>
        <v>Disminución de accidentes viales</v>
      </c>
      <c r="F22" s="99"/>
      <c r="G22" s="99" t="str">
        <f>[35]MIR!$D$18</f>
        <v>Disminución de Accidentes Viales= (No. De Ciudadanos que Usan Responsablemente el Transporte Particular/No. Total de Ciudadanos que Utilizan Transporte Particular)*100  DAV= (NCURTP/NTCUTP)*100</v>
      </c>
      <c r="H22" s="99"/>
      <c r="I22" s="109" t="str">
        <f>[35]MIR!$E$18</f>
        <v>Registro de accidentes viales al año.</v>
      </c>
      <c r="J22" s="99"/>
      <c r="K22" s="55" t="s">
        <v>399</v>
      </c>
      <c r="L22" s="75">
        <v>1</v>
      </c>
      <c r="M22" s="80" t="s">
        <v>440</v>
      </c>
      <c r="N22" s="81" t="s">
        <v>441</v>
      </c>
      <c r="O22" s="5">
        <v>0.25</v>
      </c>
      <c r="P22" s="124" t="str">
        <f t="shared" si="0"/>
        <v>DIRECCIÓN DE MOVILIDAD.</v>
      </c>
      <c r="Q22" s="99"/>
    </row>
    <row r="23" spans="1:18" ht="105" customHeight="1" x14ac:dyDescent="0.25">
      <c r="A23" s="2" t="s">
        <v>169</v>
      </c>
      <c r="B23" s="99" t="str">
        <f>[35]MIR!$B$20</f>
        <v>Vinculación con los transportistas municipales</v>
      </c>
      <c r="C23" s="99"/>
      <c r="D23" s="99"/>
      <c r="E23" s="99" t="str">
        <f>[35]MIR!$C$20</f>
        <v>Motivación al Transportista</v>
      </c>
      <c r="F23" s="99"/>
      <c r="G23" s="99" t="str">
        <f>[35]MIR!$D$20</f>
        <v>Motivación al Transportista= (No. De Transportistas Públicos de la Cabecera Municipal/No. De Transportistas Certificados)*100      MT=(NTPCM/NTC)*100</v>
      </c>
      <c r="H23" s="99"/>
      <c r="I23" s="109" t="str">
        <f>[5]MIR!$H$21</f>
        <v>Informes mensuales y bitácoras fotográficas</v>
      </c>
      <c r="J23" s="99"/>
      <c r="K23" s="55" t="s">
        <v>399</v>
      </c>
      <c r="L23" s="75">
        <v>1</v>
      </c>
      <c r="M23" s="80" t="s">
        <v>440</v>
      </c>
      <c r="N23" s="81" t="s">
        <v>441</v>
      </c>
      <c r="O23" s="5">
        <v>0.25</v>
      </c>
      <c r="P23" s="124" t="str">
        <f t="shared" si="0"/>
        <v>DIRECCIÓN DE MOVILIDAD.</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109.5" customHeight="1" x14ac:dyDescent="0.25">
      <c r="A25" s="3" t="s">
        <v>81</v>
      </c>
      <c r="B25" s="99" t="str">
        <f>[35]MIR!$B$15</f>
        <v>Instalación de señalización vial adecuada.</v>
      </c>
      <c r="C25" s="99"/>
      <c r="D25" s="99"/>
      <c r="E25" s="99" t="str">
        <f>[35]MIR!$C$15</f>
        <v>Instalación de señalización vial adecuada</v>
      </c>
      <c r="F25" s="99"/>
      <c r="G25" s="99" t="str">
        <f>[35]MIR!$D$15</f>
        <v>Instalación de Señalización Vial Adecuada= (No. De Señalizaciones Colocadas/No. De Señalizaciones en la Cabecera Municipal)*100      ISVA=(NSC/NSCM)*100</v>
      </c>
      <c r="H25" s="99"/>
      <c r="I25" s="109" t="str">
        <f>[35]MIR!$E$15</f>
        <v>Reportes de instalación de señalización y supervisión municipal</v>
      </c>
      <c r="J25" s="99"/>
      <c r="K25" s="55" t="s">
        <v>399</v>
      </c>
      <c r="L25" s="75">
        <v>1</v>
      </c>
      <c r="M25" s="80" t="s">
        <v>440</v>
      </c>
      <c r="N25" s="81" t="s">
        <v>441</v>
      </c>
      <c r="O25" s="5">
        <v>0.25</v>
      </c>
      <c r="P25" s="109" t="str">
        <f t="shared" ref="P25:P29" si="1">$P$23</f>
        <v>DIRECCIÓN DE MOVILIDAD.</v>
      </c>
      <c r="Q25" s="99"/>
    </row>
    <row r="26" spans="1:18" ht="95.25" customHeight="1" x14ac:dyDescent="0.25">
      <c r="A26" s="3" t="s">
        <v>74</v>
      </c>
      <c r="B26" s="99" t="str">
        <f>[35]MIR!$B$16</f>
        <v>Regulación y supervisión del transporte público y privado.</v>
      </c>
      <c r="C26" s="99"/>
      <c r="D26" s="99"/>
      <c r="E26" s="99" t="str">
        <f>[35]MIR!$C$16</f>
        <v>Supervisión del transporte</v>
      </c>
      <c r="F26" s="99"/>
      <c r="G26" s="99" t="str">
        <f>[35]MIR!$D$16</f>
        <v>Supervisión del Transporte= (No. De Operativos Realizados/No. Total de Transporte en la Cabecera Municipal)*100   ST=(NOR/NTTCM)*100</v>
      </c>
      <c r="H26" s="99"/>
      <c r="I26" s="109" t="str">
        <f>[35]MIR!$E$16</f>
        <v>Reportes de operativos y estadísticas de cumplimiento</v>
      </c>
      <c r="J26" s="99"/>
      <c r="K26" s="55" t="s">
        <v>399</v>
      </c>
      <c r="L26" s="75">
        <v>1</v>
      </c>
      <c r="M26" s="80" t="s">
        <v>440</v>
      </c>
      <c r="N26" s="81" t="s">
        <v>441</v>
      </c>
      <c r="O26" s="5">
        <v>0.25</v>
      </c>
      <c r="P26" s="109" t="str">
        <f t="shared" si="1"/>
        <v>DIRECCIÓN DE MOVILIDAD.</v>
      </c>
      <c r="Q26" s="99"/>
      <c r="R26" t="s">
        <v>34</v>
      </c>
    </row>
    <row r="27" spans="1:18" ht="97.5" customHeight="1" x14ac:dyDescent="0.25">
      <c r="A27" s="3" t="s">
        <v>75</v>
      </c>
      <c r="B27" s="112" t="str">
        <f>[35]MIR!$B$17</f>
        <v>Asignación de espacios de estacionamiento para transporte ligero.</v>
      </c>
      <c r="C27" s="116"/>
      <c r="D27" s="113"/>
      <c r="E27" s="112" t="str">
        <f>[35]MIR!$C$17</f>
        <v>Regulación del tránsito vehicular</v>
      </c>
      <c r="F27" s="113"/>
      <c r="G27" s="112" t="str">
        <f>[35]MIR!$D$17</f>
        <v>Regulación del Tránsito Vehicular= (No. De Espacios Libres/No. Total de Vehículos Ligeros en la Cabecera Municipal)*100   RTV=(NEL/NTVLCM)*100</v>
      </c>
      <c r="H27" s="113"/>
      <c r="I27" s="114" t="str">
        <f>[35]MIR!$E$17</f>
        <v>Espacios disponibles para estacionamiento</v>
      </c>
      <c r="J27" s="115"/>
      <c r="K27" s="55" t="s">
        <v>399</v>
      </c>
      <c r="L27" s="75">
        <v>1</v>
      </c>
      <c r="M27" s="80" t="s">
        <v>440</v>
      </c>
      <c r="N27" s="81" t="s">
        <v>441</v>
      </c>
      <c r="O27" s="5">
        <v>0.25</v>
      </c>
      <c r="P27" s="109" t="str">
        <f t="shared" si="1"/>
        <v>DIRECCIÓN DE MOVILIDAD.</v>
      </c>
      <c r="Q27" s="99"/>
    </row>
    <row r="28" spans="1:18" ht="140.25" customHeight="1" x14ac:dyDescent="0.25">
      <c r="A28" s="3" t="s">
        <v>77</v>
      </c>
      <c r="B28" s="99" t="str">
        <f>[35]MIR!$B$19</f>
        <v>Impartir platicas sobre educación vial a padres y alumnos, en escuelas de los 3 niveles educativos.</v>
      </c>
      <c r="C28" s="99"/>
      <c r="D28" s="99"/>
      <c r="E28" s="99" t="str">
        <f>[35]MIR!$C$19</f>
        <v>Índice de cumplimiento de platicas de educación vial</v>
      </c>
      <c r="F28" s="99"/>
      <c r="G28" s="99" t="str">
        <f>[35]MIR!$D$19</f>
        <v>Índice de Cumplimiento de Platicas de Educación Vial= (No. De Platicas de Educación Vial Realizadas/No. De Platicas de Educación Vial Programadas)*100  ICPEV=(NPEVR/NPEVP)*100</v>
      </c>
      <c r="H28" s="99"/>
      <c r="I28" s="99" t="str">
        <f>[35]MIR!$E$19</f>
        <v>Fotografías y video</v>
      </c>
      <c r="J28" s="99"/>
      <c r="K28" s="55" t="s">
        <v>399</v>
      </c>
      <c r="L28" s="75">
        <v>1</v>
      </c>
      <c r="M28" s="80" t="s">
        <v>440</v>
      </c>
      <c r="N28" s="81" t="s">
        <v>441</v>
      </c>
      <c r="O28" s="5">
        <v>0.25</v>
      </c>
      <c r="P28" s="122" t="str">
        <f t="shared" si="1"/>
        <v>DIRECCIÓN DE MOVILIDAD.</v>
      </c>
      <c r="Q28" s="123"/>
    </row>
    <row r="29" spans="1:18" ht="116.25" customHeight="1" x14ac:dyDescent="0.25">
      <c r="A29" s="3" t="s">
        <v>170</v>
      </c>
      <c r="B29" s="99" t="str">
        <f>[35]MIR!$B$21</f>
        <v>Convivencia por el día del transportista</v>
      </c>
      <c r="C29" s="99"/>
      <c r="D29" s="99"/>
      <c r="E29" s="99" t="str">
        <f>[35]MIR!$C$21</f>
        <v>Celebración en el Día del Transportista</v>
      </c>
      <c r="F29" s="99"/>
      <c r="G29" s="99" t="str">
        <f>[35]MIR!$D$21</f>
        <v>Celebración en el Dia del Transportista=(No. Total de Transportistas de la Cabecera Municipal/No. De Transportistas Asistentes)*100    CDT=(NTTCM/NTA)*100</v>
      </c>
      <c r="H29" s="99"/>
      <c r="I29" s="99" t="str">
        <f>[35]MIR!$E$21</f>
        <v>Evento</v>
      </c>
      <c r="J29" s="99"/>
      <c r="K29" s="55" t="s">
        <v>399</v>
      </c>
      <c r="L29" s="83">
        <v>2</v>
      </c>
      <c r="M29" s="80" t="s">
        <v>462</v>
      </c>
      <c r="N29" s="81" t="s">
        <v>441</v>
      </c>
      <c r="O29" s="5">
        <v>1.25</v>
      </c>
      <c r="P29" s="122" t="str">
        <f t="shared" si="1"/>
        <v>DIRECCIÓN DE MOVILIDAD.</v>
      </c>
      <c r="Q29" s="123"/>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s="1" customFormat="1" x14ac:dyDescent="0.25"/>
    <row r="39" spans="1:17" s="1" customFormat="1" x14ac:dyDescent="0.25"/>
    <row r="40" spans="1:17" s="1" customFormat="1" x14ac:dyDescent="0.25"/>
  </sheetData>
  <mergeCells count="89">
    <mergeCell ref="B29:D29"/>
    <mergeCell ref="E29:F29"/>
    <mergeCell ref="G29:H29"/>
    <mergeCell ref="I29:J29"/>
    <mergeCell ref="P29:Q29"/>
    <mergeCell ref="B21:D21"/>
    <mergeCell ref="E21:F21"/>
    <mergeCell ref="G21:H21"/>
    <mergeCell ref="I21:J21"/>
    <mergeCell ref="P21:Q21"/>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3:D23"/>
    <mergeCell ref="E23:F23"/>
    <mergeCell ref="G23:H23"/>
    <mergeCell ref="I23:J23"/>
    <mergeCell ref="P23:Q23"/>
    <mergeCell ref="B22:D22"/>
    <mergeCell ref="E22:F22"/>
    <mergeCell ref="G22:H22"/>
    <mergeCell ref="I22:J22"/>
    <mergeCell ref="P22:Q22"/>
    <mergeCell ref="A24:Q24"/>
    <mergeCell ref="B25:D25"/>
    <mergeCell ref="E25:F25"/>
    <mergeCell ref="G25:H25"/>
    <mergeCell ref="I25:J25"/>
    <mergeCell ref="P25:Q25"/>
    <mergeCell ref="P28:Q28"/>
    <mergeCell ref="F34:H35"/>
    <mergeCell ref="B26:D26"/>
    <mergeCell ref="E26:F26"/>
    <mergeCell ref="G26:H26"/>
    <mergeCell ref="I26:J26"/>
    <mergeCell ref="B28:D28"/>
    <mergeCell ref="E28:F28"/>
    <mergeCell ref="G28:H28"/>
    <mergeCell ref="I28:J28"/>
    <mergeCell ref="P26:Q26"/>
    <mergeCell ref="B27:D27"/>
    <mergeCell ref="E27:F27"/>
    <mergeCell ref="G27:H27"/>
    <mergeCell ref="I27:J27"/>
    <mergeCell ref="P27:Q27"/>
  </mergeCells>
  <pageMargins left="0.7" right="0.7" top="0.75" bottom="0.75" header="0.3" footer="0.3"/>
  <pageSetup scale="53" orientation="landscape" horizontalDpi="4294967292"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10" zoomScale="71" zoomScaleNormal="71" zoomScaleSheetLayoutView="70" workbookViewId="0">
      <selection activeCell="K17" sqref="K17:K18"/>
    </sheetView>
  </sheetViews>
  <sheetFormatPr baseColWidth="10" defaultColWidth="10.875" defaultRowHeight="15.75" x14ac:dyDescent="0.25"/>
  <cols>
    <col min="1" max="1" width="13.75" customWidth="1"/>
    <col min="3" max="3" width="6.875" customWidth="1"/>
    <col min="4" max="4" width="14.75" customWidth="1"/>
    <col min="6" max="6" width="9.5" customWidth="1"/>
    <col min="8" max="8" width="11" customWidth="1"/>
    <col min="9" max="9" width="13.375" customWidth="1"/>
    <col min="10" max="10" width="8.5" customWidth="1"/>
    <col min="11" max="11" width="13.125" customWidth="1"/>
    <col min="12" max="12" width="12.125" customWidth="1"/>
    <col min="13" max="13" width="10.25" customWidth="1"/>
    <col min="14" max="14" width="12.625" customWidth="1"/>
    <col min="15" max="15" width="11.75" customWidth="1"/>
    <col min="17" max="17" width="7.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0.25" customHeight="1" x14ac:dyDescent="0.25">
      <c r="A3" s="1"/>
      <c r="B3" s="96"/>
      <c r="C3" s="96"/>
      <c r="D3" s="96"/>
      <c r="E3" s="96"/>
      <c r="F3" s="96"/>
      <c r="G3" s="96"/>
      <c r="H3" s="96"/>
      <c r="I3" s="96"/>
      <c r="J3" s="96"/>
      <c r="K3" s="96"/>
      <c r="L3" s="96"/>
      <c r="M3" s="96"/>
      <c r="N3" s="96"/>
      <c r="O3" s="96"/>
      <c r="P3" s="96"/>
      <c r="Q3" s="1"/>
    </row>
    <row r="4" spans="1:17" ht="41.25" customHeight="1" x14ac:dyDescent="0.25">
      <c r="A4" s="1"/>
      <c r="B4" s="96"/>
      <c r="C4" s="96"/>
      <c r="D4" s="96"/>
      <c r="E4" s="96"/>
      <c r="F4" s="96"/>
      <c r="G4" s="96"/>
      <c r="H4" s="96"/>
      <c r="I4" s="96"/>
      <c r="J4" s="96"/>
      <c r="K4" s="96"/>
      <c r="L4" s="96"/>
      <c r="M4" s="96"/>
      <c r="N4" s="96"/>
      <c r="O4" s="96"/>
      <c r="P4" s="96"/>
      <c r="Q4" s="1"/>
    </row>
    <row r="5" spans="1:17" ht="20.25"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7" customHeight="1" x14ac:dyDescent="0.25">
      <c r="A7" s="95" t="s">
        <v>26</v>
      </c>
      <c r="B7" s="95"/>
      <c r="C7" s="95"/>
      <c r="D7" s="95"/>
      <c r="E7" s="95"/>
      <c r="F7" s="95"/>
      <c r="G7" s="95"/>
      <c r="H7" s="95"/>
      <c r="I7" s="95"/>
      <c r="J7" s="95"/>
      <c r="K7" s="95"/>
      <c r="L7" s="95"/>
      <c r="M7" s="95"/>
      <c r="N7" s="95"/>
      <c r="O7" s="95"/>
      <c r="P7" s="95"/>
      <c r="Q7" s="95"/>
    </row>
    <row r="8" spans="1:17" ht="15.75" customHeight="1" x14ac:dyDescent="0.25">
      <c r="A8" s="95" t="s">
        <v>0</v>
      </c>
      <c r="B8" s="95"/>
      <c r="C8" s="95"/>
      <c r="D8" s="98" t="s">
        <v>390</v>
      </c>
      <c r="E8" s="99"/>
      <c r="F8" s="99"/>
      <c r="G8" s="99"/>
      <c r="H8" s="99"/>
      <c r="I8" s="100" t="s">
        <v>1</v>
      </c>
      <c r="J8" s="101" t="s">
        <v>63</v>
      </c>
      <c r="K8" s="101"/>
      <c r="L8" s="100" t="s">
        <v>2</v>
      </c>
      <c r="M8" s="268" t="str">
        <f>[36]POA!$C$19</f>
        <v>Programa 20. Alianza ciudadana por la prevención</v>
      </c>
      <c r="N8" s="269"/>
      <c r="O8" s="100" t="s">
        <v>3</v>
      </c>
      <c r="P8" s="98" t="s">
        <v>389</v>
      </c>
      <c r="Q8" s="99"/>
    </row>
    <row r="9" spans="1:17" ht="61.5" customHeight="1" x14ac:dyDescent="0.25">
      <c r="A9" s="95"/>
      <c r="B9" s="95"/>
      <c r="C9" s="95"/>
      <c r="D9" s="99"/>
      <c r="E9" s="99"/>
      <c r="F9" s="99"/>
      <c r="G9" s="99"/>
      <c r="H9" s="99"/>
      <c r="I9" s="100"/>
      <c r="J9" s="101"/>
      <c r="K9" s="101"/>
      <c r="L9" s="100"/>
      <c r="M9" s="270"/>
      <c r="N9" s="271"/>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59" t="str">
        <f>'[37]POA '!$AA$24</f>
        <v xml:space="preserve">2.- Desarrollo Social </v>
      </c>
      <c r="C11" s="104"/>
      <c r="D11" s="104"/>
      <c r="E11" s="105"/>
      <c r="F11" s="73" t="s">
        <v>5</v>
      </c>
      <c r="G11" s="159" t="str">
        <f>'[37]POA '!$AA$25</f>
        <v xml:space="preserve">2.7. Otros Asuntos Sociales </v>
      </c>
      <c r="H11" s="104"/>
      <c r="I11" s="104"/>
      <c r="J11" s="104"/>
      <c r="K11" s="104"/>
      <c r="L11" s="105"/>
      <c r="M11" s="26" t="s">
        <v>6</v>
      </c>
      <c r="N11" s="193" t="str">
        <f t="shared" ref="N11" si="0">$G$11</f>
        <v xml:space="preserve">2.7. Otros Asuntos Sociales </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7" t="str">
        <f>[36]POA!$C$17</f>
        <v>EJE III. Seguridad y Justicia "el compromiso para un futuro mejor"</v>
      </c>
      <c r="C13" s="99"/>
      <c r="D13" s="95" t="s">
        <v>8</v>
      </c>
      <c r="E13" s="157" t="str">
        <f>[36]POA!$C$18</f>
        <v>Fomentar la integración y participación de la sociedad en general en la construcción de una cultura de paz mediante mecanismos de prevención del delito</v>
      </c>
      <c r="F13" s="99"/>
      <c r="G13" s="99"/>
      <c r="H13" s="95" t="s">
        <v>9</v>
      </c>
      <c r="I13" s="157" t="str">
        <f>[36]POA!$C$20</f>
        <v>Fomentar una coordinación con los tres órdenes de Gobierno para la construcción de la paz, mediante acciones eficaces de protección y prevención para la disuasión y seguimiento al delito, generando espacios seguros a la vanguardia de la ciudadanía.</v>
      </c>
      <c r="J13" s="99"/>
      <c r="K13" s="99"/>
      <c r="L13" s="99"/>
      <c r="M13" s="100" t="s">
        <v>10</v>
      </c>
      <c r="N13" s="157" t="str">
        <f>[36]POA!$C$21</f>
        <v>20.1 Realizar programas de educación y sensibilización para prevenir conductas delictivas. 20.2 Fomentar la coordinación con las áreas de seguridad,  educación, protección civil, tránsito y bienestar social, creando estrategias conjuntas de prevención del delito. 20.3 Organizar campañas de sensibilización para prevenir conductas delictivas incentivando a la ciudadanía a participar en actividades como Comités de seguridad. 20.4 Implementar programas de rehabilitación y reinserción social a fin de reducir la reincidencia delictiva. 20.5 Realizar pláticas sobre los riesgos de la delincuencia y las acciones que pueden tomar para reducirlas. 20.6 Fomentar la resolución pacífica de conflictos y la convivencia social, a través de actividades culturales, deportivas o de mediación. 20.7 Coordinar acciones preventivas frente a situaciones de emergencia, con las demás unidades administrativas. 20.8 Formar promotores o agentes de paz activa en las  Colonias, Barrios o Comunidades. 20.9 Fomentar en la sociedad la realización de actividades culturales, recreativas, deportivas y de convivencia social en los espacios públicos. 20.10 Fortalecer la transversalidad institucional como  política integral para la cultura de paz con el fin de disminuir las brechas del delito.</v>
      </c>
      <c r="O13" s="99"/>
      <c r="P13" s="99"/>
      <c r="Q13" s="99"/>
    </row>
    <row r="14" spans="1:17" ht="350.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85" t="s">
        <v>18</v>
      </c>
      <c r="N18" s="100"/>
      <c r="O18" s="100"/>
      <c r="P18" s="100"/>
      <c r="Q18" s="100"/>
    </row>
    <row r="19" spans="1:18" ht="97.5" customHeight="1" x14ac:dyDescent="0.25">
      <c r="A19" s="2" t="s">
        <v>28</v>
      </c>
      <c r="B19" s="99" t="str">
        <f>[36]MIR!$B$12</f>
        <v>Colaboración de la Población para la Construcción de un Ambiente de Paz y Seguridad</v>
      </c>
      <c r="C19" s="99"/>
      <c r="D19" s="99"/>
      <c r="E19" s="99" t="str">
        <f>[36]MIR!$C$12</f>
        <v>Porcentaje de Población Concientizada</v>
      </c>
      <c r="F19" s="99"/>
      <c r="G19" s="99" t="str">
        <f>[36]MIR!$D$12</f>
        <v>Porcentaje de Población Concientizada= (Número de personas concientizadas / Total de población objetivo) * 100 PPC=NPC/TPO*100</v>
      </c>
      <c r="H19" s="99"/>
      <c r="I19" s="109" t="str">
        <f>[36]MIR!$E$12</f>
        <v>Listas de asistencia, encuestas de percepción, reportes de actividades</v>
      </c>
      <c r="J19" s="99"/>
      <c r="K19" s="55" t="s">
        <v>399</v>
      </c>
      <c r="L19" s="75">
        <v>1</v>
      </c>
      <c r="M19" s="80" t="s">
        <v>440</v>
      </c>
      <c r="N19" s="81" t="s">
        <v>441</v>
      </c>
      <c r="O19" s="5">
        <v>0.25</v>
      </c>
      <c r="P19" s="109" t="s">
        <v>63</v>
      </c>
      <c r="Q19" s="99"/>
    </row>
    <row r="20" spans="1:18" ht="112.5" customHeight="1" x14ac:dyDescent="0.25">
      <c r="A20" s="2" t="s">
        <v>29</v>
      </c>
      <c r="B20" s="99" t="str">
        <f>[36]MIR!$B$13</f>
        <v>Lograr Mayor atención en la Salud Emocional y en Adicciones para Disminuir el Índice de Violencia y Deserción Escolar Mediante Temas Afines para la Prevención del Delito en el Municipio de Eduardo Neri</v>
      </c>
      <c r="C20" s="99"/>
      <c r="D20" s="99"/>
      <c r="E20" s="99" t="str">
        <f>[36]MIR!$C$13</f>
        <v>Porcentaje de Ciudadanía Atendida</v>
      </c>
      <c r="F20" s="99"/>
      <c r="G20" s="99" t="str">
        <f>[36]MIR!$D$13</f>
        <v>Porcentaje de Ciudadanía Atendida=(Número de ciudadanos atendidos / Total de población programados por atender) * 100 PCA=NCA/TPPA*100</v>
      </c>
      <c r="H20" s="99"/>
      <c r="I20" s="109" t="str">
        <f>[36]MIR!$E$13</f>
        <v>Registros de atención, reportes de asistencia, expedientes clínicos</v>
      </c>
      <c r="J20" s="99"/>
      <c r="K20" s="55" t="s">
        <v>399</v>
      </c>
      <c r="L20" s="75">
        <v>1</v>
      </c>
      <c r="M20" s="80" t="s">
        <v>440</v>
      </c>
      <c r="N20" s="81" t="s">
        <v>441</v>
      </c>
      <c r="O20" s="5">
        <v>0.25</v>
      </c>
      <c r="P20" s="109" t="s">
        <v>63</v>
      </c>
      <c r="Q20" s="99"/>
    </row>
    <row r="21" spans="1:18" ht="76.5" customHeight="1" x14ac:dyDescent="0.25">
      <c r="A21" s="34" t="s">
        <v>71</v>
      </c>
      <c r="B21" s="99" t="str">
        <f>[36]MIR!$B$14</f>
        <v>Fortalecer la Sana Convivencia tanto en el Núcleo familiar como el Escolar</v>
      </c>
      <c r="C21" s="99"/>
      <c r="D21" s="99"/>
      <c r="E21" s="99" t="str">
        <f>[36]MIR!$C$14</f>
        <v>Porcentaje de Familias Participantes</v>
      </c>
      <c r="F21" s="99"/>
      <c r="G21" s="99" t="str">
        <f>[36]MIR!$D$14</f>
        <v>Porcentaje de Familias Participantes = (Número de familias participantes / Total de familias objetivo) * 100 PFP=NFP/TFO*100</v>
      </c>
      <c r="H21" s="99"/>
      <c r="I21" s="109" t="str">
        <f>[36]MIR!$E$14</f>
        <v>Registros de participación, encuestas de satisfacción, evidencias fotográficas</v>
      </c>
      <c r="J21" s="99"/>
      <c r="K21" s="55" t="s">
        <v>399</v>
      </c>
      <c r="L21" s="75">
        <v>1</v>
      </c>
      <c r="M21" s="80" t="s">
        <v>440</v>
      </c>
      <c r="N21" s="81" t="s">
        <v>441</v>
      </c>
      <c r="O21" s="5">
        <v>0.25</v>
      </c>
      <c r="P21" s="109" t="s">
        <v>63</v>
      </c>
      <c r="Q21" s="99"/>
    </row>
    <row r="22" spans="1:18" ht="88.5" customHeight="1" x14ac:dyDescent="0.25">
      <c r="A22" s="34" t="s">
        <v>72</v>
      </c>
      <c r="B22" s="99" t="str">
        <f>[36]MIR!$B$18</f>
        <v xml:space="preserve">Lograr una coordinación eficaz con los tres niveles de gobierno para obtener un resultado positivo en la población </v>
      </c>
      <c r="C22" s="99"/>
      <c r="D22" s="99"/>
      <c r="E22" s="99" t="str">
        <f>[36]MIR!$C$18</f>
        <v>Porcentaje de coordinación</v>
      </c>
      <c r="F22" s="99"/>
      <c r="G22" s="99" t="str">
        <f>[36]MIR!$D$18</f>
        <v>Porcentaje de coordinación=(Número de acciones coordinadas / Total de acciones programadas) * 100 PC=(NAC/TAP)*100</v>
      </c>
      <c r="H22" s="99"/>
      <c r="I22" s="109" t="str">
        <f>[36]MIR!$E$18</f>
        <v>Minutas de reuniones, convenios interinstitucionales, reportes de gestión</v>
      </c>
      <c r="J22" s="99"/>
      <c r="K22" s="55" t="s">
        <v>399</v>
      </c>
      <c r="L22" s="75">
        <v>1</v>
      </c>
      <c r="M22" s="80" t="s">
        <v>440</v>
      </c>
      <c r="N22" s="81" t="s">
        <v>441</v>
      </c>
      <c r="O22" s="5">
        <v>0.25</v>
      </c>
      <c r="P22" s="109" t="s">
        <v>63</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86.25" customHeight="1" x14ac:dyDescent="0.25">
      <c r="A24" s="3" t="s">
        <v>73</v>
      </c>
      <c r="B24" s="99" t="str">
        <f>[36]MIR!$B$15</f>
        <v>Instalación de Módulos Informativos sobre Temas de Prevención de Delitos y Adicciones</v>
      </c>
      <c r="C24" s="99"/>
      <c r="D24" s="99"/>
      <c r="E24" s="99" t="str">
        <f>[36]MIR!$C$15</f>
        <v xml:space="preserve">Porcentaje de Ciudadanos Atendidos </v>
      </c>
      <c r="F24" s="99"/>
      <c r="G24" s="99" t="str">
        <f>[36]MIR!$D$15</f>
        <v>Porcentaje de Ciudadanos Atendidos = (Número de ciudadanos atendidos / Total de ciudadanos objetivo) * 100 PCA=NCA/TCA*100</v>
      </c>
      <c r="H24" s="99"/>
      <c r="I24" s="109" t="str">
        <f>[36]MIR!$E$15</f>
        <v>Reportes de atención, registros de asistencia, material distribuido</v>
      </c>
      <c r="J24" s="99"/>
      <c r="K24" s="55" t="s">
        <v>399</v>
      </c>
      <c r="L24" s="75">
        <v>1</v>
      </c>
      <c r="M24" s="80" t="s">
        <v>440</v>
      </c>
      <c r="N24" s="81" t="s">
        <v>441</v>
      </c>
      <c r="O24" s="5">
        <v>0.25</v>
      </c>
      <c r="P24" s="109" t="s">
        <v>63</v>
      </c>
      <c r="Q24" s="99"/>
    </row>
    <row r="25" spans="1:18" ht="104.25" customHeight="1" x14ac:dyDescent="0.25">
      <c r="A25" s="3" t="s">
        <v>74</v>
      </c>
      <c r="B25" s="99" t="str">
        <f>[36]MIR!$B$16</f>
        <v>Proximidad Social y Atención Prioritaria a la Comunidad Estudiantil</v>
      </c>
      <c r="C25" s="99"/>
      <c r="D25" s="99"/>
      <c r="E25" s="99" t="str">
        <f>[36]MIR!$C$16</f>
        <v>Porcentaje de Población e Instituciones Atendidas</v>
      </c>
      <c r="F25" s="99"/>
      <c r="G25" s="99" t="str">
        <f>[36]MIR!$D$16</f>
        <v>Porcentaje de Población e Instituciones Atendidas = (Número de personas e instituciones atendidas / Total de población e instituciones objetivo) * 100 PPIA=NPIA/TPIA*100</v>
      </c>
      <c r="H25" s="99"/>
      <c r="I25" s="109" t="str">
        <f>[36]MIR!$E$16</f>
        <v>Listas de asistencia, reportes de intervención, acuerdos firmados con instituciones</v>
      </c>
      <c r="J25" s="99"/>
      <c r="K25" s="41" t="s">
        <v>402</v>
      </c>
      <c r="L25" s="75">
        <v>12</v>
      </c>
      <c r="M25" s="59" t="s">
        <v>416</v>
      </c>
      <c r="N25" s="81" t="s">
        <v>441</v>
      </c>
      <c r="O25" s="5">
        <v>0.25</v>
      </c>
      <c r="P25" s="109" t="s">
        <v>63</v>
      </c>
      <c r="Q25" s="99"/>
      <c r="R25" t="s">
        <v>34</v>
      </c>
    </row>
    <row r="26" spans="1:18" ht="144" customHeight="1" x14ac:dyDescent="0.25">
      <c r="A26" s="3" t="s">
        <v>75</v>
      </c>
      <c r="B26" s="112" t="str">
        <f>[36]MIR!$B$17</f>
        <v xml:space="preserve">Impartición de Talleres, Conferencias y Capacitaciones Referente a Temas para Prevenir la Delincuencia y la Adicción </v>
      </c>
      <c r="C26" s="116"/>
      <c r="D26" s="113"/>
      <c r="E26" s="112" t="str">
        <f>[36]MIR!$C$17</f>
        <v>Porcentaje de Talleres, Conferencias y Capacitaciones Realizadas</v>
      </c>
      <c r="F26" s="113"/>
      <c r="G26" s="112" t="str">
        <f>[36]MIR!$D$17</f>
        <v xml:space="preserve">Porcentaje de Talleres, Conferencias y Capacitaciones Realizadas = (Número de talleres, conferencias y capacitaciones realizadas / Total de actividades programadas) * 100 PTCCR=NTCC/TAP*100 </v>
      </c>
      <c r="H26" s="113"/>
      <c r="I26" s="114" t="str">
        <f>[36]MIR!$E$17</f>
        <v>Registros de eventos, listas de asistencia, material didáctico utilizado</v>
      </c>
      <c r="J26" s="115"/>
      <c r="K26" s="41" t="s">
        <v>402</v>
      </c>
      <c r="L26" s="75">
        <v>12</v>
      </c>
      <c r="M26" s="59" t="s">
        <v>416</v>
      </c>
      <c r="N26" s="81" t="s">
        <v>441</v>
      </c>
      <c r="O26" s="5">
        <v>0.25</v>
      </c>
      <c r="P26" s="109" t="s">
        <v>63</v>
      </c>
      <c r="Q26" s="99"/>
    </row>
    <row r="27" spans="1:18" ht="103.5" customHeight="1" x14ac:dyDescent="0.25">
      <c r="A27" s="3" t="s">
        <v>77</v>
      </c>
      <c r="B27" s="112" t="str">
        <f>[36]MIR!$B$19</f>
        <v>Ferias Institucionales de seguridad Publica y Actividades Recreativas para la Construcción de la Paz</v>
      </c>
      <c r="C27" s="116"/>
      <c r="D27" s="113"/>
      <c r="E27" s="112" t="str">
        <f>[36]MIR!$C$19</f>
        <v>Porcentaje de Material Didáctico Distribuido</v>
      </c>
      <c r="F27" s="113"/>
      <c r="G27" s="112" t="str">
        <f>[36]MIR!$D$19</f>
        <v>Porcentaje de Material Didáctico Distribuido= (Número de materiales didácticos distribuidos / Total de materiales programados) * 100 PMDD=(DMDD/TMP)*100</v>
      </c>
      <c r="H27" s="113"/>
      <c r="I27" s="114" t="str">
        <f>[36]MIR!$E$19</f>
        <v>Reportes de distribución, registros de eventos, evidencia fotográfica</v>
      </c>
      <c r="J27" s="115"/>
      <c r="K27" s="41" t="s">
        <v>398</v>
      </c>
      <c r="L27" s="75">
        <v>1</v>
      </c>
      <c r="M27" s="59" t="s">
        <v>416</v>
      </c>
      <c r="N27" s="81" t="s">
        <v>441</v>
      </c>
      <c r="O27" s="5">
        <v>0.25</v>
      </c>
      <c r="P27" s="109" t="s">
        <v>63</v>
      </c>
      <c r="Q27" s="99"/>
    </row>
    <row r="28" spans="1:18" ht="100.5" customHeight="1" x14ac:dyDescent="0.25">
      <c r="A28" s="3" t="s">
        <v>119</v>
      </c>
      <c r="B28" s="112" t="str">
        <f>[36]MIR!$B$20</f>
        <v>Atención Psicológica y Canalización con Redes de apoyo</v>
      </c>
      <c r="C28" s="116"/>
      <c r="D28" s="113"/>
      <c r="E28" s="112" t="str">
        <f>[36]MIR!$C$20</f>
        <v>Porcentaje de Población Atendida y Canalizada</v>
      </c>
      <c r="F28" s="113"/>
      <c r="G28" s="112" t="str">
        <f>[36]MIR!$D$20</f>
        <v>Porcentaje de Población Atendida y Canalizada= (Número de personas atendidas y canalizadas / Total de personas que solicitaron atención) * 100 PPAC=NPAC/TPSA*100</v>
      </c>
      <c r="H28" s="113"/>
      <c r="I28" s="114" t="str">
        <f>[36]MIR!$E$20</f>
        <v>Expedientes clínicos, registros de atención, reportes de canalización</v>
      </c>
      <c r="J28" s="115"/>
      <c r="K28" s="41" t="s">
        <v>398</v>
      </c>
      <c r="L28" s="83">
        <v>1</v>
      </c>
      <c r="M28" s="89" t="s">
        <v>416</v>
      </c>
      <c r="N28" s="81" t="s">
        <v>441</v>
      </c>
      <c r="O28" s="5">
        <v>0.25</v>
      </c>
      <c r="P28" s="109" t="s">
        <v>63</v>
      </c>
      <c r="Q28" s="99"/>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84">
    <mergeCell ref="P28:Q28"/>
    <mergeCell ref="B28:D28"/>
    <mergeCell ref="E28:F28"/>
    <mergeCell ref="G28:H28"/>
    <mergeCell ref="I28:J28"/>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6" zoomScale="62" zoomScaleNormal="62" zoomScaleSheetLayoutView="70" workbookViewId="0">
      <selection activeCell="M29" sqref="M29"/>
    </sheetView>
  </sheetViews>
  <sheetFormatPr baseColWidth="10" defaultColWidth="10.875" defaultRowHeight="15.75" x14ac:dyDescent="0.25"/>
  <cols>
    <col min="1" max="1" width="14" customWidth="1"/>
    <col min="3" max="3" width="6.875" customWidth="1"/>
    <col min="4" max="4" width="12.125" customWidth="1"/>
    <col min="5" max="5" width="9.875" customWidth="1"/>
    <col min="6" max="6" width="10" customWidth="1"/>
    <col min="8" max="8" width="12.875" customWidth="1"/>
    <col min="9" max="9" width="15.625" customWidth="1"/>
    <col min="10" max="10" width="8.25" customWidth="1"/>
    <col min="11" max="11" width="14.375" customWidth="1"/>
    <col min="12" max="12" width="13.25" customWidth="1"/>
    <col min="13" max="13" width="14.5" customWidth="1"/>
    <col min="14" max="14" width="13.25" customWidth="1"/>
    <col min="15" max="15" width="14.125" customWidth="1"/>
    <col min="17" max="17" width="8.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87" customHeight="1" x14ac:dyDescent="0.25">
      <c r="A4" s="1"/>
      <c r="B4" s="96"/>
      <c r="C4" s="96"/>
      <c r="D4" s="96"/>
      <c r="E4" s="96"/>
      <c r="F4" s="96"/>
      <c r="G4" s="96"/>
      <c r="H4" s="96"/>
      <c r="I4" s="96"/>
      <c r="J4" s="96"/>
      <c r="K4" s="96"/>
      <c r="L4" s="96"/>
      <c r="M4" s="96"/>
      <c r="N4" s="96"/>
      <c r="O4" s="96"/>
      <c r="P4" s="96"/>
      <c r="Q4" s="1"/>
    </row>
    <row r="5" spans="1:17" ht="21.75" customHeight="1" x14ac:dyDescent="0.25">
      <c r="A5" s="1"/>
      <c r="B5" s="97" t="s">
        <v>442</v>
      </c>
      <c r="C5" s="97"/>
      <c r="D5" s="97"/>
      <c r="E5" s="97"/>
      <c r="F5" s="97"/>
      <c r="G5" s="97"/>
      <c r="H5" s="97"/>
      <c r="I5" s="97"/>
      <c r="J5" s="97"/>
      <c r="K5" s="97"/>
      <c r="L5" s="97"/>
      <c r="M5" s="97"/>
      <c r="N5" s="97"/>
      <c r="O5" s="97"/>
      <c r="P5" s="97"/>
      <c r="Q5" s="1"/>
    </row>
    <row r="6" spans="1:17" ht="6"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388</v>
      </c>
      <c r="E8" s="99"/>
      <c r="F8" s="99"/>
      <c r="G8" s="99"/>
      <c r="H8" s="99"/>
      <c r="I8" s="100" t="s">
        <v>1</v>
      </c>
      <c r="J8" s="101" t="s">
        <v>64</v>
      </c>
      <c r="K8" s="101"/>
      <c r="L8" s="100" t="s">
        <v>2</v>
      </c>
      <c r="M8" s="126" t="str">
        <f>[38]POA!$C$19</f>
        <v>17.- Viviendo con seguridad, Viviendo Mejor.</v>
      </c>
      <c r="N8" s="99"/>
      <c r="O8" s="100" t="s">
        <v>3</v>
      </c>
      <c r="P8" s="98" t="s">
        <v>387</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274" t="s">
        <v>128</v>
      </c>
      <c r="C11" s="104"/>
      <c r="D11" s="104"/>
      <c r="E11" s="105"/>
      <c r="F11" s="73" t="s">
        <v>5</v>
      </c>
      <c r="G11" s="274" t="s">
        <v>187</v>
      </c>
      <c r="H11" s="104"/>
      <c r="I11" s="104"/>
      <c r="J11" s="104"/>
      <c r="K11" s="104"/>
      <c r="L11" s="105"/>
      <c r="M11" s="26" t="s">
        <v>6</v>
      </c>
      <c r="N11" s="274" t="s">
        <v>188</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6" t="str">
        <f>[38]POA!$C$17</f>
        <v>Seguridad y Justicia: El Compromiso para un Futuro Mejor.</v>
      </c>
      <c r="C13" s="99"/>
      <c r="D13" s="95" t="s">
        <v>8</v>
      </c>
      <c r="E13" s="272" t="str">
        <f>[38]POA!$C$18</f>
        <v>Fomentar la paz y la seguridad en el Municipio mediante la profesionalización del personal operativo para prevenir el delito y responder de manera efectiva ante emergencias naturales.</v>
      </c>
      <c r="F13" s="99"/>
      <c r="G13" s="99"/>
      <c r="H13" s="95" t="s">
        <v>9</v>
      </c>
      <c r="I13" s="272" t="str">
        <f>[38]POA!$C$20</f>
        <v>Fomentar una coordinación con los tres órdenes de Gobierno para la construcción de la paz, mediante acciones eficaces de protección y prevención para la disuasión y seguimiento al delito, generando espacios seguros a la vanguardia de la ciudadanía.</v>
      </c>
      <c r="J13" s="99"/>
      <c r="K13" s="99"/>
      <c r="L13" s="99"/>
      <c r="M13" s="100" t="s">
        <v>10</v>
      </c>
      <c r="N13" s="272" t="str">
        <f>[38]POA!$C$21</f>
        <v xml:space="preserve"> 17.5 Reforzar la coordinación con los órdenes de Gobierno para la promoción de acciones en materia de prevención social. 17.6 Fortalecer la infraestructura tecnológica y de comunicación, orientada en la prevención y el combate al delito. 17.7 Promover esquemas de atención policial con perspectiva de género. 17.8 Coordinar con otros cuerpos de seguridad Federal o Estatal, ante emergencias atendiendo situaciones de riesgo de violencia como accidentes o delitos. 17.9 Implementar campañas y programas para atender la prevención del delito en instituciones educativas. 17.10 Fomentar la cultura de la legalidad, con la promoción de los derechos humanos en los diversos programas preventivos.</v>
      </c>
      <c r="O13" s="99"/>
      <c r="P13" s="99"/>
      <c r="Q13" s="99"/>
    </row>
    <row r="14" spans="1:17" ht="198.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100" t="s">
        <v>13</v>
      </c>
      <c r="F17" s="100"/>
      <c r="G17" s="95" t="s">
        <v>14</v>
      </c>
      <c r="H17" s="95"/>
      <c r="I17" s="95" t="s">
        <v>15</v>
      </c>
      <c r="J17" s="95"/>
      <c r="K17" s="100" t="s">
        <v>463</v>
      </c>
      <c r="L17" s="95" t="s">
        <v>17</v>
      </c>
      <c r="M17" s="95"/>
      <c r="N17" s="100" t="s">
        <v>19</v>
      </c>
      <c r="O17" s="100" t="s">
        <v>20</v>
      </c>
      <c r="P17" s="100"/>
      <c r="Q17" s="100"/>
    </row>
    <row r="18" spans="1:18" ht="63.75" customHeight="1" x14ac:dyDescent="0.25">
      <c r="A18" s="100"/>
      <c r="B18" s="95"/>
      <c r="C18" s="95"/>
      <c r="D18" s="95"/>
      <c r="E18" s="100"/>
      <c r="F18" s="100"/>
      <c r="G18" s="95"/>
      <c r="H18" s="95"/>
      <c r="I18" s="95"/>
      <c r="J18" s="95"/>
      <c r="K18" s="100"/>
      <c r="L18" s="74" t="s">
        <v>399</v>
      </c>
      <c r="M18" s="73" t="s">
        <v>18</v>
      </c>
      <c r="N18" s="100"/>
      <c r="O18" s="100"/>
      <c r="P18" s="100"/>
      <c r="Q18" s="100"/>
    </row>
    <row r="19" spans="1:18" ht="97.5" customHeight="1" x14ac:dyDescent="0.25">
      <c r="A19" s="2" t="s">
        <v>28</v>
      </c>
      <c r="B19" s="99" t="str">
        <f>[38]MIR!$B$11</f>
        <v>Realizar en la Dirección Jurídica un adecuado seguimiento legal en los Procesos Jurídicos.</v>
      </c>
      <c r="C19" s="99"/>
      <c r="D19" s="99"/>
      <c r="E19" s="99" t="str">
        <f>[38]MIR!$C$11</f>
        <v>porcentaje del adecuado seguimiento legal</v>
      </c>
      <c r="F19" s="99"/>
      <c r="G19" s="99" t="str">
        <f>[38]MIR!$D$11</f>
        <v>No. De seguimientos legales programados/numero de seguimientos legales realizados*100 (NSLP/NSLR*100)</v>
      </c>
      <c r="H19" s="99"/>
      <c r="I19" s="109" t="str">
        <f>[38]MIR!$E$11</f>
        <v xml:space="preserve">bitácora de seguimientos, registro de promociones </v>
      </c>
      <c r="J19" s="99"/>
      <c r="K19" s="41" t="s">
        <v>399</v>
      </c>
      <c r="L19" s="75">
        <v>1</v>
      </c>
      <c r="M19" s="80" t="s">
        <v>440</v>
      </c>
      <c r="N19" s="81" t="s">
        <v>441</v>
      </c>
      <c r="O19" s="5">
        <v>0.25</v>
      </c>
      <c r="P19" s="272" t="str">
        <f t="shared" ref="P19:P29" si="0">$J$8</f>
        <v>DIRECCIÓN DE ASUNTOS JURIDICOS.</v>
      </c>
      <c r="Q19" s="99"/>
    </row>
    <row r="20" spans="1:18" ht="94.5" customHeight="1" x14ac:dyDescent="0.25">
      <c r="A20" s="2" t="s">
        <v>29</v>
      </c>
      <c r="B20" s="273" t="str">
        <f>[38]MIR!$B$12</f>
        <v>Lograr eficiencia en los juicios laborales, asesoría jurídica y  la aplicabilidad apegada a la legalidad.</v>
      </c>
      <c r="C20" s="99"/>
      <c r="D20" s="99"/>
      <c r="E20" s="99" t="str">
        <f>[38]MIR!$C$12</f>
        <v>porcentaje de eficiencia en juicios laborales</v>
      </c>
      <c r="F20" s="99"/>
      <c r="G20" s="99" t="str">
        <f>[38]MIR!$D$12</f>
        <v>No. De eficiencia en juicios   programados/No de eficiencia en juicios  realizados*100 (NEJP/NEJR*100)</v>
      </c>
      <c r="H20" s="99"/>
      <c r="I20" s="109" t="str">
        <f>[38]MIR!$E$12</f>
        <v>registro de juicios laborales</v>
      </c>
      <c r="J20" s="99"/>
      <c r="K20" s="41" t="s">
        <v>401</v>
      </c>
      <c r="L20" s="75">
        <v>1</v>
      </c>
      <c r="M20" s="80" t="s">
        <v>440</v>
      </c>
      <c r="N20" s="81" t="s">
        <v>441</v>
      </c>
      <c r="O20" s="5">
        <v>0.25</v>
      </c>
      <c r="P20" s="272" t="str">
        <f t="shared" si="0"/>
        <v>DIRECCIÓN DE ASUNTOS JURIDICOS.</v>
      </c>
      <c r="Q20" s="99"/>
    </row>
    <row r="21" spans="1:18" ht="108.75" customHeight="1" x14ac:dyDescent="0.25">
      <c r="A21" s="44" t="s">
        <v>71</v>
      </c>
      <c r="B21" s="112" t="str">
        <f>[38]MIR!$B$13</f>
        <v>Se tiene conocimiento del marco jurídico y los reglamentos de las direcciones municipales</v>
      </c>
      <c r="C21" s="116"/>
      <c r="D21" s="113"/>
      <c r="E21" s="112" t="str">
        <f>[38]MIR!$C$13</f>
        <v>porcentaje de conocimiento jurídico y reglamentos</v>
      </c>
      <c r="F21" s="113"/>
      <c r="G21" s="250" t="str">
        <f>[38]MIR!$D$13</f>
        <v>No. De personas con conocimiento jurídico programados/ no de personas con conocimiento jurídico realizados*100 (NPJP/NPJR*100)</v>
      </c>
      <c r="H21" s="251"/>
      <c r="I21" s="114" t="str">
        <f>[38]MIR!$E$13</f>
        <v>encuesta</v>
      </c>
      <c r="J21" s="115"/>
      <c r="K21" s="41" t="s">
        <v>401</v>
      </c>
      <c r="L21" s="83">
        <v>1</v>
      </c>
      <c r="M21" s="87" t="s">
        <v>440</v>
      </c>
      <c r="N21" s="81" t="s">
        <v>441</v>
      </c>
      <c r="O21" s="5">
        <v>0.25</v>
      </c>
      <c r="P21" s="272" t="str">
        <f t="shared" si="0"/>
        <v>DIRECCIÓN DE ASUNTOS JURIDICOS.</v>
      </c>
      <c r="Q21" s="99"/>
    </row>
    <row r="22" spans="1:18" ht="72.75" customHeight="1" x14ac:dyDescent="0.25">
      <c r="A22" s="44" t="s">
        <v>72</v>
      </c>
      <c r="B22" s="99" t="str">
        <f>[38]MIR!$B$16</f>
        <v>Buena percepción de las funciones que realiza el área jurídica</v>
      </c>
      <c r="C22" s="99"/>
      <c r="D22" s="99"/>
      <c r="E22" s="99" t="str">
        <f>[38]MIR!$C$16</f>
        <v>porcentaje de funciones jurídicas realizadas</v>
      </c>
      <c r="F22" s="99"/>
      <c r="G22" s="140" t="str">
        <f>[38]MIR!$D$16</f>
        <v>No. De funciones jurídicas  programados/No de funciones jurídicas  realizados*100 (NFJP/NFJR*100)</v>
      </c>
      <c r="H22" s="140"/>
      <c r="I22" s="273" t="s">
        <v>461</v>
      </c>
      <c r="J22" s="99"/>
      <c r="K22" s="41" t="s">
        <v>399</v>
      </c>
      <c r="L22" s="75">
        <v>1</v>
      </c>
      <c r="M22" s="80" t="s">
        <v>440</v>
      </c>
      <c r="N22" s="81" t="s">
        <v>441</v>
      </c>
      <c r="O22" s="5">
        <v>0.25</v>
      </c>
      <c r="P22" s="272" t="str">
        <f t="shared" si="0"/>
        <v>DIRECCIÓN DE ASUNTOS JURIDICOS.</v>
      </c>
      <c r="Q22" s="99"/>
    </row>
    <row r="23" spans="1:18" ht="70.5" customHeight="1" x14ac:dyDescent="0.25">
      <c r="A23" s="44" t="s">
        <v>169</v>
      </c>
      <c r="B23" s="99" t="str">
        <f>[38]MIR!$B$19</f>
        <v>Se realiza una asesoría y apoyo jurídico a las diversas áreas que conforman el h. ayuntamiento</v>
      </c>
      <c r="C23" s="99"/>
      <c r="D23" s="99"/>
      <c r="E23" s="99" t="str">
        <f>[38]MIR!$C$19</f>
        <v>porcentaje de apoyo jurídicos a las áreas</v>
      </c>
      <c r="F23" s="99"/>
      <c r="G23" s="140" t="str">
        <f>[38]MIR!$D$19</f>
        <v>No. De apoyos jurídicos  programados/No de apoyos jurídicos realizados*100 (NIJP/NIJR*100)</v>
      </c>
      <c r="H23" s="140"/>
      <c r="I23" s="109" t="str">
        <f>[38]MIR!$E$19</f>
        <v>asesoría jurídica</v>
      </c>
      <c r="J23" s="99"/>
      <c r="K23" s="41" t="s">
        <v>399</v>
      </c>
      <c r="L23" s="75">
        <v>1</v>
      </c>
      <c r="M23" s="80" t="s">
        <v>440</v>
      </c>
      <c r="N23" s="81" t="s">
        <v>441</v>
      </c>
      <c r="O23" s="5">
        <v>0.25</v>
      </c>
      <c r="P23" s="272" t="str">
        <f t="shared" si="0"/>
        <v>DIRECCIÓN DE ASUNTOS JURIDICOS.</v>
      </c>
      <c r="Q23" s="99"/>
    </row>
    <row r="24" spans="1:18" x14ac:dyDescent="0.25">
      <c r="A24" s="107" t="s">
        <v>30</v>
      </c>
      <c r="B24" s="107"/>
      <c r="C24" s="107"/>
      <c r="D24" s="107"/>
      <c r="E24" s="107"/>
      <c r="F24" s="107"/>
      <c r="G24" s="107"/>
      <c r="H24" s="107"/>
      <c r="I24" s="107"/>
      <c r="J24" s="107"/>
      <c r="K24" s="107"/>
      <c r="L24" s="107"/>
      <c r="M24" s="107"/>
      <c r="N24" s="107"/>
      <c r="O24" s="107"/>
      <c r="P24" s="107"/>
      <c r="Q24" s="107"/>
    </row>
    <row r="25" spans="1:18" ht="66.75" customHeight="1" x14ac:dyDescent="0.25">
      <c r="A25" s="3" t="s">
        <v>81</v>
      </c>
      <c r="B25" s="99" t="str">
        <f>[38]MIR!$B$14</f>
        <v>Brindar una buena  orientación en el tema jurídico a los directores del h. ayuntamiento</v>
      </c>
      <c r="C25" s="99"/>
      <c r="D25" s="99"/>
      <c r="E25" s="99" t="str">
        <f>[38]MIR!$C$14</f>
        <v>porcentaje de orientación jurídica a los directores</v>
      </c>
      <c r="F25" s="99"/>
      <c r="G25" s="99" t="str">
        <f>[38]MIR!$D$14</f>
        <v>No. De orientación jurídica directores programados/No de orientación jurídica realizados*100 (NOJP/NOJR*100)</v>
      </c>
      <c r="H25" s="99"/>
      <c r="I25" s="114" t="str">
        <f>[38]MIR!$E$14</f>
        <v>orientación jurídica</v>
      </c>
      <c r="J25" s="115"/>
      <c r="K25" s="55" t="s">
        <v>399</v>
      </c>
      <c r="L25" s="75">
        <v>1</v>
      </c>
      <c r="M25" s="80" t="s">
        <v>440</v>
      </c>
      <c r="N25" s="81" t="s">
        <v>441</v>
      </c>
      <c r="O25" s="5">
        <v>0.25</v>
      </c>
      <c r="P25" s="272" t="str">
        <f t="shared" si="0"/>
        <v>DIRECCIÓN DE ASUNTOS JURIDICOS.</v>
      </c>
      <c r="Q25" s="99"/>
    </row>
    <row r="26" spans="1:18" ht="85.5" customHeight="1" x14ac:dyDescent="0.25">
      <c r="A26" s="3" t="s">
        <v>74</v>
      </c>
      <c r="B26" s="99" t="str">
        <f>[38]MIR!$B$15</f>
        <v>Lograr una adecuada formación y actualización jurídica continua</v>
      </c>
      <c r="C26" s="99"/>
      <c r="D26" s="99"/>
      <c r="E26" s="99" t="str">
        <f>[38]MIR!$C$15</f>
        <v>porcentaje  de actualización jurídica</v>
      </c>
      <c r="F26" s="99"/>
      <c r="G26" s="112" t="str">
        <f>[38]MIR!$D$15</f>
        <v>No. De actualizaciones  jurídicas  programados/No de actualizaciones  jurídicas realizados*100 (NAJP/NAJR*100)</v>
      </c>
      <c r="H26" s="113"/>
      <c r="I26" s="109" t="str">
        <f>[38]MIR!$E$15</f>
        <v>medios de verificación</v>
      </c>
      <c r="J26" s="99"/>
      <c r="K26" s="55" t="s">
        <v>399</v>
      </c>
      <c r="L26" s="75">
        <v>1</v>
      </c>
      <c r="M26" s="80" t="s">
        <v>440</v>
      </c>
      <c r="N26" s="81" t="s">
        <v>441</v>
      </c>
      <c r="O26" s="5">
        <v>0.25</v>
      </c>
      <c r="P26" s="272" t="str">
        <f t="shared" si="0"/>
        <v>DIRECCIÓN DE ASUNTOS JURIDICOS.</v>
      </c>
      <c r="Q26" s="99"/>
      <c r="R26" t="s">
        <v>34</v>
      </c>
    </row>
    <row r="27" spans="1:18" ht="95.25" customHeight="1" x14ac:dyDescent="0.25">
      <c r="A27" s="3" t="s">
        <v>77</v>
      </c>
      <c r="B27" s="112" t="str">
        <f>[38]MIR!$B$17</f>
        <v>Asegurar el seguimiento legal en tiempo y forma de los juicios laborales, administrativos y amparos.</v>
      </c>
      <c r="C27" s="116"/>
      <c r="D27" s="113"/>
      <c r="E27" s="112" t="str">
        <f>[38]MIR!$C$17</f>
        <v>porcentaje de juicios laborales y administrativos</v>
      </c>
      <c r="F27" s="113"/>
      <c r="G27" s="112" t="str">
        <f>[38]MIR!$D$17</f>
        <v>No. De juicios laborales y administrativos programados/No de juicios laborales y administrativos realizados*100 (NJLP/NJLR*100)</v>
      </c>
      <c r="H27" s="113"/>
      <c r="I27" s="114" t="str">
        <f>[38]MIR!$E$17</f>
        <v>archivos</v>
      </c>
      <c r="J27" s="115"/>
      <c r="K27" s="55" t="s">
        <v>399</v>
      </c>
      <c r="L27" s="75">
        <v>1</v>
      </c>
      <c r="M27" s="80" t="s">
        <v>440</v>
      </c>
      <c r="N27" s="81" t="s">
        <v>441</v>
      </c>
      <c r="O27" s="5">
        <v>0.25</v>
      </c>
      <c r="P27" s="272" t="str">
        <f t="shared" si="0"/>
        <v>DIRECCIÓN DE ASUNTOS JURIDICOS.</v>
      </c>
      <c r="Q27" s="99"/>
    </row>
    <row r="28" spans="1:18" ht="94.5" customHeight="1" x14ac:dyDescent="0.25">
      <c r="A28" s="3" t="s">
        <v>119</v>
      </c>
      <c r="B28" s="112" t="str">
        <f>[38]MIR!$B$18</f>
        <v>Realizar contestaciones de informes en tiempo y forma ante los órganos jurisdiccionales y judiciales</v>
      </c>
      <c r="C28" s="116"/>
      <c r="D28" s="113"/>
      <c r="E28" s="112" t="str">
        <f>[38]MIR!$C$18</f>
        <v>porcentaje de informes jurisdiccionales y judiciales</v>
      </c>
      <c r="F28" s="113"/>
      <c r="G28" s="112" t="str">
        <f>[38]MIR!$D$18</f>
        <v>No. De informes jurisdiccionales  programados/No de informes jurisdiccionales realizados*100 (NIJP/NIJR*100)</v>
      </c>
      <c r="H28" s="113"/>
      <c r="I28" s="114" t="str">
        <f>[38]MIR!$E$18</f>
        <v>informes</v>
      </c>
      <c r="J28" s="115"/>
      <c r="K28" s="55" t="s">
        <v>399</v>
      </c>
      <c r="L28" s="75">
        <v>1</v>
      </c>
      <c r="M28" s="80" t="s">
        <v>440</v>
      </c>
      <c r="N28" s="81" t="s">
        <v>441</v>
      </c>
      <c r="O28" s="5">
        <v>0.25</v>
      </c>
      <c r="P28" s="272" t="str">
        <f t="shared" si="0"/>
        <v>DIRECCIÓN DE ASUNTOS JURIDICOS.</v>
      </c>
      <c r="Q28" s="99"/>
    </row>
    <row r="29" spans="1:18" ht="101.25" customHeight="1" x14ac:dyDescent="0.25">
      <c r="A29" s="3" t="s">
        <v>170</v>
      </c>
      <c r="B29" s="112" t="str">
        <f>[38]MIR!$B$20</f>
        <v xml:space="preserve">Brindar apoyo en la revisión   y  técnico jurídico sobre convenios que celebra el H. Ayuntamiento </v>
      </c>
      <c r="C29" s="116"/>
      <c r="D29" s="113"/>
      <c r="E29" s="112" t="str">
        <f>[38]MIR!$C$20</f>
        <v>porcentaje revisión de convenios</v>
      </c>
      <c r="F29" s="113"/>
      <c r="G29" s="112" t="str">
        <f>[38]MIR!$D$20</f>
        <v>No. De revisión de convenios programados/No de revisión de convenios realizados*100 (NRCP/NRCR*100)</v>
      </c>
      <c r="H29" s="113"/>
      <c r="I29" s="114" t="str">
        <f>[38]MIR!$E$20</f>
        <v>apoyo técnico jurídico</v>
      </c>
      <c r="J29" s="115"/>
      <c r="K29" s="55" t="s">
        <v>399</v>
      </c>
      <c r="L29" s="83">
        <v>1</v>
      </c>
      <c r="M29" s="89" t="s">
        <v>440</v>
      </c>
      <c r="N29" s="81" t="s">
        <v>441</v>
      </c>
      <c r="O29" s="5">
        <v>0.25</v>
      </c>
      <c r="P29" s="272" t="str">
        <f t="shared" si="0"/>
        <v>DIRECCIÓN DE ASUNTOS JURIDICOS.</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s="1" customFormat="1" x14ac:dyDescent="0.25"/>
    <row r="39" spans="1:17" s="1" customFormat="1" x14ac:dyDescent="0.25"/>
    <row r="40" spans="1:17" s="1" customFormat="1" x14ac:dyDescent="0.25"/>
  </sheetData>
  <mergeCells count="89">
    <mergeCell ref="P21:Q21"/>
    <mergeCell ref="B29:D29"/>
    <mergeCell ref="E29:F29"/>
    <mergeCell ref="G29:H29"/>
    <mergeCell ref="I29:J29"/>
    <mergeCell ref="P29:Q29"/>
    <mergeCell ref="B21:D21"/>
    <mergeCell ref="E21:F21"/>
    <mergeCell ref="G21:H21"/>
    <mergeCell ref="I21:J21"/>
    <mergeCell ref="B23:D23"/>
    <mergeCell ref="E23:F23"/>
    <mergeCell ref="G23:H23"/>
    <mergeCell ref="I23:J23"/>
    <mergeCell ref="P23:Q23"/>
    <mergeCell ref="B22:D22"/>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E22:F22"/>
    <mergeCell ref="G22:H22"/>
    <mergeCell ref="I22:J22"/>
    <mergeCell ref="P22:Q22"/>
    <mergeCell ref="A24:Q24"/>
    <mergeCell ref="B25:D25"/>
    <mergeCell ref="E25:F25"/>
    <mergeCell ref="G25:H25"/>
    <mergeCell ref="I25:J25"/>
    <mergeCell ref="P25:Q25"/>
    <mergeCell ref="B26:D26"/>
    <mergeCell ref="E26:F26"/>
    <mergeCell ref="G26:H26"/>
    <mergeCell ref="I26:J26"/>
    <mergeCell ref="P26:Q26"/>
    <mergeCell ref="P27:Q27"/>
    <mergeCell ref="B28:D28"/>
    <mergeCell ref="E28:F28"/>
    <mergeCell ref="G28:H28"/>
    <mergeCell ref="I28:J28"/>
    <mergeCell ref="P28:Q28"/>
    <mergeCell ref="F34:H35"/>
    <mergeCell ref="B27:D27"/>
    <mergeCell ref="E27:F27"/>
    <mergeCell ref="G27:H27"/>
    <mergeCell ref="I27:J27"/>
  </mergeCells>
  <pageMargins left="0.7" right="0.7" top="0.75" bottom="0.75" header="0.3" footer="0.3"/>
  <pageSetup scale="53" orientation="landscape"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opLeftCell="A21" zoomScale="75" zoomScaleNormal="75" zoomScaleSheetLayoutView="70" workbookViewId="0">
      <selection activeCell="A27" sqref="A27:A33"/>
    </sheetView>
  </sheetViews>
  <sheetFormatPr baseColWidth="10" defaultColWidth="10.875" defaultRowHeight="15.75" x14ac:dyDescent="0.25"/>
  <cols>
    <col min="1" max="1" width="14.875" customWidth="1"/>
    <col min="3" max="3" width="6.875" customWidth="1"/>
    <col min="4" max="4" width="18.75" customWidth="1"/>
    <col min="6" max="6" width="11.625" customWidth="1"/>
    <col min="8" max="8" width="12.875" customWidth="1"/>
    <col min="9" max="9" width="13.375" customWidth="1"/>
    <col min="10" max="10" width="9.625" customWidth="1"/>
    <col min="11" max="11" width="13.875" customWidth="1"/>
    <col min="12" max="12" width="14.5" customWidth="1"/>
    <col min="13" max="13" width="15.5" customWidth="1"/>
    <col min="14" max="15" width="14.125" customWidth="1"/>
    <col min="17" max="17" width="4.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86.25" customHeight="1" x14ac:dyDescent="0.25">
      <c r="A4" s="1"/>
      <c r="B4" s="96"/>
      <c r="C4" s="96"/>
      <c r="D4" s="96"/>
      <c r="E4" s="96"/>
      <c r="F4" s="96"/>
      <c r="G4" s="96"/>
      <c r="H4" s="96"/>
      <c r="I4" s="96"/>
      <c r="J4" s="96"/>
      <c r="K4" s="96"/>
      <c r="L4" s="96"/>
      <c r="M4" s="96"/>
      <c r="N4" s="96"/>
      <c r="O4" s="96"/>
      <c r="P4" s="96"/>
      <c r="Q4" s="1"/>
    </row>
    <row r="5" spans="1:17" ht="24" customHeight="1" x14ac:dyDescent="0.25">
      <c r="A5" s="1"/>
      <c r="B5" s="97" t="s">
        <v>442</v>
      </c>
      <c r="C5" s="97"/>
      <c r="D5" s="97"/>
      <c r="E5" s="97"/>
      <c r="F5" s="97"/>
      <c r="G5" s="97"/>
      <c r="H5" s="97"/>
      <c r="I5" s="97"/>
      <c r="J5" s="97"/>
      <c r="K5" s="97"/>
      <c r="L5" s="97"/>
      <c r="M5" s="97"/>
      <c r="N5" s="97"/>
      <c r="O5" s="97"/>
      <c r="P5" s="97"/>
      <c r="Q5" s="1"/>
    </row>
    <row r="6" spans="1:17" ht="12" hidden="1"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386</v>
      </c>
      <c r="E8" s="99"/>
      <c r="F8" s="99"/>
      <c r="G8" s="99"/>
      <c r="H8" s="99"/>
      <c r="I8" s="100" t="s">
        <v>1</v>
      </c>
      <c r="J8" s="101" t="s">
        <v>65</v>
      </c>
      <c r="K8" s="101"/>
      <c r="L8" s="100" t="s">
        <v>2</v>
      </c>
      <c r="M8" s="126" t="str">
        <f>[39]POA!$C$19</f>
        <v>19. Red de Prevención y Protección Comunitaria</v>
      </c>
      <c r="N8" s="99"/>
      <c r="O8" s="100" t="s">
        <v>3</v>
      </c>
      <c r="P8" s="98" t="s">
        <v>385</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256" t="s">
        <v>128</v>
      </c>
      <c r="C11" s="104"/>
      <c r="D11" s="104"/>
      <c r="E11" s="105"/>
      <c r="F11" s="73" t="s">
        <v>5</v>
      </c>
      <c r="G11" s="256" t="str">
        <f>'[40]POA '!$AA$25</f>
        <v>1.7 Asuntos de Orden Público y de Seguridad</v>
      </c>
      <c r="H11" s="104"/>
      <c r="I11" s="104"/>
      <c r="J11" s="104"/>
      <c r="K11" s="104"/>
      <c r="L11" s="105"/>
      <c r="M11" s="74" t="s">
        <v>6</v>
      </c>
      <c r="N11" s="256" t="str">
        <f>'[40]POA '!$AA$26</f>
        <v>1.7.3 Otros Asuntos de Orden Público y de Seguridad</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76" t="str">
        <f>[39]POA!$C$17</f>
        <v>EJE III
Seguridad y Justicia: El Compromiso para un Futuro Mejor</v>
      </c>
      <c r="C13" s="99"/>
      <c r="D13" s="95" t="s">
        <v>8</v>
      </c>
      <c r="E13" s="276" t="str">
        <f>[39]POA!$C$18</f>
        <v xml:space="preserve">Dar pronta atención ante situaciones de emergencias ya sean naturales o causadas por el hombre, protegiendo la vida, la integridad física y los bienes de la ciudadanía. </v>
      </c>
      <c r="F13" s="99"/>
      <c r="G13" s="99"/>
      <c r="H13" s="95" t="s">
        <v>9</v>
      </c>
      <c r="I13" s="276" t="str">
        <f>[39]POA!$C$20</f>
        <v xml:space="preserve">Fomentar una coordinación con los tres órdenes de Gobierno para la construcción de la paz, mediante acciones eficaces de protección y prevención para la disuasión y seguimiento al delito, generando espacios seguros a la vanguardia de la ciudadanía. </v>
      </c>
      <c r="J13" s="99"/>
      <c r="K13" s="99"/>
      <c r="L13" s="99"/>
      <c r="M13" s="100" t="s">
        <v>10</v>
      </c>
      <c r="N13" s="126" t="str">
        <f>[39]POA!$C$21</f>
        <v xml:space="preserve">19.1 Establecer medidas preventivas para reducir la vulnerabilidad frente a desastres naturales.  19.2 Mejorar los sistemas de alerta temprana y la promoción de prácticas seguras.  19.3 Implementar campañas de sensibilización y educación, considerando la prevención de riesgos, medidas de seguridad ante posibles desastres y primeros auxilios.  19.4 Fomentar la participación ciudadana en la prevención y mitigación de riesgos, con la participación activa en simulacros, programas de formación en primeros auxilios y otras habilidades de emergencia.19.5 Elaborar planes locales para la atención de emergencia, incluyendo procedimiento de evacuación, distribución de recursos y coordinación de refugios temporales.  19.6 Capacitar al equipo de respuesta de protección civil, voluntarios o personal de emergencias, asegurando que están preparados ante un desastre natural. 19.7 Organizar ejercicios de evacuación en instituciones educativas, plazas o espacios públicos, para mejorar la coordinación y efectividad en situaciones reales. 19.8 Realizar evaluación completa de los daños causados por algún desastre natural, identificando las necesidades inmediatas y a largo plazo. 19.9 Supervisar y dar seguimiento al proceso de recuperación o rehabilitación en las áreas afectadas por desastres naturales. </v>
      </c>
      <c r="O13" s="99"/>
      <c r="P13" s="99"/>
      <c r="Q13" s="99"/>
    </row>
    <row r="14" spans="1:17" ht="357"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3" t="s">
        <v>399</v>
      </c>
      <c r="M18" s="73" t="s">
        <v>18</v>
      </c>
      <c r="N18" s="100"/>
      <c r="O18" s="100"/>
      <c r="P18" s="100"/>
      <c r="Q18" s="100"/>
    </row>
    <row r="19" spans="1:18" ht="121.5" customHeight="1" x14ac:dyDescent="0.25">
      <c r="A19" s="2" t="s">
        <v>28</v>
      </c>
      <c r="B19" s="99" t="str">
        <f>[39]MIR!$B$12</f>
        <v>Disminución de Pérdida de Vidas Humanas y Materiales</v>
      </c>
      <c r="C19" s="99"/>
      <c r="D19" s="99"/>
      <c r="E19" s="99" t="str">
        <f>[39]MIR!$C$12</f>
        <v xml:space="preserve">Índice de Pérdida de Vidas Humanas y Materiales por Fenómenos Naturales y Antrópicos. </v>
      </c>
      <c r="F19" s="99"/>
      <c r="G19" s="99" t="str">
        <f>[39]MIR!$D$12</f>
        <v>Índice de Pérdida de Vidas Humanas y Materiales por Fenómenos Naturales y Antrópicos. = (No. de Reportes de Pérdida de Vidas Humanas y Materiales / No. De Reportes de Emergencia Atendidos) * 100 
IPVHMFNA = (NRPVHM/NREA) * 100</v>
      </c>
      <c r="H19" s="99"/>
      <c r="I19" s="109" t="str">
        <f>[39]MIR!$E$12</f>
        <v xml:space="preserve"> Reporte de novedades diarias y Tarjetas informativas </v>
      </c>
      <c r="J19" s="99"/>
      <c r="K19" s="41" t="s">
        <v>399</v>
      </c>
      <c r="L19" s="75">
        <v>1</v>
      </c>
      <c r="M19" s="80" t="s">
        <v>440</v>
      </c>
      <c r="N19" s="81" t="s">
        <v>441</v>
      </c>
      <c r="O19" s="5">
        <v>0.25</v>
      </c>
      <c r="P19" s="109" t="s">
        <v>65</v>
      </c>
      <c r="Q19" s="99"/>
    </row>
    <row r="20" spans="1:18" ht="122.25" customHeight="1" x14ac:dyDescent="0.25">
      <c r="A20" s="2" t="s">
        <v>29</v>
      </c>
      <c r="B20" s="99" t="str">
        <f>[39]MIR!$B$13</f>
        <v>Capacidad Eficaz de Respuesta ante el Aumento de  Riesgos para la Población de Eduardo Neri por Fenómenos Naturales o Antrópicos.</v>
      </c>
      <c r="C20" s="99"/>
      <c r="D20" s="99"/>
      <c r="E20" s="99" t="str">
        <f>[39]MIR!$C$13</f>
        <v>Tasa de Incidencia de Reportes por Afectaciones de Fenómenos Naturales y Antrópicos.</v>
      </c>
      <c r="F20" s="99"/>
      <c r="G20" s="140" t="str">
        <f>[39]MIR!$D$13</f>
        <v>Tasa de Incidencia de Reportes por Afectaciones de Fenómenos Naturales y Antrópicos = (No. de Reportes de Emergencia Atendidos / No. De Reportes de Emergencia Recibidos) * 100 
TIRAFNA = (NREA/NRER) * 100</v>
      </c>
      <c r="H20" s="140"/>
      <c r="I20" s="109" t="str">
        <f>[39]MIR!$E$13</f>
        <v xml:space="preserve"> Reporte de novedades diarias y Tarjetas informativas </v>
      </c>
      <c r="J20" s="99"/>
      <c r="K20" s="41" t="s">
        <v>400</v>
      </c>
      <c r="L20" s="75">
        <v>1</v>
      </c>
      <c r="M20" s="80" t="s">
        <v>440</v>
      </c>
      <c r="N20" s="81" t="s">
        <v>441</v>
      </c>
      <c r="O20" s="5">
        <v>0.25</v>
      </c>
      <c r="P20" s="109" t="s">
        <v>65</v>
      </c>
      <c r="Q20" s="99"/>
    </row>
    <row r="21" spans="1:18" ht="121.5" customHeight="1" x14ac:dyDescent="0.25">
      <c r="A21" s="2" t="s">
        <v>71</v>
      </c>
      <c r="B21" s="99" t="str">
        <f>[39]MIR!$B$14</f>
        <v>Eficiente atención a las emergencias que se presenten.</v>
      </c>
      <c r="C21" s="99"/>
      <c r="D21" s="99"/>
      <c r="E21" s="99" t="str">
        <f>[39]MIR!$C$14</f>
        <v xml:space="preserve">Índice de Cumplimiento de Emergencias Atendidas </v>
      </c>
      <c r="F21" s="99"/>
      <c r="G21" s="99" t="str">
        <f>[39]MIR!$D$14</f>
        <v>Índice de Cumplimiento de Emergencias Atendidas  =  (No. de Reportes de Emergencia Atendidos / No. De Reportes de Emergencia Recibidos) * 100 
ICEA = (NREA/NRER) * 100</v>
      </c>
      <c r="H21" s="99"/>
      <c r="I21" s="109" t="str">
        <f>[39]MIR!$E$14</f>
        <v xml:space="preserve"> Reporte de novedades diarias y Tarjetas informativas </v>
      </c>
      <c r="J21" s="99"/>
      <c r="K21" s="41" t="s">
        <v>399</v>
      </c>
      <c r="L21" s="75">
        <v>1</v>
      </c>
      <c r="M21" s="80" t="s">
        <v>440</v>
      </c>
      <c r="N21" s="81" t="s">
        <v>441</v>
      </c>
      <c r="O21" s="5">
        <v>0.25</v>
      </c>
      <c r="P21" s="109" t="s">
        <v>65</v>
      </c>
      <c r="Q21" s="99"/>
    </row>
    <row r="22" spans="1:18" ht="125.25" customHeight="1" x14ac:dyDescent="0.25">
      <c r="A22" s="2" t="s">
        <v>72</v>
      </c>
      <c r="B22" s="99" t="str">
        <f>[39]MIR!$B$30</f>
        <v>Pronta respuesta a requerimientos necesarios para la operación.</v>
      </c>
      <c r="C22" s="99"/>
      <c r="D22" s="99"/>
      <c r="E22" s="99" t="str">
        <f>[39]MIR!$C$30</f>
        <v xml:space="preserve">Índice de Autorizaciones a Requerimientos de Protección Civil </v>
      </c>
      <c r="F22" s="99"/>
      <c r="G22" s="99" t="str">
        <f>[39]MIR!$D$30</f>
        <v>Índice de Autorizaciones a Requerimientos de Protección Civil = (No. De Autorizaciones a Requerimientos / No. De Oficios de Requerimientos Expedidos) * 100
IARPC = (NAR/NORE) * 100</v>
      </c>
      <c r="H22" s="99"/>
      <c r="I22" s="109" t="str">
        <f>[39]MIR!$E$30</f>
        <v xml:space="preserve"> Acuses de Oficios de Solicitudes</v>
      </c>
      <c r="J22" s="99"/>
      <c r="K22" s="41" t="s">
        <v>399</v>
      </c>
      <c r="L22" s="75">
        <v>1</v>
      </c>
      <c r="M22" s="80" t="s">
        <v>440</v>
      </c>
      <c r="N22" s="81" t="s">
        <v>441</v>
      </c>
      <c r="O22" s="5">
        <v>0.25</v>
      </c>
      <c r="P22" s="109" t="s">
        <v>65</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78" customHeight="1" x14ac:dyDescent="0.25">
      <c r="A24" s="3" t="s">
        <v>81</v>
      </c>
      <c r="B24" s="99" t="str">
        <f>[39]MIR!$B$15</f>
        <v xml:space="preserve">Capacitar tanto al personal como a la población en general en tema de conformación de brigadas de conato de incendios, primeros auxilios, simulacros en caso de sismos, etc. </v>
      </c>
      <c r="C24" s="99"/>
      <c r="D24" s="99"/>
      <c r="E24" s="112" t="str">
        <f>[39]MIR!$C$15</f>
        <v xml:space="preserve">Porcentaje de Capacitaciones Realizadas. </v>
      </c>
      <c r="F24" s="113"/>
      <c r="G24" s="275" t="str">
        <f>[39]MIR!$D$15</f>
        <v>Porcentaje de Capacitaciones Realizadas = (No. de Capacitaciones Realizadas / No. de Capacitaciones Programadas) * 100
PCR = NCR / NCP * 100</v>
      </c>
      <c r="H24" s="140"/>
      <c r="I24" s="109" t="str">
        <f>[39]MIR!$E$15</f>
        <v xml:space="preserve">Listas de asistencia, 'Tarjetas informativas y Certificados de participación. </v>
      </c>
      <c r="J24" s="99"/>
      <c r="K24" s="41" t="s">
        <v>399</v>
      </c>
      <c r="L24" s="75">
        <v>1</v>
      </c>
      <c r="M24" s="80" t="s">
        <v>440</v>
      </c>
      <c r="N24" s="81" t="s">
        <v>441</v>
      </c>
      <c r="O24" s="5">
        <v>0.25</v>
      </c>
      <c r="P24" s="109" t="s">
        <v>65</v>
      </c>
      <c r="Q24" s="99"/>
    </row>
    <row r="25" spans="1:18" ht="107.25" customHeight="1" x14ac:dyDescent="0.25">
      <c r="A25" s="3" t="s">
        <v>74</v>
      </c>
      <c r="B25" s="99" t="str">
        <f>[39]MIR!$B$16</f>
        <v xml:space="preserve">Conformar una brigada para atención de emergencias provocadas por incendios. 
</v>
      </c>
      <c r="C25" s="99"/>
      <c r="D25" s="99"/>
      <c r="E25" s="99" t="str">
        <f>[39]MIR!$C$16</f>
        <v xml:space="preserve">Tasa de Eficiencia de la Brigada de Incendios </v>
      </c>
      <c r="F25" s="99"/>
      <c r="G25" s="250" t="str">
        <f>[39]MIR!$D$16</f>
        <v xml:space="preserve">Tasa de Eficiencia de la Brigada de Incendios = (No. de Conatos de Incendios Satisfactorios / No. de Reportes para Conatos de Incendios Recibidos) * 100
TEBI= (NCIS/NRCIR) * 100
</v>
      </c>
      <c r="H25" s="251"/>
      <c r="I25" s="109" t="str">
        <f>[39]MIR!$E$16</f>
        <v xml:space="preserve"> Reporte de novedades diarias, Tarjetas informativas y Reportes fotográficos.</v>
      </c>
      <c r="J25" s="99"/>
      <c r="K25" s="41" t="s">
        <v>399</v>
      </c>
      <c r="L25" s="75">
        <v>1</v>
      </c>
      <c r="M25" s="80" t="s">
        <v>440</v>
      </c>
      <c r="N25" s="81" t="s">
        <v>441</v>
      </c>
      <c r="O25" s="5">
        <v>0.25</v>
      </c>
      <c r="P25" s="109" t="s">
        <v>65</v>
      </c>
      <c r="Q25" s="99"/>
      <c r="R25" t="s">
        <v>34</v>
      </c>
    </row>
    <row r="26" spans="1:18" ht="110.25" customHeight="1" x14ac:dyDescent="0.25">
      <c r="A26" s="3" t="s">
        <v>75</v>
      </c>
      <c r="B26" s="112" t="str">
        <f>[39]MIR!$B$17</f>
        <v xml:space="preserve">Atender los traslados pre hospitalarios, gestionando el buen mantenimiento de las unidades y material necesario. </v>
      </c>
      <c r="C26" s="116"/>
      <c r="D26" s="113"/>
      <c r="E26" s="112" t="str">
        <f>[39]MIR!$C$17</f>
        <v xml:space="preserve">Porcentaje de Traslados Pre hospitalarios Realizados </v>
      </c>
      <c r="F26" s="113"/>
      <c r="G26" s="112" t="str">
        <f>[39]MIR!$D$17</f>
        <v>Porcentaje de Traslados Pre hospitalarios Realizados = (No. de Reportes de Traslados Pre hospitalarios / No. de Reportes de Atención Recibidos) *100
PTPR = (NRTP/NRAR) * 100</v>
      </c>
      <c r="H26" s="113"/>
      <c r="I26" s="114" t="str">
        <f>[39]MIR!$E$17</f>
        <v xml:space="preserve"> Reporte de novedades diarias, Tarjetas informativas y Reportes fotográficos.</v>
      </c>
      <c r="J26" s="115"/>
      <c r="K26" s="41" t="s">
        <v>399</v>
      </c>
      <c r="L26" s="75">
        <v>1</v>
      </c>
      <c r="M26" s="80" t="s">
        <v>440</v>
      </c>
      <c r="N26" s="81" t="s">
        <v>441</v>
      </c>
      <c r="O26" s="5">
        <v>0.25</v>
      </c>
      <c r="P26" s="109" t="s">
        <v>65</v>
      </c>
      <c r="Q26" s="99"/>
    </row>
    <row r="27" spans="1:18" ht="105.75" customHeight="1" x14ac:dyDescent="0.25">
      <c r="A27" s="3" t="s">
        <v>77</v>
      </c>
      <c r="B27" s="99" t="str">
        <f>[39]MIR!$B$31</f>
        <v xml:space="preserve">Gestión de solicitudes a las autoridades correspondientes para la atención a los requerimientos necesarios para la operación de Protección Civil. </v>
      </c>
      <c r="C27" s="99"/>
      <c r="D27" s="99"/>
      <c r="E27" s="99" t="str">
        <f>[39]MIR!$C$31</f>
        <v xml:space="preserve">índice de Oficios de Requerimientos Expedidos </v>
      </c>
      <c r="F27" s="99"/>
      <c r="G27" s="99" t="str">
        <f>[39]MIR!$D$31</f>
        <v>Índice de Oficios de Requerimientos Expedidos = (No. De Solicitudes Realizadas / No. De Problemas o Faltantes Identificadas) * 100
IORE=(NSR/NPFI) * 100</v>
      </c>
      <c r="H27" s="99"/>
      <c r="I27" s="99" t="str">
        <f>[39]MIR!$E$31</f>
        <v>Reporte Fotográfico y Acuses de Oficios de Solicitudes</v>
      </c>
      <c r="J27" s="99"/>
      <c r="K27" s="41" t="s">
        <v>399</v>
      </c>
      <c r="L27" s="75">
        <v>1</v>
      </c>
      <c r="M27" s="80" t="s">
        <v>440</v>
      </c>
      <c r="N27" s="81" t="s">
        <v>441</v>
      </c>
      <c r="O27" s="5">
        <v>0.25</v>
      </c>
      <c r="P27" s="109" t="s">
        <v>65</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row r="42" spans="1:17" ht="18.75" customHeigh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6" zoomScale="66" zoomScaleNormal="66" zoomScaleSheetLayoutView="70" workbookViewId="0">
      <selection activeCell="E28" sqref="E28:F28"/>
    </sheetView>
  </sheetViews>
  <sheetFormatPr baseColWidth="10" defaultColWidth="10.875" defaultRowHeight="15.75" x14ac:dyDescent="0.25"/>
  <cols>
    <col min="1" max="1" width="14.875" customWidth="1"/>
    <col min="3" max="3" width="6.875" customWidth="1"/>
    <col min="4" max="4" width="14.625" customWidth="1"/>
    <col min="6" max="6" width="10.75" customWidth="1"/>
    <col min="8" max="8" width="12.875" customWidth="1"/>
    <col min="9" max="9" width="17.25" customWidth="1"/>
    <col min="10" max="10" width="8.75" customWidth="1"/>
    <col min="11" max="11" width="13.125" customWidth="1"/>
    <col min="12" max="12" width="13.25" customWidth="1"/>
    <col min="13" max="13" width="16" customWidth="1"/>
    <col min="14" max="14" width="15.25" customWidth="1"/>
    <col min="15" max="15" width="14.125" customWidth="1"/>
    <col min="17" max="17" width="8.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102" customHeight="1" x14ac:dyDescent="0.25">
      <c r="A4" s="1"/>
      <c r="B4" s="96"/>
      <c r="C4" s="96"/>
      <c r="D4" s="96"/>
      <c r="E4" s="96"/>
      <c r="F4" s="96"/>
      <c r="G4" s="96"/>
      <c r="H4" s="96"/>
      <c r="I4" s="96"/>
      <c r="J4" s="96"/>
      <c r="K4" s="96"/>
      <c r="L4" s="96"/>
      <c r="M4" s="96"/>
      <c r="N4" s="96"/>
      <c r="O4" s="96"/>
      <c r="P4" s="96"/>
      <c r="Q4" s="1"/>
    </row>
    <row r="5" spans="1:17" ht="25.5" customHeight="1" x14ac:dyDescent="0.25">
      <c r="A5" s="1"/>
      <c r="B5" s="97" t="s">
        <v>442</v>
      </c>
      <c r="C5" s="97"/>
      <c r="D5" s="97"/>
      <c r="E5" s="97"/>
      <c r="F5" s="97"/>
      <c r="G5" s="97"/>
      <c r="H5" s="97"/>
      <c r="I5" s="97"/>
      <c r="J5" s="97"/>
      <c r="K5" s="97"/>
      <c r="L5" s="97"/>
      <c r="M5" s="97"/>
      <c r="N5" s="97"/>
      <c r="O5" s="97"/>
      <c r="P5" s="97"/>
      <c r="Q5" s="1"/>
    </row>
    <row r="6" spans="1:17" ht="3.75" customHeight="1" x14ac:dyDescent="0.25">
      <c r="A6" s="1"/>
      <c r="B6" s="1"/>
      <c r="C6" s="1"/>
      <c r="D6" s="1"/>
      <c r="E6" s="1"/>
      <c r="F6" s="1"/>
      <c r="G6" s="1"/>
      <c r="H6" s="1"/>
      <c r="I6" s="1"/>
      <c r="J6" s="1"/>
      <c r="K6" s="1"/>
      <c r="L6" s="1"/>
      <c r="M6" s="1"/>
      <c r="N6" s="1"/>
      <c r="O6" s="1"/>
      <c r="P6" s="1"/>
      <c r="Q6" s="1"/>
    </row>
    <row r="7" spans="1:17" ht="29.2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66</v>
      </c>
      <c r="K8" s="101"/>
      <c r="L8" s="100" t="s">
        <v>2</v>
      </c>
      <c r="M8" s="126" t="str">
        <f>[41]MIR!$C$7</f>
        <v>16. Seguridad y Progreso Integral</v>
      </c>
      <c r="N8" s="99"/>
      <c r="O8" s="100" t="s">
        <v>3</v>
      </c>
      <c r="P8" s="98" t="s">
        <v>384</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6" customHeight="1" x14ac:dyDescent="0.25">
      <c r="A11" s="73" t="s">
        <v>4</v>
      </c>
      <c r="B11" s="279" t="s">
        <v>128</v>
      </c>
      <c r="C11" s="104"/>
      <c r="D11" s="104"/>
      <c r="E11" s="105"/>
      <c r="F11" s="73" t="s">
        <v>5</v>
      </c>
      <c r="G11" s="279" t="s">
        <v>296</v>
      </c>
      <c r="H11" s="104"/>
      <c r="I11" s="104"/>
      <c r="J11" s="104"/>
      <c r="K11" s="104"/>
      <c r="L11" s="105"/>
      <c r="M11" s="26" t="s">
        <v>6</v>
      </c>
      <c r="N11" s="279" t="s">
        <v>297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126" t="str">
        <f>[41]POA!$A$38</f>
        <v>EJE III 
Seguridad y Justicia: El Compromiso para un Futuro Mejor</v>
      </c>
      <c r="C13" s="99"/>
      <c r="D13" s="95" t="s">
        <v>8</v>
      </c>
      <c r="E13" s="126" t="str">
        <f>[41]POA!$B$38</f>
        <v>coordinar estrategias en procesos integrales de seguridad pública para prevenir el delito cumpliendo con la normatividad local y el respaldo jurídico además de la colaboración comunitaria logrando un impacto positivo en el bienestar y la tranquilidad de la sociedad.</v>
      </c>
      <c r="F13" s="126"/>
      <c r="G13" s="126"/>
      <c r="H13" s="95" t="s">
        <v>9</v>
      </c>
      <c r="I13" s="268" t="str">
        <f>[41]POA!$E$38</f>
        <v>Fomentar una coordinación con los tres órdenes de gobierno para la construcción de la paz, mediante acciones eficaces de protección y prevención para la disuasión y seguimiento al delito, genera do espacios seguros a la vanguardia de la ciudadanía.</v>
      </c>
      <c r="J13" s="277"/>
      <c r="K13" s="277"/>
      <c r="L13" s="269"/>
      <c r="M13" s="100" t="s">
        <v>10</v>
      </c>
      <c r="N13" s="126" t="str">
        <f>[41]POA!$Q$38</f>
        <v>16.1 Supervisar que los negocios locales respeten las disposiciones legales y reglamentos vigentes.                                                                                16.2 Realizar inspecciones en negocios, que cumplan con las normas: horarios, licencias y otras disposiciones relacionadas con el funcionamiento de negocios.                                                                                                                                                                           16.3 Atender denuncias sobre actividades ilegales o irregulares: contaminación auditiva, comercio informal entre otras, para resolver de acuerdo a la norma.                                                                                                                                                                               16.4 Aplicar multas, sanciones administrativas o clausuras temporales a los negocios que incumplan con los reglamentos.
16.5 Regular la ocupación de espacios públicos por parte del comercio ambulante, publicidad o la obstrucción de la vía pública</v>
      </c>
      <c r="O13" s="99"/>
      <c r="P13" s="99"/>
      <c r="Q13" s="99"/>
    </row>
    <row r="14" spans="1:17" ht="211.5" customHeight="1" x14ac:dyDescent="0.25">
      <c r="A14" s="100"/>
      <c r="B14" s="99"/>
      <c r="C14" s="99"/>
      <c r="D14" s="95"/>
      <c r="E14" s="126"/>
      <c r="F14" s="126"/>
      <c r="G14" s="126"/>
      <c r="H14" s="95"/>
      <c r="I14" s="270"/>
      <c r="J14" s="278"/>
      <c r="K14" s="278"/>
      <c r="L14" s="271"/>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8.25" customHeight="1" x14ac:dyDescent="0.25">
      <c r="A19" s="2" t="s">
        <v>28</v>
      </c>
      <c r="B19" s="99" t="str">
        <f>[41]MIR!$B$12</f>
        <v>recabar todo la información necesaria  para  actualizar el padrón  de contribuyentes con respecto  a  los negocios con  venta de bebidas embriagantes.</v>
      </c>
      <c r="C19" s="99"/>
      <c r="D19" s="99"/>
      <c r="E19" s="99" t="str">
        <f>[41]MIR!$C$12</f>
        <v>Cumplimiento en la Actualización del Padrón de Contribuyentes</v>
      </c>
      <c r="F19" s="99"/>
      <c r="G19" s="112" t="str">
        <f>[41]MIR!$D$12</f>
        <v>Cumplimiento en la Actualización del Padrón de Contribuyentes= (No. Contribuyentesque Cumplieron en su Actualización /No. Total de Contribuyentes en el Padrón)*100</v>
      </c>
      <c r="H19" s="113"/>
      <c r="I19" s="109" t="str">
        <f>[41]MIR!$E$12</f>
        <v xml:space="preserve"> Visitas, Notificación, Padrón de Contribuyentes </v>
      </c>
      <c r="J19" s="99"/>
      <c r="K19" s="55" t="s">
        <v>399</v>
      </c>
      <c r="L19" s="75">
        <v>1</v>
      </c>
      <c r="M19" s="80" t="s">
        <v>440</v>
      </c>
      <c r="N19" s="81" t="s">
        <v>441</v>
      </c>
      <c r="O19" s="5">
        <v>0.25</v>
      </c>
      <c r="P19" s="109" t="s">
        <v>66</v>
      </c>
      <c r="Q19" s="99"/>
    </row>
    <row r="20" spans="1:18" ht="75.75" customHeight="1" x14ac:dyDescent="0.25">
      <c r="A20" s="2" t="s">
        <v>29</v>
      </c>
      <c r="B20" s="99" t="str">
        <f>[41]MIR!$B$13</f>
        <v xml:space="preserve">lograr un incremento  de cobro por concepto de pago de  licencias de funcionamiento comercial </v>
      </c>
      <c r="C20" s="99"/>
      <c r="D20" s="99"/>
      <c r="E20" s="99" t="str">
        <f>[41]MIR!$C$13</f>
        <v>licencias de funcionamiento</v>
      </c>
      <c r="F20" s="99"/>
      <c r="G20" s="99" t="str">
        <f>[41]MIR!$D$13</f>
        <v>no de licencias expedidas/no de licencias programadas*100</v>
      </c>
      <c r="H20" s="99"/>
      <c r="I20" s="109" t="str">
        <f>[41]MIR!$E$13</f>
        <v>Evidencia fotográfica.</v>
      </c>
      <c r="J20" s="99"/>
      <c r="K20" s="55" t="s">
        <v>399</v>
      </c>
      <c r="L20" s="75">
        <v>1</v>
      </c>
      <c r="M20" s="80" t="s">
        <v>440</v>
      </c>
      <c r="N20" s="81" t="s">
        <v>441</v>
      </c>
      <c r="O20" s="5">
        <v>0.25</v>
      </c>
      <c r="P20" s="109" t="s">
        <v>66</v>
      </c>
      <c r="Q20" s="99"/>
    </row>
    <row r="21" spans="1:18" ht="72" customHeight="1" x14ac:dyDescent="0.25">
      <c r="A21" s="2" t="s">
        <v>71</v>
      </c>
      <c r="B21" s="99" t="str">
        <f>[41]MIR!$B$14</f>
        <v>realizar el pago  de refrendo   y de licencias iniciales de  funcionamiento .</v>
      </c>
      <c r="C21" s="99"/>
      <c r="D21" s="99"/>
      <c r="E21" s="99" t="str">
        <f>[41]MIR!$C$14</f>
        <v>Padrón de contribuyentes.</v>
      </c>
      <c r="F21" s="99"/>
      <c r="G21" s="99" t="str">
        <f>[41]MIR!$D$14</f>
        <v>Padrón de contribuyentes= (No. Contribuyentes Registrados/ No. Contribuyentes objetivo ) * 100  PC = (NCR/CO) * 100</v>
      </c>
      <c r="H21" s="99"/>
      <c r="I21" s="109" t="str">
        <f>[41]MIR!$E$14</f>
        <v>Licencias de funcionamiento y evidencia fotográfica.</v>
      </c>
      <c r="J21" s="99"/>
      <c r="K21" s="55" t="s">
        <v>399</v>
      </c>
      <c r="L21" s="75">
        <v>1</v>
      </c>
      <c r="M21" s="80" t="s">
        <v>440</v>
      </c>
      <c r="N21" s="81" t="s">
        <v>441</v>
      </c>
      <c r="O21" s="5">
        <v>0.25</v>
      </c>
      <c r="P21" s="109" t="s">
        <v>66</v>
      </c>
      <c r="Q21" s="99"/>
    </row>
    <row r="22" spans="1:18" ht="76.5" customHeight="1" x14ac:dyDescent="0.25">
      <c r="A22" s="2" t="s">
        <v>72</v>
      </c>
      <c r="B22" s="99" t="str">
        <f>[41]MIR!$B$18</f>
        <v>realizar entrega de notificaciones a los  diferentes negocios para ponerse al corriente en el pago de  sus licencias de funcionamiento.</v>
      </c>
      <c r="C22" s="99"/>
      <c r="D22" s="99"/>
      <c r="E22" s="99" t="str">
        <f>[41]MIR!$C$18</f>
        <v>entrega de notificaciones.</v>
      </c>
      <c r="F22" s="99"/>
      <c r="G22" s="99" t="str">
        <f>[41]MIR!$D$18</f>
        <v>entrega de notificaciones = (No.  De  notificaciones entregadas / No.Eventos normativos * 100            SE = (NEC/NEN) *  100</v>
      </c>
      <c r="H22" s="99"/>
      <c r="I22" s="109" t="str">
        <f>[41]MIR!$E$18</f>
        <v>Bitácora fotográfica, Reportes e Informes</v>
      </c>
      <c r="J22" s="99"/>
      <c r="K22" s="55" t="s">
        <v>399</v>
      </c>
      <c r="L22" s="75">
        <v>1</v>
      </c>
      <c r="M22" s="80" t="s">
        <v>440</v>
      </c>
      <c r="N22" s="81" t="s">
        <v>441</v>
      </c>
      <c r="O22" s="5">
        <v>0.25</v>
      </c>
      <c r="P22" s="109" t="s">
        <v>66</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79.5" customHeight="1" x14ac:dyDescent="0.25">
      <c r="A24" s="3" t="s">
        <v>81</v>
      </c>
      <c r="B24" s="99" t="str">
        <f>[41]MIR!$B$15</f>
        <v>realizar operativos sorpresa en los  establecimientos comerciales y evitar la  entrada de menores de edad</v>
      </c>
      <c r="C24" s="99"/>
      <c r="D24" s="99"/>
      <c r="E24" s="99" t="str">
        <f>[42]MIR!$C$18</f>
        <v>Visitas de inspeccion.</v>
      </c>
      <c r="F24" s="99"/>
      <c r="G24" s="99" t="str">
        <f>[42]MIR!$G$18</f>
        <v>Visitas de inspeccion = (No. De visitas realizadas / No. De visitas programadas) * 100      VI = (NVR/NVP) * 100</v>
      </c>
      <c r="H24" s="99"/>
      <c r="I24" s="109" t="str">
        <f>[42]MIR!$H$18</f>
        <v xml:space="preserve">Bitácora fotográfica, Tarjetas informativas </v>
      </c>
      <c r="J24" s="99"/>
      <c r="K24" s="55" t="s">
        <v>399</v>
      </c>
      <c r="L24" s="75">
        <v>1</v>
      </c>
      <c r="M24" s="80" t="s">
        <v>440</v>
      </c>
      <c r="N24" s="81" t="s">
        <v>441</v>
      </c>
      <c r="O24" s="5">
        <v>0.25</v>
      </c>
      <c r="P24" s="109" t="s">
        <v>66</v>
      </c>
      <c r="Q24" s="99"/>
    </row>
    <row r="25" spans="1:18" ht="90.75" customHeight="1" x14ac:dyDescent="0.25">
      <c r="A25" s="3" t="s">
        <v>74</v>
      </c>
      <c r="B25" s="99" t="str">
        <f>[41]MIR!$B$16</f>
        <v>realizar operativos sorpresa en los  establecimientos comerciales y evitar la  entrada de menores de edad</v>
      </c>
      <c r="C25" s="99"/>
      <c r="D25" s="99"/>
      <c r="E25" s="99" t="s">
        <v>295</v>
      </c>
      <c r="F25" s="99"/>
      <c r="G25" s="99" t="str">
        <f>[42]MIR!$G$19</f>
        <v>supervision= ( No. de supérvisiones/ No. de establecimientos comerciales) * 100 EN= ( NNE/NEC) *100</v>
      </c>
      <c r="H25" s="99"/>
      <c r="I25" s="109" t="str">
        <f>[42]MIR!$H$19</f>
        <v>Bitacora fototgrafica y relacion de notificaciones entregadas</v>
      </c>
      <c r="J25" s="99"/>
      <c r="K25" s="55" t="s">
        <v>399</v>
      </c>
      <c r="L25" s="75">
        <v>1</v>
      </c>
      <c r="M25" s="80" t="s">
        <v>440</v>
      </c>
      <c r="N25" s="81" t="s">
        <v>441</v>
      </c>
      <c r="O25" s="5">
        <v>0.25</v>
      </c>
      <c r="P25" s="109" t="s">
        <v>66</v>
      </c>
      <c r="Q25" s="99"/>
      <c r="R25" t="s">
        <v>34</v>
      </c>
    </row>
    <row r="26" spans="1:18" ht="93" customHeight="1" x14ac:dyDescent="0.25">
      <c r="A26" s="3" t="s">
        <v>75</v>
      </c>
      <c r="B26" s="112" t="str">
        <f>[41]MIR!$B$17</f>
        <v>Realizar visitas de inspecciones a los establecimientos comerciales y de servicios.</v>
      </c>
      <c r="C26" s="116"/>
      <c r="D26" s="113"/>
      <c r="E26" s="112" t="str">
        <f>[42]MIR!$C$20</f>
        <v>Visitas de inspeccion.</v>
      </c>
      <c r="F26" s="113"/>
      <c r="G26" s="112" t="str">
        <f>[42]MIR!$G$20</f>
        <v>Expedición de licencias = (No. De licencias expedidas /No. De licencias programadas * 100 PL=(NLE/NLP) * 100</v>
      </c>
      <c r="H26" s="113"/>
      <c r="I26" s="114" t="str">
        <f>[42]MIR!$H$20</f>
        <v>Bitácora fotográfica, Reportes e Informes</v>
      </c>
      <c r="J26" s="115"/>
      <c r="K26" s="55" t="s">
        <v>399</v>
      </c>
      <c r="L26" s="75">
        <v>1</v>
      </c>
      <c r="M26" s="80" t="s">
        <v>440</v>
      </c>
      <c r="N26" s="81" t="s">
        <v>441</v>
      </c>
      <c r="O26" s="5">
        <v>0.25</v>
      </c>
      <c r="P26" s="109" t="s">
        <v>66</v>
      </c>
      <c r="Q26" s="99"/>
    </row>
    <row r="27" spans="1:18" ht="92.25" customHeight="1" x14ac:dyDescent="0.25">
      <c r="A27" s="3" t="s">
        <v>77</v>
      </c>
      <c r="B27" s="99" t="str">
        <f>[41]MIR!$B$19</f>
        <v>Otorgamiento de permisos, para realización de eventos y espectáculos.</v>
      </c>
      <c r="C27" s="99"/>
      <c r="D27" s="99"/>
      <c r="E27" s="99" t="str">
        <f>[41]MIR!$C$19</f>
        <v>Otorgamiento de permisos.</v>
      </c>
      <c r="F27" s="99"/>
      <c r="G27" s="99" t="str">
        <f>[41]MIR!$D$19</f>
        <v>Otorgamiento de permisos = (No. Permisos otorgados / No. Permisos Programados) * 100   OP= (NPO/NPP) * 100</v>
      </c>
      <c r="H27" s="99"/>
      <c r="I27" s="99" t="str">
        <f>[41]MIR!$E$19</f>
        <v>Informes, Reportes, Evidencias Fotográficas.</v>
      </c>
      <c r="J27" s="99"/>
      <c r="K27" s="55" t="s">
        <v>399</v>
      </c>
      <c r="L27" s="75">
        <v>1</v>
      </c>
      <c r="M27" s="80" t="s">
        <v>440</v>
      </c>
      <c r="N27" s="81" t="s">
        <v>441</v>
      </c>
      <c r="O27" s="5">
        <v>0.25</v>
      </c>
      <c r="P27" s="109" t="s">
        <v>66</v>
      </c>
      <c r="Q27" s="99"/>
    </row>
    <row r="28" spans="1:18" ht="75.75" customHeight="1" x14ac:dyDescent="0.25">
      <c r="A28" s="3" t="s">
        <v>119</v>
      </c>
      <c r="B28" s="99" t="str">
        <f>[41]MIR!$B$20</f>
        <v xml:space="preserve">otorgamiento y cobro  de espacios destinados  a los  locales provisionales para la colocacion de comerciantes dentro de la feria de  la candelaria </v>
      </c>
      <c r="C28" s="99"/>
      <c r="D28" s="99"/>
      <c r="E28" s="99" t="str">
        <f>[41]MIR!$C$20</f>
        <v xml:space="preserve">otorgamiento y  cobro  de espacios </v>
      </c>
      <c r="F28" s="99"/>
      <c r="G28" s="99" t="str">
        <f>[41]MIR!$D$20</f>
        <v>distribucion  y cobro de espacios = (No. De espacios cobrados/ No. espacios Programados) * 100   OP= (NEC/NEP) * 100</v>
      </c>
      <c r="H28" s="99"/>
      <c r="I28" s="99" t="str">
        <f>[42]MIR!$H$22</f>
        <v>Informes, Reportes, Evidencias Fotográficas.</v>
      </c>
      <c r="J28" s="99"/>
      <c r="K28" s="55" t="s">
        <v>399</v>
      </c>
      <c r="L28" s="82">
        <v>1</v>
      </c>
      <c r="M28" s="84" t="s">
        <v>440</v>
      </c>
      <c r="N28" s="81" t="s">
        <v>441</v>
      </c>
      <c r="O28" s="5">
        <v>0.25</v>
      </c>
      <c r="P28" s="109" t="s">
        <v>66</v>
      </c>
      <c r="Q28" s="99"/>
    </row>
    <row r="29" spans="1:18" ht="105" customHeight="1" x14ac:dyDescent="0.25">
      <c r="A29" s="3" t="s">
        <v>186</v>
      </c>
      <c r="B29" s="99" t="str">
        <f>[41]MIR!$B$22</f>
        <v>cobro  a las usuarias  de los lavaderos  municipales</v>
      </c>
      <c r="C29" s="99"/>
      <c r="D29" s="99"/>
      <c r="E29" s="99" t="str">
        <f>[41]MIR!$C$22</f>
        <v>cobro usuarias de lavaderos</v>
      </c>
      <c r="F29" s="99"/>
      <c r="G29" s="99" t="str">
        <f>[41]MIR!$D$22</f>
        <v>cobro usurarios lavaderos = (No. De usuarios/ No. De usuarios  Programados) * 100   OP= (Nu/NuP) * 10</v>
      </c>
      <c r="H29" s="99"/>
      <c r="I29" s="99" t="str">
        <f>[42]MIR!$H$22</f>
        <v>Informes, Reportes, Evidencias Fotográficas.</v>
      </c>
      <c r="J29" s="99"/>
      <c r="K29" s="55" t="s">
        <v>399</v>
      </c>
      <c r="L29" s="82">
        <v>1</v>
      </c>
      <c r="M29" s="84" t="s">
        <v>440</v>
      </c>
      <c r="N29" s="81" t="s">
        <v>441</v>
      </c>
      <c r="O29" s="5">
        <v>0.25</v>
      </c>
      <c r="P29" s="109" t="s">
        <v>66</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 ref="B28:D28"/>
    <mergeCell ref="E28:F28"/>
    <mergeCell ref="G28:H28"/>
    <mergeCell ref="I28:J28"/>
    <mergeCell ref="P28:Q28"/>
    <mergeCell ref="B29:D29"/>
    <mergeCell ref="E29:F29"/>
    <mergeCell ref="G29:H29"/>
    <mergeCell ref="I29:J29"/>
    <mergeCell ref="P29:Q29"/>
  </mergeCells>
  <pageMargins left="0.7" right="0.7" top="0.75" bottom="0.75" header="0.3" footer="0.3"/>
  <pageSetup scale="53" orientation="landscape" horizontalDpi="4294967292"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opLeftCell="A32" zoomScale="59" zoomScaleNormal="59" zoomScaleSheetLayoutView="70" workbookViewId="0">
      <selection activeCell="B33" sqref="B33:D33"/>
    </sheetView>
  </sheetViews>
  <sheetFormatPr baseColWidth="10" defaultColWidth="10.875" defaultRowHeight="15.75" x14ac:dyDescent="0.25"/>
  <cols>
    <col min="1" max="1" width="13.75" customWidth="1"/>
    <col min="3" max="3" width="6.875" customWidth="1"/>
    <col min="4" max="4" width="20.5" customWidth="1"/>
    <col min="6" max="6" width="9.75" customWidth="1"/>
    <col min="8" max="8" width="12.875" customWidth="1"/>
    <col min="9" max="9" width="16.375" customWidth="1"/>
    <col min="10" max="10" width="7.625" customWidth="1"/>
    <col min="11" max="11" width="14.25" customWidth="1"/>
    <col min="12" max="12" width="13" customWidth="1"/>
    <col min="13" max="13" width="15.125" customWidth="1"/>
    <col min="14" max="14" width="14.25" customWidth="1"/>
    <col min="15" max="15" width="10.5" customWidth="1"/>
    <col min="17" max="17" width="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27" customHeight="1" x14ac:dyDescent="0.25">
      <c r="A3" s="1"/>
      <c r="B3" s="96"/>
      <c r="C3" s="96"/>
      <c r="D3" s="96"/>
      <c r="E3" s="96"/>
      <c r="F3" s="96"/>
      <c r="G3" s="96"/>
      <c r="H3" s="96"/>
      <c r="I3" s="96"/>
      <c r="J3" s="96"/>
      <c r="K3" s="96"/>
      <c r="L3" s="96"/>
      <c r="M3" s="96"/>
      <c r="N3" s="96"/>
      <c r="O3" s="96"/>
      <c r="P3" s="96"/>
      <c r="Q3" s="1"/>
    </row>
    <row r="4" spans="1:17" ht="62.25" customHeight="1" x14ac:dyDescent="0.25">
      <c r="A4" s="1"/>
      <c r="B4" s="96"/>
      <c r="C4" s="96"/>
      <c r="D4" s="96"/>
      <c r="E4" s="96"/>
      <c r="F4" s="96"/>
      <c r="G4" s="96"/>
      <c r="H4" s="96"/>
      <c r="I4" s="96"/>
      <c r="J4" s="96"/>
      <c r="K4" s="96"/>
      <c r="L4" s="96"/>
      <c r="M4" s="96"/>
      <c r="N4" s="96"/>
      <c r="O4" s="96"/>
      <c r="P4" s="96"/>
      <c r="Q4" s="1"/>
    </row>
    <row r="5" spans="1:17" ht="20.25" customHeight="1" x14ac:dyDescent="0.25">
      <c r="A5" s="1"/>
      <c r="B5" s="97" t="s">
        <v>442</v>
      </c>
      <c r="C5" s="97"/>
      <c r="D5" s="97"/>
      <c r="E5" s="97"/>
      <c r="F5" s="97"/>
      <c r="G5" s="97"/>
      <c r="H5" s="97"/>
      <c r="I5" s="97"/>
      <c r="J5" s="97"/>
      <c r="K5" s="97"/>
      <c r="L5" s="97"/>
      <c r="M5" s="97"/>
      <c r="N5" s="97"/>
      <c r="O5" s="97"/>
      <c r="P5" s="97"/>
      <c r="Q5" s="1"/>
    </row>
    <row r="6" spans="1:17" ht="3.75" customHeight="1" x14ac:dyDescent="0.25">
      <c r="A6" s="1"/>
      <c r="B6" s="1"/>
      <c r="C6" s="1"/>
      <c r="D6" s="1"/>
      <c r="E6" s="1"/>
      <c r="F6" s="1"/>
      <c r="G6" s="1"/>
      <c r="H6" s="1"/>
      <c r="I6" s="1"/>
      <c r="J6" s="1"/>
      <c r="K6" s="1"/>
      <c r="L6" s="1"/>
      <c r="M6" s="1"/>
      <c r="N6" s="1"/>
      <c r="O6" s="1"/>
      <c r="P6" s="1"/>
      <c r="Q6" s="1"/>
    </row>
    <row r="7" spans="1:17" ht="30"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80" t="s">
        <v>376</v>
      </c>
      <c r="E8" s="99"/>
      <c r="F8" s="99"/>
      <c r="G8" s="99"/>
      <c r="H8" s="99"/>
      <c r="I8" s="100" t="s">
        <v>1</v>
      </c>
      <c r="J8" s="101" t="s">
        <v>460</v>
      </c>
      <c r="K8" s="101"/>
      <c r="L8" s="100" t="s">
        <v>2</v>
      </c>
      <c r="M8" s="126" t="str">
        <f>[43]POA!$C$19</f>
        <v>Cultura vial: Seguridad en movimiento.</v>
      </c>
      <c r="N8" s="99"/>
      <c r="O8" s="100" t="s">
        <v>3</v>
      </c>
      <c r="P8" s="280" t="s">
        <v>375</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100" t="s">
        <v>27</v>
      </c>
      <c r="B10" s="100"/>
      <c r="C10" s="100"/>
      <c r="D10" s="100"/>
      <c r="E10" s="100"/>
      <c r="F10" s="100"/>
      <c r="G10" s="100"/>
      <c r="H10" s="100"/>
      <c r="I10" s="100"/>
      <c r="J10" s="100"/>
      <c r="K10" s="100"/>
      <c r="L10" s="100"/>
      <c r="M10" s="100"/>
      <c r="N10" s="100"/>
      <c r="O10" s="100"/>
      <c r="P10" s="100"/>
      <c r="Q10" s="100"/>
    </row>
    <row r="11" spans="1:17" ht="39.75" customHeight="1" x14ac:dyDescent="0.25">
      <c r="A11" s="74" t="s">
        <v>4</v>
      </c>
      <c r="B11" s="129" t="s">
        <v>128</v>
      </c>
      <c r="C11" s="116"/>
      <c r="D11" s="116"/>
      <c r="E11" s="113"/>
      <c r="F11" s="74" t="s">
        <v>5</v>
      </c>
      <c r="G11" s="129" t="str">
        <f>'[44]POA '!$AA$25</f>
        <v>1.7 Asuntos de Orden Público y de Seguridad</v>
      </c>
      <c r="H11" s="116"/>
      <c r="I11" s="116"/>
      <c r="J11" s="116"/>
      <c r="K11" s="116"/>
      <c r="L11" s="113"/>
      <c r="M11" s="26" t="s">
        <v>6</v>
      </c>
      <c r="N11" s="129" t="str">
        <f>'[44]POA '!$AA$26</f>
        <v>1.7.3 Otros Asuntos de Orden Público y de Seguridad</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8" t="str">
        <f>[43]POA!$C$17</f>
        <v>Seguridad y Justicia "El compromiso para un futuro mejor".</v>
      </c>
      <c r="C13" s="99"/>
      <c r="D13" s="95" t="s">
        <v>8</v>
      </c>
      <c r="E13" s="128" t="str">
        <f>[43]POA!$C$18</f>
        <v>Garantizar la seguridad vial en el Municipio creando un entorno seguro y ordenado para los transeúntes promoviendo una circulación eficiente reduciendo los riesgos de accidentes.</v>
      </c>
      <c r="F13" s="99"/>
      <c r="G13" s="99"/>
      <c r="H13" s="95" t="s">
        <v>9</v>
      </c>
      <c r="I13" s="128" t="str">
        <f>[43]POA!$C$20</f>
        <v>Promover una cultura sobre las normas viales mejorando la seguridad de los peatones como de los vehículos implementando acciones que garanticen el orden en las vialidades.</v>
      </c>
      <c r="J13" s="99"/>
      <c r="K13" s="99"/>
      <c r="L13" s="99"/>
      <c r="M13" s="100" t="s">
        <v>10</v>
      </c>
      <c r="N13" s="128" t="str">
        <f>[43]POA!$C$21</f>
        <v xml:space="preserve">18.4 Realizar operativos de vigilancia vial, en las calles o puntos estratégicos sobre el uso correcto del casco, el alcoholímetro y contar con su documentación en regla evitando faltas administrativas. 18.5 Regular y supervisar los espacios de rampas o zonas exclusivas para discapacitados, en áreas de carga o descarga, evitando la obstrucción para el peatón o los vehículos.18.8 Desarrollar campañas de educación vial a la población en general, sensibilizando sobre la importancia de la seguridad, el respeto por los señalamientos y el uso adecuado del casco y el cinturón de seguridad. </v>
      </c>
      <c r="O13" s="99"/>
      <c r="P13" s="99"/>
      <c r="Q13" s="99"/>
    </row>
    <row r="14" spans="1:17" ht="208.5" customHeight="1" x14ac:dyDescent="0.25">
      <c r="A14" s="100"/>
      <c r="B14" s="99"/>
      <c r="C14" s="99"/>
      <c r="D14" s="95"/>
      <c r="E14" s="99"/>
      <c r="F14" s="99"/>
      <c r="G14" s="99"/>
      <c r="H14" s="95"/>
      <c r="I14" s="99"/>
      <c r="J14" s="99"/>
      <c r="K14" s="99"/>
      <c r="L14" s="99"/>
      <c r="M14" s="100"/>
      <c r="N14" s="99"/>
      <c r="O14" s="99"/>
      <c r="P14" s="99"/>
      <c r="Q14" s="99"/>
    </row>
    <row r="15" spans="1:17" ht="29.25" customHeight="1" x14ac:dyDescent="0.25">
      <c r="A15" s="95" t="s">
        <v>24</v>
      </c>
      <c r="B15" s="95"/>
      <c r="C15" s="95"/>
      <c r="D15" s="95"/>
      <c r="E15" s="95"/>
      <c r="F15" s="95"/>
      <c r="G15" s="95"/>
      <c r="H15" s="95"/>
      <c r="I15" s="95"/>
      <c r="J15" s="95"/>
      <c r="K15" s="95"/>
      <c r="L15" s="95"/>
      <c r="M15" s="95"/>
      <c r="N15" s="95"/>
      <c r="O15" s="95"/>
      <c r="P15" s="95"/>
      <c r="Q15" s="95"/>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100" t="s">
        <v>13</v>
      </c>
      <c r="F17" s="100"/>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100"/>
      <c r="F18" s="100"/>
      <c r="G18" s="95"/>
      <c r="H18" s="95"/>
      <c r="I18" s="95"/>
      <c r="J18" s="95"/>
      <c r="K18" s="100"/>
      <c r="L18" s="74" t="s">
        <v>399</v>
      </c>
      <c r="M18" s="74" t="s">
        <v>18</v>
      </c>
      <c r="N18" s="100"/>
      <c r="O18" s="100"/>
      <c r="P18" s="100"/>
      <c r="Q18" s="100"/>
    </row>
    <row r="19" spans="1:18" ht="118.5" customHeight="1" x14ac:dyDescent="0.25">
      <c r="A19" s="2" t="s">
        <v>28</v>
      </c>
      <c r="B19" s="99" t="str">
        <f>[43]MIR!$B$12</f>
        <v xml:space="preserve">Ciudadanos responsables  que aceptan vivir en una sociedad con Estado de Derecho. </v>
      </c>
      <c r="C19" s="99"/>
      <c r="D19" s="99"/>
      <c r="E19" s="99" t="str">
        <f>[43]MIR!$C$12</f>
        <v>porcentaje de ciudadanos con Estado de derecho.</v>
      </c>
      <c r="F19" s="99"/>
      <c r="G19" s="99" t="str">
        <f>[43]MIR!$D$12</f>
        <v>Porcentaje ciudadanos con Estado de derecho=(No. de ciudadanos responsables/Ciudadanos programados)*100 PCED=CR/CP)</v>
      </c>
      <c r="H19" s="99"/>
      <c r="I19" s="114" t="str">
        <f>[43]MIR!$E$12</f>
        <v>Informes, Reportes, Evidencias Fotográficas.</v>
      </c>
      <c r="J19" s="115"/>
      <c r="K19" s="55" t="s">
        <v>399</v>
      </c>
      <c r="L19" s="75">
        <v>1</v>
      </c>
      <c r="M19" s="80" t="s">
        <v>440</v>
      </c>
      <c r="N19" s="81" t="s">
        <v>441</v>
      </c>
      <c r="O19" s="5">
        <v>0.25</v>
      </c>
      <c r="P19" s="272" t="str">
        <f t="shared" ref="P19:P23" si="0">$J$8</f>
        <v>DIRECCIÓN DE POLICIA VIAL.</v>
      </c>
      <c r="Q19" s="99"/>
    </row>
    <row r="20" spans="1:18" ht="113.25" customHeight="1" x14ac:dyDescent="0.25">
      <c r="A20" s="2" t="s">
        <v>29</v>
      </c>
      <c r="B20" s="112" t="str">
        <f>[43]MIR!$B$12</f>
        <v xml:space="preserve">Ciudadanos responsables  que aceptan vivir en una sociedad con Estado de Derecho. </v>
      </c>
      <c r="C20" s="116"/>
      <c r="D20" s="113"/>
      <c r="E20" s="99" t="str">
        <f>[43]MIR!$C$13</f>
        <v>Porcentaje de ciudadanos que respetan las normas de tránsito.</v>
      </c>
      <c r="F20" s="99"/>
      <c r="G20" s="99" t="str">
        <f>[43]MIR!$D$13</f>
        <v>Porcentaje de ciudadanos=(No. de ciudadanos respetuosos/No. de ciudadanos programados)*100 PC=(CR/CP)*100</v>
      </c>
      <c r="H20" s="99"/>
      <c r="I20" s="109" t="str">
        <f>[43]MIR!$E$13</f>
        <v>Informes, Reportes, Evidencias Fotográficas.</v>
      </c>
      <c r="J20" s="99"/>
      <c r="K20" s="55" t="s">
        <v>399</v>
      </c>
      <c r="L20" s="75">
        <v>1</v>
      </c>
      <c r="M20" s="80" t="s">
        <v>440</v>
      </c>
      <c r="N20" s="81" t="s">
        <v>441</v>
      </c>
      <c r="O20" s="5">
        <v>0.25</v>
      </c>
      <c r="P20" s="272" t="str">
        <f t="shared" si="0"/>
        <v>DIRECCIÓN DE POLICIA VIAL.</v>
      </c>
      <c r="Q20" s="99"/>
    </row>
    <row r="21" spans="1:18" ht="113.25" customHeight="1" x14ac:dyDescent="0.25">
      <c r="A21" s="2" t="s">
        <v>71</v>
      </c>
      <c r="B21" s="112" t="str">
        <f>[43]MIR!$B$14</f>
        <v>Sensibilización, educación y formación en materia de movilidad y seguridad vial.</v>
      </c>
      <c r="C21" s="116"/>
      <c r="D21" s="113"/>
      <c r="E21" s="112" t="str">
        <f>[43]MIR!$C$14</f>
        <v>Porcentaje de formación en materia de movilidad y seguridad vial.</v>
      </c>
      <c r="F21" s="113"/>
      <c r="G21" s="112" t="str">
        <f>[43]MIR!$D$14</f>
        <v>Porcentaje de formación=(No. platicas realizadas / No. platicas programadas)*100 Pp=(NPR/NPP)*100</v>
      </c>
      <c r="H21" s="113"/>
      <c r="I21" s="114" t="str">
        <f>[43]MIR!$E$14</f>
        <v>Informes, Reportes, Evidencias Fotográficas.</v>
      </c>
      <c r="J21" s="115"/>
      <c r="K21" s="84" t="s">
        <v>399</v>
      </c>
      <c r="L21" s="82">
        <v>1</v>
      </c>
      <c r="M21" s="84" t="s">
        <v>440</v>
      </c>
      <c r="N21" s="81" t="s">
        <v>441</v>
      </c>
      <c r="O21" s="5">
        <v>0.25</v>
      </c>
      <c r="P21" s="272" t="str">
        <f t="shared" si="0"/>
        <v>DIRECCIÓN DE POLICIA VIAL.</v>
      </c>
      <c r="Q21" s="99"/>
    </row>
    <row r="22" spans="1:18" ht="120" customHeight="1" x14ac:dyDescent="0.25">
      <c r="A22" s="2" t="s">
        <v>72</v>
      </c>
      <c r="B22" s="99" t="str">
        <f>[43]MIR!$B$18</f>
        <v>Seguridad vial en la movilidad de las personas.</v>
      </c>
      <c r="C22" s="99"/>
      <c r="D22" s="99"/>
      <c r="E22" s="99" t="str">
        <f>[43]MIR!$C$18</f>
        <v>Porcentaje de seguridad vial.</v>
      </c>
      <c r="F22" s="99"/>
      <c r="G22" s="99" t="str">
        <f>[43]MIR!$D$18</f>
        <v>Porcentaje de seguridad vial=(No. de patrullajes realizados /No. de patrullaje programados)*100   PP=(PR/PP)*100</v>
      </c>
      <c r="H22" s="99"/>
      <c r="I22" s="109" t="str">
        <f>[43]MIR!$E$18</f>
        <v>Bitácora fotográfica, Reportes e Informes</v>
      </c>
      <c r="J22" s="99"/>
      <c r="K22" s="55" t="s">
        <v>399</v>
      </c>
      <c r="L22" s="75">
        <v>1</v>
      </c>
      <c r="M22" s="80" t="s">
        <v>440</v>
      </c>
      <c r="N22" s="81" t="s">
        <v>441</v>
      </c>
      <c r="O22" s="5">
        <v>0.25</v>
      </c>
      <c r="P22" s="272" t="str">
        <f t="shared" si="0"/>
        <v>DIRECCIÓN DE POLICIA VIAL.</v>
      </c>
      <c r="Q22" s="99"/>
    </row>
    <row r="23" spans="1:18" ht="136.5" customHeight="1" x14ac:dyDescent="0.25">
      <c r="A23" s="2" t="s">
        <v>169</v>
      </c>
      <c r="B23" s="112" t="str">
        <f>[43]MIR!$B$22</f>
        <v>Infraestructura vial segura, para la movilidad de las personas.</v>
      </c>
      <c r="C23" s="116"/>
      <c r="D23" s="113"/>
      <c r="E23" s="112" t="str">
        <f>[43]MIR!$C$22</f>
        <v>Porcentaje de Señalamientos de Tránsito.</v>
      </c>
      <c r="F23" s="113"/>
      <c r="G23" s="112" t="str">
        <f>[43]MIR!$D$22</f>
        <v>Porcentaje de Señalamientos de Tránsito = (No. De Señales Colocadas / No. De Señales Programadas) * 100 PST = (NSC/NSP) *  100</v>
      </c>
      <c r="H23" s="113"/>
      <c r="I23" s="114" t="str">
        <f>[43]MIR!$E$22</f>
        <v>Bitácora fotográfica, Reportes e Informes</v>
      </c>
      <c r="J23" s="115"/>
      <c r="K23" s="55" t="s">
        <v>399</v>
      </c>
      <c r="L23" s="75">
        <v>1</v>
      </c>
      <c r="M23" s="80" t="s">
        <v>440</v>
      </c>
      <c r="N23" s="81" t="s">
        <v>441</v>
      </c>
      <c r="O23" s="5">
        <v>0.25</v>
      </c>
      <c r="P23" s="272" t="str">
        <f t="shared" si="0"/>
        <v>DIRECCIÓN DE POLICIA VIAL.</v>
      </c>
      <c r="Q23" s="99"/>
    </row>
    <row r="24" spans="1:18" ht="25.5" customHeight="1" x14ac:dyDescent="0.25">
      <c r="A24" s="95" t="s">
        <v>30</v>
      </c>
      <c r="B24" s="95"/>
      <c r="C24" s="95"/>
      <c r="D24" s="95"/>
      <c r="E24" s="95"/>
      <c r="F24" s="95"/>
      <c r="G24" s="95"/>
      <c r="H24" s="95"/>
      <c r="I24" s="95"/>
      <c r="J24" s="95"/>
      <c r="K24" s="95"/>
      <c r="L24" s="95"/>
      <c r="M24" s="95"/>
      <c r="N24" s="95"/>
      <c r="O24" s="95"/>
      <c r="P24" s="95"/>
      <c r="Q24" s="95"/>
    </row>
    <row r="25" spans="1:18" ht="108.75" customHeight="1" x14ac:dyDescent="0.25">
      <c r="A25" s="3" t="s">
        <v>81</v>
      </c>
      <c r="B25" s="99" t="str">
        <f>[43]MIR!$B$15</f>
        <v>Platicas de prevención y educación vial.</v>
      </c>
      <c r="C25" s="99"/>
      <c r="D25" s="99"/>
      <c r="E25" s="99" t="str">
        <f>[43]MIR!$C$15</f>
        <v>Porcentaje de platicas.</v>
      </c>
      <c r="F25" s="99"/>
      <c r="G25" s="99" t="str">
        <f>[43]MIR!$D$15</f>
        <v>Porcentaje de platicas=(No.  platicas realizadas / No. platicas programadas)*100 Pp=(NPR/NPP)*100</v>
      </c>
      <c r="H25" s="99"/>
      <c r="I25" s="109" t="str">
        <f>[43]MIR!$E$15</f>
        <v>Informes, Reportes, Evidencias Fotográficas.</v>
      </c>
      <c r="J25" s="99"/>
      <c r="K25" s="55" t="s">
        <v>399</v>
      </c>
      <c r="L25" s="75">
        <v>1</v>
      </c>
      <c r="M25" s="80" t="s">
        <v>440</v>
      </c>
      <c r="N25" s="81" t="s">
        <v>441</v>
      </c>
      <c r="O25" s="5">
        <v>0.25</v>
      </c>
      <c r="P25" s="272" t="str">
        <f t="shared" ref="P25:P33" si="1">$P$23</f>
        <v>DIRECCIÓN DE POLICIA VIAL.</v>
      </c>
      <c r="Q25" s="99"/>
    </row>
    <row r="26" spans="1:18" ht="112.5" customHeight="1" x14ac:dyDescent="0.25">
      <c r="A26" s="3" t="s">
        <v>74</v>
      </c>
      <c r="B26" s="99" t="str">
        <f>[43]MIR!$B$16</f>
        <v>Jornadas de sensibilización y mediación de factores de riesgo en materia de seguridad vial.</v>
      </c>
      <c r="C26" s="99"/>
      <c r="D26" s="99"/>
      <c r="E26" s="99" t="str">
        <f>[43]MIR!$C$16</f>
        <v>Porcentaje de jornadas de sensibilización.</v>
      </c>
      <c r="F26" s="99"/>
      <c r="G26" s="112" t="str">
        <f>[43]MIR!$D$16</f>
        <v>Porcentaje de jornadas=(No. de jornadas realizadas/No. de jornadas programadas)*100 PJ=JR/JP*100</v>
      </c>
      <c r="H26" s="113"/>
      <c r="I26" s="109" t="str">
        <f>[43]MIR!$E$16</f>
        <v>Bitácora fotográfica, Reportes e Informes</v>
      </c>
      <c r="J26" s="99"/>
      <c r="K26" s="55" t="s">
        <v>399</v>
      </c>
      <c r="L26" s="75">
        <v>1</v>
      </c>
      <c r="M26" s="80" t="s">
        <v>440</v>
      </c>
      <c r="N26" s="81" t="s">
        <v>441</v>
      </c>
      <c r="O26" s="5">
        <v>0.25</v>
      </c>
      <c r="P26" s="272" t="str">
        <f t="shared" si="1"/>
        <v>DIRECCIÓN DE POLICIA VIAL.</v>
      </c>
      <c r="Q26" s="99"/>
      <c r="R26" t="s">
        <v>34</v>
      </c>
    </row>
    <row r="27" spans="1:18" ht="106.5" customHeight="1" x14ac:dyDescent="0.25">
      <c r="A27" s="3" t="s">
        <v>75</v>
      </c>
      <c r="B27" s="112" t="str">
        <f>[43]MIR!$B$17</f>
        <v>Reducción de infracciones cometidas y cumplimiento de las sanciones respectivas.</v>
      </c>
      <c r="C27" s="116"/>
      <c r="D27" s="113"/>
      <c r="E27" s="112" t="str">
        <f>[43]MIR!$C$17</f>
        <v>Porcentaje reductivo de infracciones.</v>
      </c>
      <c r="F27" s="113"/>
      <c r="G27" s="112" t="str">
        <f>[43]MIR!$D$17</f>
        <v>Porcentaje reductivo=(No. de infracciones realizadas/No. de infracciones programadas)*100 PR=(IR/IP)*100</v>
      </c>
      <c r="H27" s="113"/>
      <c r="I27" s="114" t="str">
        <f>[43]MIR!$E$17</f>
        <v>Bitácora fotográfica, Reportes e Informes</v>
      </c>
      <c r="J27" s="115"/>
      <c r="K27" s="55" t="s">
        <v>399</v>
      </c>
      <c r="L27" s="75">
        <v>1</v>
      </c>
      <c r="M27" s="80" t="s">
        <v>440</v>
      </c>
      <c r="N27" s="81" t="s">
        <v>441</v>
      </c>
      <c r="O27" s="5">
        <v>0.25</v>
      </c>
      <c r="P27" s="272" t="str">
        <f t="shared" si="1"/>
        <v>DIRECCIÓN DE POLICIA VIAL.</v>
      </c>
      <c r="Q27" s="99"/>
    </row>
    <row r="28" spans="1:18" ht="123" customHeight="1" x14ac:dyDescent="0.25">
      <c r="A28" s="3" t="s">
        <v>77</v>
      </c>
      <c r="B28" s="112" t="str">
        <f>[43]MIR!$B$19</f>
        <v>Patrullaje de seguridad en concentraciones masivas (zonas escolares, accidentes viales, cortejos fúnebres, recorridos religiosos y cívicos) "Seguridad en movimiento".</v>
      </c>
      <c r="C28" s="116"/>
      <c r="D28" s="113"/>
      <c r="E28" s="112" t="str">
        <f>[43]MIR!$C$19</f>
        <v>Porcentaje patrullajes  de seguridad vial.</v>
      </c>
      <c r="F28" s="113"/>
      <c r="G28" s="112" t="str">
        <f>[43]MIR!$D$19</f>
        <v>Porcentaje de patrullajes = (No. De patrullajes Realizados / No. De patrullaje Programados) * 100   PO= (NOR/NOP) * 100</v>
      </c>
      <c r="H28" s="113"/>
      <c r="I28" s="114" t="str">
        <f>[44]MIR!$H$21</f>
        <v>Bitácora fotográfica, Reportes e Informes</v>
      </c>
      <c r="J28" s="115"/>
      <c r="K28" s="55" t="s">
        <v>399</v>
      </c>
      <c r="L28" s="75">
        <v>1</v>
      </c>
      <c r="M28" s="80" t="s">
        <v>440</v>
      </c>
      <c r="N28" s="81" t="s">
        <v>441</v>
      </c>
      <c r="O28" s="5">
        <v>0.25</v>
      </c>
      <c r="P28" s="272" t="str">
        <f t="shared" si="1"/>
        <v>DIRECCIÓN DE POLICIA VIAL.</v>
      </c>
      <c r="Q28" s="99"/>
    </row>
    <row r="29" spans="1:18" ht="114" customHeight="1" x14ac:dyDescent="0.25">
      <c r="A29" s="3" t="s">
        <v>119</v>
      </c>
      <c r="B29" s="112" t="str">
        <f>[43]MIR!$B$20</f>
        <v>Operativo de control de alcoholimetría y reducción de velocidad "Conduce sin Alcohol".</v>
      </c>
      <c r="C29" s="116"/>
      <c r="D29" s="113"/>
      <c r="E29" s="112" t="str">
        <f>[43]MIR!$C$20</f>
        <v>Porcentaje de puntos de control de alcoholimetría.</v>
      </c>
      <c r="F29" s="113"/>
      <c r="G29" s="112" t="str">
        <f>[43]MIR!$D$20</f>
        <v>Porcentaje puntos de control=(No. de puntos de control realizados/No. de puntos de control programados)*100 PPC=(NPCR/NPCP)*100</v>
      </c>
      <c r="H29" s="113"/>
      <c r="I29" s="114" t="str">
        <f>[44]MIR!$H$22</f>
        <v>Bitácora fotográfica, Reportes e Informes</v>
      </c>
      <c r="J29" s="115"/>
      <c r="K29" s="55" t="s">
        <v>399</v>
      </c>
      <c r="L29" s="75">
        <v>1</v>
      </c>
      <c r="M29" s="80" t="s">
        <v>440</v>
      </c>
      <c r="N29" s="81" t="s">
        <v>441</v>
      </c>
      <c r="O29" s="5">
        <v>0.25</v>
      </c>
      <c r="P29" s="272" t="str">
        <f t="shared" si="1"/>
        <v>DIRECCIÓN DE POLICIA VIAL.</v>
      </c>
      <c r="Q29" s="99"/>
    </row>
    <row r="30" spans="1:18" ht="124.5" customHeight="1" x14ac:dyDescent="0.25">
      <c r="A30" s="3" t="s">
        <v>186</v>
      </c>
      <c r="B30" s="112" t="str">
        <f>[43]MIR!$B$21</f>
        <v>Operativo de verificación permanente del usos del casco y documentación en regla "Póntelo".</v>
      </c>
      <c r="C30" s="116"/>
      <c r="D30" s="113"/>
      <c r="E30" s="112" t="str">
        <f>[43]MIR!$C$21</f>
        <v>Porcentaje de operativos de seguridad.</v>
      </c>
      <c r="F30" s="113"/>
      <c r="G30" s="112" t="str">
        <f>[43]MIR!$D$21</f>
        <v>Porcentaje filtros=(No. de operativos realizados/No. de operativos programados)*100 PF=(OR/OP)*100</v>
      </c>
      <c r="H30" s="113"/>
      <c r="I30" s="114" t="str">
        <f>[44]MIR!$H$23</f>
        <v>Informes, Reportes, Evidencias Fotográficas.</v>
      </c>
      <c r="J30" s="115"/>
      <c r="K30" s="55" t="s">
        <v>399</v>
      </c>
      <c r="L30" s="75">
        <v>1</v>
      </c>
      <c r="M30" s="80" t="s">
        <v>440</v>
      </c>
      <c r="N30" s="81" t="s">
        <v>441</v>
      </c>
      <c r="O30" s="5">
        <v>0.25</v>
      </c>
      <c r="P30" s="272" t="str">
        <f t="shared" si="1"/>
        <v>DIRECCIÓN DE POLICIA VIAL.</v>
      </c>
      <c r="Q30" s="99"/>
    </row>
    <row r="31" spans="1:18" ht="141.75" customHeight="1" x14ac:dyDescent="0.25">
      <c r="A31" s="3" t="s">
        <v>170</v>
      </c>
      <c r="B31" s="112" t="str">
        <f>[43]MIR!$B$23</f>
        <v>Recorridos de verificación en zonas exclusivas para peatones, discapacitados y conductores.</v>
      </c>
      <c r="C31" s="116"/>
      <c r="D31" s="113"/>
      <c r="E31" s="112" t="str">
        <f>[43]MIR!$C$23</f>
        <v>Porcentaje Recorridos de verificación.</v>
      </c>
      <c r="F31" s="113"/>
      <c r="G31" s="112" t="str">
        <f>[43]MIR!$D$23</f>
        <v>Porcentaje de Recorridos = (No. De Recorridos Realizados / No. De Recorridos Programados) * 100 Pr= (NRR/NRP) * 100</v>
      </c>
      <c r="H31" s="113"/>
      <c r="I31" s="114" t="str">
        <f>[43]MIR!$E$23</f>
        <v>Informes, Reportes, Evidencias Fotográficas.</v>
      </c>
      <c r="J31" s="115"/>
      <c r="K31" s="55" t="s">
        <v>399</v>
      </c>
      <c r="L31" s="75">
        <v>1</v>
      </c>
      <c r="M31" s="80" t="s">
        <v>440</v>
      </c>
      <c r="N31" s="81" t="s">
        <v>441</v>
      </c>
      <c r="O31" s="5">
        <v>0.25</v>
      </c>
      <c r="P31" s="272" t="str">
        <f t="shared" si="1"/>
        <v>DIRECCIÓN DE POLICIA VIAL.</v>
      </c>
      <c r="Q31" s="99"/>
    </row>
    <row r="32" spans="1:18" ht="111.75" customHeight="1" x14ac:dyDescent="0.25">
      <c r="A32" s="3" t="s">
        <v>452</v>
      </c>
      <c r="B32" s="112" t="str">
        <f>[43]MIR!$B$24</f>
        <v>Operativo de liberación de las vías publicas "Sin obstáculos transitamos mejor".</v>
      </c>
      <c r="C32" s="116"/>
      <c r="D32" s="113"/>
      <c r="E32" s="112" t="str">
        <f>[43]MIR!$C$24</f>
        <v>Porcentaje de Operativo "Sin obstáculos transitamos mejor"</v>
      </c>
      <c r="F32" s="113"/>
      <c r="G32" s="112" t="str">
        <f>[43]MIR!$D$24</f>
        <v>Porcentaje operativos=(No. de operativos realizados/No. de operativos programados)*100 POE=(OR/OP)*100</v>
      </c>
      <c r="H32" s="113"/>
      <c r="I32" s="114" t="str">
        <f>[43]MIR!$E$24</f>
        <v>Bitácora fotográfica, Reportes e Informes</v>
      </c>
      <c r="J32" s="115"/>
      <c r="K32" s="55" t="s">
        <v>399</v>
      </c>
      <c r="L32" s="75">
        <v>1</v>
      </c>
      <c r="M32" s="80" t="s">
        <v>440</v>
      </c>
      <c r="N32" s="81" t="s">
        <v>441</v>
      </c>
      <c r="O32" s="5">
        <v>0.25</v>
      </c>
      <c r="P32" s="272" t="str">
        <f t="shared" si="1"/>
        <v>DIRECCIÓN DE POLICIA VIAL.</v>
      </c>
      <c r="Q32" s="99"/>
    </row>
    <row r="33" spans="1:17" ht="126.75" customHeight="1" x14ac:dyDescent="0.25">
      <c r="A33" s="3" t="s">
        <v>453</v>
      </c>
      <c r="B33" s="112" t="str">
        <f>[43]MIR!$B$25</f>
        <v>Colocación de señales verticales y horizontales (pinta de aceras, pinta de pasos peatonales, pinta de paradas, colocación de boyas metálicas y espejos convexos).</v>
      </c>
      <c r="C33" s="116"/>
      <c r="D33" s="113"/>
      <c r="E33" s="112" t="str">
        <f>[43]MIR!$C$25</f>
        <v>Porcentaje de Pintas y colocación de dispositivos viales.</v>
      </c>
      <c r="F33" s="113"/>
      <c r="G33" s="112" t="str">
        <f>[43]MIR!$D$25</f>
        <v>Porcentaje de Pintas y colocación de dispositivos = (No. De Pintas Realizadas / No. De Pintas Programadas) * 100   PPPPZPZ= (NPR/NPP) * 100</v>
      </c>
      <c r="H33" s="113"/>
      <c r="I33" s="114" t="str">
        <f>[44]MIR!$H$25</f>
        <v>Informes, Reportes, Evidencias Fotográficas.</v>
      </c>
      <c r="J33" s="115"/>
      <c r="K33" s="55" t="s">
        <v>399</v>
      </c>
      <c r="L33" s="82">
        <v>1</v>
      </c>
      <c r="M33" s="84" t="s">
        <v>440</v>
      </c>
      <c r="N33" s="81" t="s">
        <v>441</v>
      </c>
      <c r="O33" s="5">
        <v>0.25</v>
      </c>
      <c r="P33" s="272" t="str">
        <f t="shared" si="1"/>
        <v>DIRECCIÓN DE POLICIA VIAL.</v>
      </c>
      <c r="Q33" s="99"/>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B36" s="36"/>
      <c r="C36" s="1"/>
      <c r="D36" s="1"/>
      <c r="E36" s="1"/>
      <c r="G36" s="1"/>
      <c r="H36" s="1"/>
      <c r="I36" s="1"/>
      <c r="J36" s="1"/>
      <c r="K36" s="1"/>
      <c r="L36" s="1"/>
      <c r="M36" s="1"/>
      <c r="N36" s="1"/>
      <c r="O36" s="1"/>
      <c r="P36" s="1"/>
      <c r="Q36" s="1"/>
    </row>
    <row r="37" spans="1:17" x14ac:dyDescent="0.25">
      <c r="A37" s="36"/>
      <c r="B37" s="1"/>
      <c r="C37" s="1"/>
      <c r="D37" s="1"/>
      <c r="E37" s="1"/>
      <c r="F37" s="1"/>
      <c r="G37" s="1"/>
      <c r="H37" s="1"/>
      <c r="I37" s="1"/>
      <c r="J37" s="1"/>
      <c r="K37" s="1"/>
      <c r="L37" s="1"/>
      <c r="M37" s="1"/>
      <c r="N37" s="1"/>
      <c r="O37" s="1"/>
      <c r="P37" s="1"/>
      <c r="Q37" s="1"/>
    </row>
    <row r="38" spans="1:17" x14ac:dyDescent="0.25">
      <c r="A38" s="36"/>
      <c r="B38" s="1"/>
      <c r="C38" s="1"/>
      <c r="D38" s="1"/>
      <c r="E38" s="1"/>
      <c r="F38" s="117"/>
      <c r="G38" s="117"/>
      <c r="H38" s="117"/>
      <c r="I38" s="1"/>
      <c r="J38" s="1"/>
      <c r="K38" s="1"/>
      <c r="L38" s="1"/>
      <c r="M38" s="1"/>
      <c r="N38" s="1"/>
      <c r="O38" s="1"/>
      <c r="P38" s="1"/>
      <c r="Q38" s="1"/>
    </row>
    <row r="39" spans="1:17" x14ac:dyDescent="0.25">
      <c r="A39" s="36"/>
      <c r="B39" s="1"/>
      <c r="C39" s="1"/>
      <c r="D39" s="1"/>
      <c r="E39" s="1"/>
      <c r="F39" s="117"/>
      <c r="G39" s="117"/>
      <c r="H39" s="117"/>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G41" s="1"/>
      <c r="H41" s="1"/>
      <c r="I41" s="1"/>
      <c r="J41" s="1"/>
      <c r="K41" s="1"/>
      <c r="L41" s="1"/>
      <c r="M41" s="1"/>
      <c r="N41" s="1"/>
      <c r="O41" s="1"/>
      <c r="P41" s="1"/>
      <c r="Q41" s="1"/>
    </row>
    <row r="42" spans="1:17" s="1" customFormat="1" x14ac:dyDescent="0.25"/>
    <row r="43" spans="1:17" s="1" customFormat="1" x14ac:dyDescent="0.25"/>
    <row r="44" spans="1:17" s="1" customFormat="1" x14ac:dyDescent="0.25"/>
  </sheetData>
  <mergeCells count="10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3:D23"/>
    <mergeCell ref="E23:F23"/>
    <mergeCell ref="G23:H23"/>
    <mergeCell ref="I23:J23"/>
    <mergeCell ref="P23:Q23"/>
    <mergeCell ref="B27:D27"/>
    <mergeCell ref="E27:F27"/>
    <mergeCell ref="G27:H27"/>
    <mergeCell ref="I27:J27"/>
    <mergeCell ref="P27:Q27"/>
    <mergeCell ref="A24:Q24"/>
    <mergeCell ref="B25:D25"/>
    <mergeCell ref="E25:F25"/>
    <mergeCell ref="G25:H25"/>
    <mergeCell ref="I25:J25"/>
    <mergeCell ref="P25:Q25"/>
    <mergeCell ref="F38:H39"/>
    <mergeCell ref="B30:D30"/>
    <mergeCell ref="E30:F30"/>
    <mergeCell ref="G30:H30"/>
    <mergeCell ref="I30:J30"/>
    <mergeCell ref="B32:D32"/>
    <mergeCell ref="E32:F32"/>
    <mergeCell ref="G32:H32"/>
    <mergeCell ref="I32:J32"/>
    <mergeCell ref="B31:D31"/>
    <mergeCell ref="E31:F31"/>
    <mergeCell ref="G31:H31"/>
    <mergeCell ref="I31:J31"/>
    <mergeCell ref="B33:D33"/>
    <mergeCell ref="E33:F33"/>
    <mergeCell ref="G33:H33"/>
    <mergeCell ref="I33:J33"/>
    <mergeCell ref="P33:Q33"/>
    <mergeCell ref="B21:D21"/>
    <mergeCell ref="E21:F21"/>
    <mergeCell ref="G21:H21"/>
    <mergeCell ref="I21:J21"/>
    <mergeCell ref="P21:Q21"/>
    <mergeCell ref="P32:Q32"/>
    <mergeCell ref="P30:Q30"/>
    <mergeCell ref="P31:Q31"/>
    <mergeCell ref="B28:D28"/>
    <mergeCell ref="E28:F28"/>
    <mergeCell ref="G28:H28"/>
    <mergeCell ref="I28:J28"/>
    <mergeCell ref="P28:Q28"/>
    <mergeCell ref="B29:D29"/>
    <mergeCell ref="E29:F29"/>
    <mergeCell ref="G29:H29"/>
    <mergeCell ref="I29:J29"/>
    <mergeCell ref="P29:Q29"/>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0" zoomScale="73" zoomScaleNormal="73" zoomScaleSheetLayoutView="70" workbookViewId="0">
      <selection activeCell="I22" sqref="I22:J22"/>
    </sheetView>
  </sheetViews>
  <sheetFormatPr baseColWidth="10" defaultColWidth="10.875" defaultRowHeight="15.75" x14ac:dyDescent="0.25"/>
  <cols>
    <col min="1" max="1" width="13.75" customWidth="1"/>
    <col min="3" max="3" width="6.875" customWidth="1"/>
    <col min="4" max="4" width="23.125" customWidth="1"/>
    <col min="6" max="6" width="10.375" customWidth="1"/>
    <col min="8" max="8" width="12.875" customWidth="1"/>
    <col min="9" max="9" width="13.375" customWidth="1"/>
    <col min="10" max="10" width="11.75" customWidth="1"/>
    <col min="11" max="11" width="13.625" customWidth="1"/>
    <col min="12" max="12" width="13.875" customWidth="1"/>
    <col min="13" max="13" width="14.375" customWidth="1"/>
    <col min="14" max="14" width="14.625" customWidth="1"/>
    <col min="15" max="15" width="11.125" customWidth="1"/>
    <col min="17" max="17" width="6.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ht="55.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61</v>
      </c>
      <c r="K8" s="101"/>
      <c r="L8" s="95" t="s">
        <v>2</v>
      </c>
      <c r="M8" s="126" t="s">
        <v>298</v>
      </c>
      <c r="N8" s="99"/>
      <c r="O8" s="100" t="s">
        <v>3</v>
      </c>
      <c r="P8" s="126" t="s">
        <v>298</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30" t="s">
        <v>183</v>
      </c>
      <c r="C11" s="104"/>
      <c r="D11" s="104"/>
      <c r="E11" s="105"/>
      <c r="F11" s="73" t="s">
        <v>5</v>
      </c>
      <c r="G11" s="130" t="s">
        <v>112</v>
      </c>
      <c r="H11" s="104"/>
      <c r="I11" s="104"/>
      <c r="J11" s="104"/>
      <c r="K11" s="104"/>
      <c r="L11" s="105"/>
      <c r="M11" s="7" t="s">
        <v>6</v>
      </c>
      <c r="N11" s="130" t="s">
        <v>111</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28" t="str">
        <f>[6]MIR!$C$8</f>
        <v>1. Dimension Social "Desarrollo Integral E Incluyente"</v>
      </c>
      <c r="C13" s="99"/>
      <c r="D13" s="95" t="s">
        <v>8</v>
      </c>
      <c r="E13" s="128" t="str">
        <f>[6]MIR!$C$9</f>
        <v>Implementar estrategias de aceptacion con la sociedad y concientizar sobre el valor de las personas independientemente de su genero u orientacion sexual</v>
      </c>
      <c r="F13" s="99"/>
      <c r="G13" s="99"/>
      <c r="H13" s="95" t="s">
        <v>9</v>
      </c>
      <c r="I13" s="128" t="str">
        <f>[6]MIR!$C$10</f>
        <v>Fomentar un sistema de atencion y promocion a la inclusion de los grupos vulnerables mediante la participacion activa de todos los sectores sociales</v>
      </c>
      <c r="J13" s="99"/>
      <c r="K13" s="99"/>
      <c r="L13" s="99"/>
      <c r="M13" s="100" t="s">
        <v>10</v>
      </c>
      <c r="N13" s="128" t="str">
        <f>[6]MIR!$C$11</f>
        <v>6.1 Cuadrangular de futbol rapido con motivo del Dia Internacional contra la Homofobia, Bifobia y Transfobia, 6.2 Conmemoracion del Dia Mundial en Contra del VIH.</v>
      </c>
      <c r="O13" s="99"/>
      <c r="P13" s="99"/>
      <c r="Q13" s="99"/>
    </row>
    <row r="14" spans="1:17" ht="70.5" customHeight="1" x14ac:dyDescent="0.25">
      <c r="A14" s="100"/>
      <c r="B14" s="99"/>
      <c r="C14" s="99"/>
      <c r="D14" s="95"/>
      <c r="E14" s="99"/>
      <c r="F14" s="99"/>
      <c r="G14" s="99"/>
      <c r="H14" s="95"/>
      <c r="I14" s="99"/>
      <c r="J14" s="99"/>
      <c r="K14" s="99"/>
      <c r="L14" s="99"/>
      <c r="M14" s="100"/>
      <c r="N14" s="99"/>
      <c r="O14" s="99"/>
      <c r="P14" s="99"/>
      <c r="Q14" s="99"/>
    </row>
    <row r="15" spans="1:17" ht="21.75" customHeight="1"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17.75" customHeight="1" x14ac:dyDescent="0.25">
      <c r="A19" s="2" t="s">
        <v>28</v>
      </c>
      <c r="B19" s="99" t="str">
        <f>[6]MIR!$B$15</f>
        <v>Disminuir la cantidad de defunciones en el Municipio de Eduardo Neri</v>
      </c>
      <c r="C19" s="99"/>
      <c r="D19" s="99"/>
      <c r="E19" s="99" t="str">
        <f>[6]MIR!$C$15</f>
        <v>Porcentaje de defunciones</v>
      </c>
      <c r="F19" s="99"/>
      <c r="G19" s="99" t="str">
        <f>[6]MIR!$G$15</f>
        <v>Porcentaje de defunciones=No. De personas LGBT/Total de defunciones en el municipio*100 PD=NPLGBT/TDM*100</v>
      </c>
      <c r="H19" s="99"/>
      <c r="I19" s="109" t="str">
        <f>[6]MIR!$H$15</f>
        <v>Bitacora fotografica</v>
      </c>
      <c r="J19" s="99"/>
      <c r="K19" s="55" t="s">
        <v>399</v>
      </c>
      <c r="L19" s="75">
        <v>1</v>
      </c>
      <c r="M19" s="80" t="s">
        <v>451</v>
      </c>
      <c r="N19" s="81" t="s">
        <v>441</v>
      </c>
      <c r="O19" s="5">
        <v>0.25</v>
      </c>
      <c r="P19" s="128" t="s">
        <v>185</v>
      </c>
      <c r="Q19" s="99"/>
    </row>
    <row r="20" spans="1:18" ht="99" customHeight="1" x14ac:dyDescent="0.25">
      <c r="A20" s="2" t="s">
        <v>29</v>
      </c>
      <c r="B20" s="99" t="str">
        <f>[6]MIR!$B$16</f>
        <v>Contar con un Refugio Lgbt en el Municipio de Eduardo Neri</v>
      </c>
      <c r="C20" s="99"/>
      <c r="D20" s="99"/>
      <c r="E20" s="99" t="str">
        <f>[6]MIR!$C$16</f>
        <v>Porcentaje de refugios</v>
      </c>
      <c r="F20" s="99"/>
      <c r="G20" s="99" t="str">
        <f>[6]MIR!$G$16</f>
        <v>Porcentaje de refugios=No. De espacios inclyentes/Total de espacios incluyentes*100 PR=NEI/TEI*100</v>
      </c>
      <c r="H20" s="99"/>
      <c r="I20" s="109" t="str">
        <f>[6]MIR!$H$16</f>
        <v>Informe</v>
      </c>
      <c r="J20" s="99"/>
      <c r="K20" s="55" t="s">
        <v>399</v>
      </c>
      <c r="L20" s="75">
        <v>1</v>
      </c>
      <c r="M20" s="80" t="s">
        <v>451</v>
      </c>
      <c r="N20" s="81" t="s">
        <v>441</v>
      </c>
      <c r="O20" s="5">
        <v>0.25</v>
      </c>
      <c r="P20" s="128" t="s">
        <v>185</v>
      </c>
      <c r="Q20" s="99"/>
    </row>
    <row r="21" spans="1:18" ht="93.75" customHeight="1" x14ac:dyDescent="0.25">
      <c r="A21" s="2" t="s">
        <v>71</v>
      </c>
      <c r="B21" s="99" t="str">
        <f>[6]MIR!$B$17</f>
        <v xml:space="preserve">Contar con un Predio por parte de alguna institucion </v>
      </c>
      <c r="C21" s="99"/>
      <c r="D21" s="99"/>
      <c r="E21" s="99" t="str">
        <f>[6]MIR!$C$17</f>
        <v>Porcentaje de predios</v>
      </c>
      <c r="F21" s="99"/>
      <c r="G21" s="99" t="str">
        <f>[6]MIR!$G$17</f>
        <v>Porcentaje de Predios=No. De Espacios Incluyentes/Total de Refugios*100 PP=NEI/TR*100</v>
      </c>
      <c r="H21" s="99"/>
      <c r="I21" s="109" t="str">
        <f>[6]MIR!$H$17</f>
        <v>Informe</v>
      </c>
      <c r="J21" s="99"/>
      <c r="K21" s="55" t="s">
        <v>399</v>
      </c>
      <c r="L21" s="75">
        <v>1</v>
      </c>
      <c r="M21" s="80" t="s">
        <v>451</v>
      </c>
      <c r="N21" s="81" t="s">
        <v>441</v>
      </c>
      <c r="O21" s="5">
        <v>0.25</v>
      </c>
      <c r="P21" s="128" t="s">
        <v>185</v>
      </c>
      <c r="Q21" s="99"/>
    </row>
    <row r="22" spans="1:18" ht="126" customHeight="1" x14ac:dyDescent="0.25">
      <c r="A22" s="2" t="s">
        <v>72</v>
      </c>
      <c r="B22" s="99" t="str">
        <f>[6]MIR!$B$21</f>
        <v xml:space="preserve">Mas Inclusion a las personas de la poblacion LGBT. </v>
      </c>
      <c r="C22" s="99"/>
      <c r="D22" s="99"/>
      <c r="E22" s="99" t="str">
        <f>[6]MIR!$C$21</f>
        <v>Porcentaje de inclusion</v>
      </c>
      <c r="F22" s="99"/>
      <c r="G22" s="99" t="str">
        <f>[6]MIR!$G$21</f>
        <v>Porcentaje de Inclusion=No. De personas incluyentes/Total de personas por ser incluyentes*100 PI=NPI/TPI*100</v>
      </c>
      <c r="H22" s="99"/>
      <c r="I22" s="109" t="str">
        <f>[6]MIR!$H$21</f>
        <v>Informe</v>
      </c>
      <c r="J22" s="99"/>
      <c r="K22" s="55" t="s">
        <v>399</v>
      </c>
      <c r="L22" s="75">
        <v>1</v>
      </c>
      <c r="M22" s="80" t="s">
        <v>451</v>
      </c>
      <c r="N22" s="81" t="s">
        <v>441</v>
      </c>
      <c r="O22" s="5">
        <v>0.25</v>
      </c>
      <c r="P22" s="128" t="s">
        <v>185</v>
      </c>
      <c r="Q22" s="99"/>
    </row>
    <row r="23" spans="1:18" ht="18.75" customHeight="1" x14ac:dyDescent="0.25">
      <c r="A23" s="95" t="s">
        <v>30</v>
      </c>
      <c r="B23" s="95"/>
      <c r="C23" s="95"/>
      <c r="D23" s="95"/>
      <c r="E23" s="95"/>
      <c r="F23" s="95"/>
      <c r="G23" s="95"/>
      <c r="H23" s="95"/>
      <c r="I23" s="95"/>
      <c r="J23" s="95"/>
      <c r="K23" s="95"/>
      <c r="L23" s="95"/>
      <c r="M23" s="95"/>
      <c r="N23" s="95"/>
      <c r="O23" s="95"/>
      <c r="P23" s="95"/>
      <c r="Q23" s="95"/>
    </row>
    <row r="24" spans="1:18" ht="111.75" customHeight="1" x14ac:dyDescent="0.25">
      <c r="A24" s="3" t="s">
        <v>81</v>
      </c>
      <c r="B24" s="99" t="str">
        <f>[6]MIR!$B$18</f>
        <v>Tener apoyo en la gestion del inmueble.</v>
      </c>
      <c r="C24" s="99"/>
      <c r="D24" s="99"/>
      <c r="E24" s="99" t="str">
        <f>[6]MIR!$C$18</f>
        <v>Porcentaje de gestiones</v>
      </c>
      <c r="F24" s="99"/>
      <c r="G24" s="99" t="str">
        <f>[6]MIR!$G$18</f>
        <v>Porcentaje de Gestiones=No. De refugios/Total de predios obtenidos*100 PG=NR/TPO*100</v>
      </c>
      <c r="H24" s="99"/>
      <c r="I24" s="109" t="str">
        <f>[6]MIR!$H$18</f>
        <v>Bitacora fotografica</v>
      </c>
      <c r="J24" s="99"/>
      <c r="K24" s="55" t="s">
        <v>399</v>
      </c>
      <c r="L24" s="75">
        <v>1</v>
      </c>
      <c r="M24" s="80" t="s">
        <v>451</v>
      </c>
      <c r="N24" s="81" t="s">
        <v>441</v>
      </c>
      <c r="O24" s="5">
        <v>0.25</v>
      </c>
      <c r="P24" s="128" t="s">
        <v>185</v>
      </c>
      <c r="Q24" s="99"/>
    </row>
    <row r="25" spans="1:18" ht="102" customHeight="1" x14ac:dyDescent="0.25">
      <c r="A25" s="3" t="s">
        <v>74</v>
      </c>
      <c r="B25" s="99" t="str">
        <f>[6]MIR!$B$19</f>
        <v>Interes de actores politicos y sociales en apoyo a las necesidades que susitan la LGBT.</v>
      </c>
      <c r="C25" s="99"/>
      <c r="D25" s="99"/>
      <c r="E25" s="99" t="str">
        <f>[6]MIR!$C$19</f>
        <v>Porcentaje de apoyos a la poblacion LGBT</v>
      </c>
      <c r="F25" s="99"/>
      <c r="G25" s="99" t="str">
        <f>[6]MIR!$G$19</f>
        <v>Porcentaje de Apoyos=No. De Personas LGBT/No. De Apoyos Entregados*100 PA=NPLGBT/NAE*100</v>
      </c>
      <c r="H25" s="99"/>
      <c r="I25" s="109" t="str">
        <f>[6]MIR!$H$19</f>
        <v>Bitacora fotografica</v>
      </c>
      <c r="J25" s="99"/>
      <c r="K25" s="55" t="s">
        <v>399</v>
      </c>
      <c r="L25" s="75">
        <v>1</v>
      </c>
      <c r="M25" s="80" t="s">
        <v>451</v>
      </c>
      <c r="N25" s="81" t="s">
        <v>441</v>
      </c>
      <c r="O25" s="5">
        <v>0.25</v>
      </c>
      <c r="P25" s="128" t="s">
        <v>185</v>
      </c>
      <c r="Q25" s="99"/>
      <c r="R25" t="s">
        <v>34</v>
      </c>
    </row>
    <row r="26" spans="1:18" ht="128.25" customHeight="1" x14ac:dyDescent="0.25">
      <c r="A26" s="3" t="s">
        <v>75</v>
      </c>
      <c r="B26" s="112" t="str">
        <f>[6]MIR!$B$20</f>
        <v>Interes por crear espacios incluyentes</v>
      </c>
      <c r="C26" s="116"/>
      <c r="D26" s="113"/>
      <c r="E26" s="112" t="str">
        <f>[6]MIR!$C$20</f>
        <v xml:space="preserve">Porcentaje de espacios incluyentes </v>
      </c>
      <c r="F26" s="113"/>
      <c r="G26" s="112" t="str">
        <f>[6]MIR!$G$20</f>
        <v>Porcentaje de espacios incluyentes=No. De personas LGBT/No. De poblacion incluyente*100 PEI=NPLGBT/NPI*100</v>
      </c>
      <c r="H26" s="113"/>
      <c r="I26" s="114" t="str">
        <f>[6]MIR!$H$20</f>
        <v>Informe</v>
      </c>
      <c r="J26" s="115"/>
      <c r="K26" s="55" t="s">
        <v>399</v>
      </c>
      <c r="L26" s="75">
        <v>1</v>
      </c>
      <c r="M26" s="80" t="s">
        <v>451</v>
      </c>
      <c r="N26" s="81" t="s">
        <v>441</v>
      </c>
      <c r="O26" s="5">
        <v>0.25</v>
      </c>
      <c r="P26" s="129" t="s">
        <v>185</v>
      </c>
      <c r="Q26" s="115"/>
    </row>
    <row r="27" spans="1:18" ht="116.25" customHeight="1" x14ac:dyDescent="0.25">
      <c r="A27" s="3" t="s">
        <v>77</v>
      </c>
      <c r="B27" s="99" t="str">
        <f>[6]MIR!$B$22</f>
        <v>Visibilidad  de las personas LGBT en el municipio.</v>
      </c>
      <c r="C27" s="99"/>
      <c r="D27" s="99"/>
      <c r="E27" s="99" t="str">
        <f>[6]MIR!$C$22</f>
        <v>Porcentaje de visibilidad a la poblacion LGBT</v>
      </c>
      <c r="F27" s="99"/>
      <c r="G27" s="99" t="str">
        <f>[6]MIR!$G$22</f>
        <v>Porcentaje de Visibilidad=No. De personas incluyentes/Total de personas por ser incluyentes*100 PI=NPI/TPI*100</v>
      </c>
      <c r="H27" s="99"/>
      <c r="I27" s="99" t="str">
        <f>[6]MIR!$H$22</f>
        <v>Bitacora fotografica</v>
      </c>
      <c r="J27" s="99"/>
      <c r="K27" s="55" t="s">
        <v>399</v>
      </c>
      <c r="L27" s="75">
        <v>1</v>
      </c>
      <c r="M27" s="80" t="s">
        <v>451</v>
      </c>
      <c r="N27" s="81" t="s">
        <v>441</v>
      </c>
      <c r="O27" s="5">
        <v>0.25</v>
      </c>
      <c r="P27" s="128" t="s">
        <v>185</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6" zoomScale="68" zoomScaleNormal="68" zoomScaleSheetLayoutView="70" workbookViewId="0">
      <selection activeCell="G28" sqref="G28:H28"/>
    </sheetView>
  </sheetViews>
  <sheetFormatPr baseColWidth="10" defaultColWidth="10.875" defaultRowHeight="15.75" x14ac:dyDescent="0.25"/>
  <cols>
    <col min="1" max="1" width="11.75" customWidth="1"/>
    <col min="3" max="3" width="6.875" customWidth="1"/>
    <col min="4" max="4" width="9" customWidth="1"/>
    <col min="5" max="5" width="9.625" customWidth="1"/>
    <col min="6" max="6" width="9.125" customWidth="1"/>
    <col min="7" max="7" width="9.25" customWidth="1"/>
    <col min="8" max="8" width="10.375" customWidth="1"/>
    <col min="9" max="9" width="12.875" customWidth="1"/>
    <col min="10" max="10" width="5.5" customWidth="1"/>
    <col min="11" max="11" width="13.625" customWidth="1"/>
    <col min="12" max="12" width="9.375" customWidth="1"/>
    <col min="13" max="13" width="9.875" customWidth="1"/>
    <col min="14" max="14" width="11.25" customWidth="1"/>
    <col min="15" max="15" width="13.25" customWidth="1"/>
    <col min="16" max="16" width="27.25" customWidth="1"/>
    <col min="17" max="17" width="15.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2.25" customHeight="1" x14ac:dyDescent="0.25">
      <c r="A3" s="1"/>
      <c r="B3" s="96"/>
      <c r="C3" s="96"/>
      <c r="D3" s="96"/>
      <c r="E3" s="96"/>
      <c r="F3" s="96"/>
      <c r="G3" s="96"/>
      <c r="H3" s="96"/>
      <c r="I3" s="96"/>
      <c r="J3" s="96"/>
      <c r="K3" s="96"/>
      <c r="L3" s="96"/>
      <c r="M3" s="96"/>
      <c r="N3" s="96"/>
      <c r="O3" s="96"/>
      <c r="P3" s="96"/>
      <c r="Q3" s="1"/>
    </row>
    <row r="4" spans="1:17" ht="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80" t="s">
        <v>374</v>
      </c>
      <c r="E8" s="99"/>
      <c r="F8" s="99"/>
      <c r="G8" s="99"/>
      <c r="H8" s="99"/>
      <c r="I8" s="100" t="s">
        <v>1</v>
      </c>
      <c r="J8" s="101" t="s">
        <v>62</v>
      </c>
      <c r="K8" s="101"/>
      <c r="L8" s="95" t="s">
        <v>2</v>
      </c>
      <c r="M8" s="126" t="str">
        <f>[45]POA!$C$19</f>
        <v xml:space="preserve"> 16. Seguridad y Progreso Integral </v>
      </c>
      <c r="N8" s="99"/>
      <c r="O8" s="100" t="s">
        <v>3</v>
      </c>
      <c r="P8" s="280" t="s">
        <v>375</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256" t="s">
        <v>128</v>
      </c>
      <c r="C11" s="104"/>
      <c r="D11" s="104"/>
      <c r="E11" s="105"/>
      <c r="F11" s="73" t="s">
        <v>5</v>
      </c>
      <c r="G11" s="256" t="str">
        <f>'[46]POA '!$AA$25</f>
        <v xml:space="preserve">1.7. ASUNTOS DE ORDEN PUBLICO Y DE SEGURIDAD INTERIOR </v>
      </c>
      <c r="H11" s="104"/>
      <c r="I11" s="104"/>
      <c r="J11" s="104"/>
      <c r="K11" s="104"/>
      <c r="L11" s="105"/>
      <c r="M11" s="7" t="s">
        <v>6</v>
      </c>
      <c r="N11" s="256" t="s">
        <v>294</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276" t="str">
        <f>[45]POA!$C$17</f>
        <v>Eje lll Seguridad y justicia "El compromiso para un mejor futuro"</v>
      </c>
      <c r="C13" s="99"/>
      <c r="D13" s="95" t="s">
        <v>8</v>
      </c>
      <c r="E13" s="276" t="str">
        <f>[45]POA!$C$18</f>
        <v>Coordinar estrategias en procesos integrales de
seguridad pública para prevenir el delito cumpliendo con la normatividad local y el respaldo jurídico además de la colaboración comunitaria logrando un impacto positivo en el bienestar y la tranquilidad de la sociedad.</v>
      </c>
      <c r="F13" s="99"/>
      <c r="G13" s="99"/>
      <c r="H13" s="95" t="s">
        <v>9</v>
      </c>
      <c r="I13" s="276" t="str">
        <f>[45]POA!$C$20</f>
        <v xml:space="preserve">Implementar un sistema integral de coordinación y gestión administrativa promoviendo el respeto a la Ley, la resolución de conflictos, para fortalecer la participación comunitaria. </v>
      </c>
      <c r="J13" s="99"/>
      <c r="K13" s="99"/>
      <c r="L13" s="99"/>
      <c r="M13" s="100" t="s">
        <v>10</v>
      </c>
      <c r="N13" s="281" t="str">
        <f>[45]POA!$C$21</f>
        <v>16.8 Defender los intereses del Municipio ante procesos judiciales o administrativos en tribunales como juicios de amparo, demandas o controversias con terceros. 16.10 Promover la solución de conflictos entre ciudadanos o entre el Municipio, a través de mecanismos alternativos de resolución como la conciliación o la mediación.16.12 Recoger inquietudes de las Comunidades para presentarlas y canalizarlas a las áreas correspondientes, para dar seguimiento y asegurar que se resuelvan favorablemente.16.13 Atender a los Comisarios y Delegados ante las necesidades específicas, relacionadas con servicios públicos, gestionando soluciones o mejoras. 16.15 Promover la participación en asambleas o consultas populares, asegurando que las decisiones sean democráticamente acordes a las necesidades y opiniones de las Comunidades.16.16 Organizar actividades de prevención del delito, promover el trabajo en conjunto con las áreas de la Dirección General de Seguridad Pública, contribuyendo a mantener el orden social en las Comunidades y Delegaciones. 16.17 Coordinar acciones en materia de seguridad pública integral, desde la prevención del delito y orden público ante emergencias.16.18 Desarrollar estrategias integrales y de acciones orientadas sobre la prevención social concientizando a la ciudadanía.16.19 Garantizar que la sociedad pueda convivir de manera pacífica y respetuosa, manteniendo el orden en espacios públicos.16.20 Capacitar a los elementos operativos de la Dirección General de Seguridad Pública y sus departamentos respectivos, para el desempeño de sus funciones.</v>
      </c>
      <c r="O13" s="282"/>
      <c r="P13" s="282"/>
      <c r="Q13" s="283"/>
    </row>
    <row r="14" spans="1:17" ht="408.75" customHeight="1" x14ac:dyDescent="0.25">
      <c r="A14" s="100"/>
      <c r="B14" s="99"/>
      <c r="C14" s="99"/>
      <c r="D14" s="95"/>
      <c r="E14" s="99"/>
      <c r="F14" s="99"/>
      <c r="G14" s="99"/>
      <c r="H14" s="95"/>
      <c r="I14" s="99"/>
      <c r="J14" s="99"/>
      <c r="K14" s="99"/>
      <c r="L14" s="99"/>
      <c r="M14" s="100"/>
      <c r="N14" s="284"/>
      <c r="O14" s="285"/>
      <c r="P14" s="285"/>
      <c r="Q14" s="286"/>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3" t="s">
        <v>399</v>
      </c>
      <c r="M18" s="73" t="s">
        <v>18</v>
      </c>
      <c r="N18" s="100"/>
      <c r="O18" s="100"/>
      <c r="P18" s="100"/>
      <c r="Q18" s="100"/>
    </row>
    <row r="19" spans="1:18" ht="83.25" customHeight="1" x14ac:dyDescent="0.25">
      <c r="A19" s="2" t="s">
        <v>28</v>
      </c>
      <c r="B19" s="99" t="str">
        <f>[45]MIR!$B$12</f>
        <v xml:space="preserve">La ciudadanía del municipio de Eduardo Neri tiene un bienestar social </v>
      </c>
      <c r="C19" s="99"/>
      <c r="D19" s="99"/>
      <c r="E19" s="99" t="str">
        <f>[45]MIR!$C$12</f>
        <v>Porcentaje de ciudadanía con bienestar social</v>
      </c>
      <c r="F19" s="99"/>
      <c r="G19" s="99" t="str">
        <f>[45]MIR!$D$12</f>
        <v>PCBS = (N° de ciudadanos con bienestar social / Total de ciudadanos) * 100</v>
      </c>
      <c r="H19" s="99"/>
      <c r="I19" s="109" t="str">
        <f>[45]MIR!$E$12</f>
        <v>Encuestas de calidad de vida, registros municipales</v>
      </c>
      <c r="J19" s="99"/>
      <c r="K19" s="55" t="s">
        <v>399</v>
      </c>
      <c r="L19" s="75">
        <v>1</v>
      </c>
      <c r="M19" s="80" t="s">
        <v>440</v>
      </c>
      <c r="N19" s="81" t="s">
        <v>441</v>
      </c>
      <c r="O19" s="5">
        <v>0.25</v>
      </c>
      <c r="P19" s="155" t="str">
        <f t="shared" ref="P19:Q22" si="0">$J$8</f>
        <v>DIRECCIÓN DE SEGURIDAD PÚBLICA.</v>
      </c>
      <c r="Q19" s="155"/>
    </row>
    <row r="20" spans="1:18" ht="95.25" customHeight="1" x14ac:dyDescent="0.25">
      <c r="A20" s="2" t="s">
        <v>29</v>
      </c>
      <c r="B20" s="99" t="str">
        <f>[45]MIR!$B$13</f>
        <v>Consolidar una buena percepción de seguridad en la población del municipio de Eduardo Neri</v>
      </c>
      <c r="C20" s="99"/>
      <c r="D20" s="99"/>
      <c r="E20" s="99" t="str">
        <f>[45]MIR!$C$13</f>
        <v>Porcentaje de percepción de seguridad</v>
      </c>
      <c r="F20" s="99"/>
      <c r="G20" s="99" t="str">
        <f>[45]MIR!$D$13</f>
        <v>PPS = (N° de personas con percepción positiva de seguridad / Total de encuestados) * 100</v>
      </c>
      <c r="H20" s="99"/>
      <c r="I20" s="109" t="str">
        <f>[45]MIR!$E$13</f>
        <v>Encuestas de percepción ciudadana, reportes de incidencia delictiva</v>
      </c>
      <c r="J20" s="99"/>
      <c r="K20" s="55" t="s">
        <v>399</v>
      </c>
      <c r="L20" s="75">
        <v>1</v>
      </c>
      <c r="M20" s="80" t="s">
        <v>440</v>
      </c>
      <c r="N20" s="81" t="s">
        <v>441</v>
      </c>
      <c r="O20" s="5">
        <v>0.25</v>
      </c>
      <c r="P20" s="155" t="str">
        <f t="shared" si="0"/>
        <v>DIRECCIÓN DE SEGURIDAD PÚBLICA.</v>
      </c>
      <c r="Q20" s="155"/>
    </row>
    <row r="21" spans="1:18" ht="93.75" customHeight="1" x14ac:dyDescent="0.25">
      <c r="A21" s="2" t="s">
        <v>71</v>
      </c>
      <c r="B21" s="99" t="str">
        <f>[45]MIR!$B$14</f>
        <v>Aplicación de medidas integrales para la protección ciudadana.</v>
      </c>
      <c r="C21" s="99"/>
      <c r="D21" s="99"/>
      <c r="E21" s="99" t="str">
        <f>[45]MIR!$C$14</f>
        <v>Índice de aplicación de medidas de protección</v>
      </c>
      <c r="F21" s="99"/>
      <c r="G21" s="99" t="str">
        <f>[45]MIR!$D$14</f>
        <v>IAMP = (N° de medidas de protección implementadas / Total de medidas planificadas) * 100</v>
      </c>
      <c r="H21" s="99"/>
      <c r="I21" s="114" t="str">
        <f>[45]MIR!$E$14</f>
        <v>Informes de implementación, reportes de seguridad pública</v>
      </c>
      <c r="J21" s="115"/>
      <c r="K21" s="55" t="s">
        <v>399</v>
      </c>
      <c r="L21" s="75">
        <v>1</v>
      </c>
      <c r="M21" s="80" t="s">
        <v>440</v>
      </c>
      <c r="N21" s="81" t="s">
        <v>441</v>
      </c>
      <c r="O21" s="5">
        <v>0.25</v>
      </c>
      <c r="P21" s="155" t="str">
        <f t="shared" si="0"/>
        <v>DIRECCIÓN DE SEGURIDAD PÚBLICA.</v>
      </c>
      <c r="Q21" s="155"/>
    </row>
    <row r="22" spans="1:18" ht="92.25" customHeight="1" x14ac:dyDescent="0.25">
      <c r="A22" s="2" t="s">
        <v>72</v>
      </c>
      <c r="B22" s="112" t="str">
        <f>[45]MIR!$B$18</f>
        <v>Implementación de estrategias para la prevención y el control del riesgo.</v>
      </c>
      <c r="C22" s="116"/>
      <c r="D22" s="113"/>
      <c r="E22" s="112" t="str">
        <f>[45]MIR!$C$18</f>
        <v>Índice de implementación de estrategias</v>
      </c>
      <c r="F22" s="113"/>
      <c r="G22" s="112" t="str">
        <f>[45]MIR!$D$18</f>
        <v>IIE = (N° de estrategias implementadas / Total de estrategias planificadas) * 100</v>
      </c>
      <c r="H22" s="113"/>
      <c r="I22" s="114" t="str">
        <f>[45]MIR!$E$18</f>
        <v>Informes de seguridad pública, registros de operativos</v>
      </c>
      <c r="J22" s="115"/>
      <c r="K22" s="55" t="s">
        <v>399</v>
      </c>
      <c r="L22" s="75">
        <v>1</v>
      </c>
      <c r="M22" s="80" t="s">
        <v>440</v>
      </c>
      <c r="N22" s="81" t="s">
        <v>441</v>
      </c>
      <c r="O22" s="5">
        <v>0.25</v>
      </c>
      <c r="P22" s="155" t="str">
        <f t="shared" si="0"/>
        <v>DIRECCIÓN DE SEGURIDAD PÚBLICA.</v>
      </c>
      <c r="Q22" s="155"/>
    </row>
    <row r="23" spans="1:18" x14ac:dyDescent="0.25">
      <c r="A23" s="107" t="s">
        <v>30</v>
      </c>
      <c r="B23" s="107"/>
      <c r="C23" s="107"/>
      <c r="D23" s="107"/>
      <c r="E23" s="107"/>
      <c r="F23" s="107"/>
      <c r="G23" s="107"/>
      <c r="H23" s="107"/>
      <c r="I23" s="107"/>
      <c r="J23" s="107"/>
      <c r="K23" s="107"/>
      <c r="L23" s="107"/>
      <c r="M23" s="107"/>
      <c r="N23" s="107"/>
      <c r="O23" s="107"/>
      <c r="P23" s="107"/>
      <c r="Q23" s="107"/>
    </row>
    <row r="24" spans="1:18" ht="74.25" customHeight="1" x14ac:dyDescent="0.25">
      <c r="A24" s="3" t="s">
        <v>81</v>
      </c>
      <c r="B24" s="99" t="str">
        <f>[45]MIR!$B$15</f>
        <v>Brindar seguridad y vigilancia a todas las escuelas, jardines de niños y universidad.</v>
      </c>
      <c r="C24" s="99"/>
      <c r="D24" s="99"/>
      <c r="E24" s="99" t="str">
        <f>[45]MIR!$C$15</f>
        <v>Cobertura de vigilancia escolar</v>
      </c>
      <c r="F24" s="99"/>
      <c r="G24" s="99" t="str">
        <f>[45]MIR!$D$15</f>
        <v>CVE = (N° de escuelas vigiladas / Total de escuelas) * 100</v>
      </c>
      <c r="H24" s="99"/>
      <c r="I24" s="109" t="str">
        <f>[45]MIR!$E$15</f>
        <v>Reportes de rondines policiales, registros de seguridad escolar</v>
      </c>
      <c r="J24" s="99"/>
      <c r="K24" s="55" t="s">
        <v>399</v>
      </c>
      <c r="L24" s="75">
        <v>1</v>
      </c>
      <c r="M24" s="80" t="s">
        <v>440</v>
      </c>
      <c r="N24" s="81" t="s">
        <v>441</v>
      </c>
      <c r="O24" s="5">
        <v>0.25</v>
      </c>
      <c r="P24" s="155" t="str">
        <f t="shared" ref="P24:Q29" si="1">$P$22</f>
        <v>DIRECCIÓN DE SEGURIDAD PÚBLICA.</v>
      </c>
      <c r="Q24" s="155"/>
    </row>
    <row r="25" spans="1:18" ht="108.75" customHeight="1" x14ac:dyDescent="0.25">
      <c r="A25" s="3" t="s">
        <v>74</v>
      </c>
      <c r="B25" s="99" t="str">
        <f>[45]MIR!$B$16</f>
        <v>Realizar vigilancia y resguardo de instalaciones gubernamentales</v>
      </c>
      <c r="C25" s="99"/>
      <c r="D25" s="99"/>
      <c r="E25" s="99" t="str">
        <f>[45]MIR!$C$16</f>
        <v>Cobertura de vigilancia en instalaciones</v>
      </c>
      <c r="F25" s="99"/>
      <c r="G25" s="99" t="str">
        <f>[45]MIR!$D$16</f>
        <v>CVI = (N° de instalaciones gubernamentales vigiladas / Total de instalaciones gubernamentales) * 100</v>
      </c>
      <c r="H25" s="99"/>
      <c r="I25" s="109" t="str">
        <f>[45]MIR!$E$16</f>
        <v>Bitácoras de vigilancia, reportes de seguridad municipal</v>
      </c>
      <c r="J25" s="99"/>
      <c r="K25" s="55" t="s">
        <v>399</v>
      </c>
      <c r="L25" s="75">
        <v>1</v>
      </c>
      <c r="M25" s="80" t="s">
        <v>440</v>
      </c>
      <c r="N25" s="81" t="s">
        <v>441</v>
      </c>
      <c r="O25" s="5">
        <v>0.25</v>
      </c>
      <c r="P25" s="155" t="str">
        <f t="shared" si="1"/>
        <v>DIRECCIÓN DE SEGURIDAD PÚBLICA.</v>
      </c>
      <c r="Q25" s="155"/>
      <c r="R25" t="s">
        <v>34</v>
      </c>
    </row>
    <row r="26" spans="1:18" ht="87.75" customHeight="1" x14ac:dyDescent="0.25">
      <c r="A26" s="3" t="s">
        <v>75</v>
      </c>
      <c r="B26" s="112" t="str">
        <f>[45]MIR!$B$17</f>
        <v>Brindar acompañamiento a los jueces de paz a las diferentes comunidades para la entrega de citatorios</v>
      </c>
      <c r="C26" s="116"/>
      <c r="D26" s="113"/>
      <c r="E26" s="112" t="str">
        <f>[45]MIR!$C$17</f>
        <v>Acompañamiento en entrega de citatorios</v>
      </c>
      <c r="F26" s="113"/>
      <c r="G26" s="112" t="str">
        <f>[45]MIR!$D$17</f>
        <v>AEC = (N° de citatorios entregados con acompañamiento / Total de citatorios emitidos) * 100</v>
      </c>
      <c r="H26" s="113"/>
      <c r="I26" s="114" t="str">
        <f>[45]MIR!$E$17</f>
        <v>Reportes judiciales, bitácoras de seguridad</v>
      </c>
      <c r="J26" s="115"/>
      <c r="K26" s="55" t="s">
        <v>399</v>
      </c>
      <c r="L26" s="75">
        <v>1</v>
      </c>
      <c r="M26" s="80" t="s">
        <v>440</v>
      </c>
      <c r="N26" s="81" t="s">
        <v>441</v>
      </c>
      <c r="O26" s="5">
        <v>0.25</v>
      </c>
      <c r="P26" s="155" t="str">
        <f t="shared" si="1"/>
        <v>DIRECCIÓN DE SEGURIDAD PÚBLICA.</v>
      </c>
      <c r="Q26" s="155"/>
    </row>
    <row r="27" spans="1:18" ht="81" customHeight="1" x14ac:dyDescent="0.25">
      <c r="A27" s="3" t="s">
        <v>77</v>
      </c>
      <c r="B27" s="112" t="str">
        <f>[45]MIR!$B$19</f>
        <v>Puesta en marcha de operativos de seguridad para el uso del casco para motociclistas</v>
      </c>
      <c r="C27" s="116"/>
      <c r="D27" s="113"/>
      <c r="E27" s="112" t="str">
        <f>[45]MIR!$C$19</f>
        <v>Operativos de seguridad para cascos</v>
      </c>
      <c r="F27" s="113"/>
      <c r="G27" s="112" t="str">
        <f>[45]MIR!$D$19</f>
        <v>OSC = (N° de operativos realizados / N° de operativos programados) * 100</v>
      </c>
      <c r="H27" s="113"/>
      <c r="I27" s="114" t="str">
        <f>[45]MIR!$E$19</f>
        <v>Reportes de tránsito, estadísticas de accidentes</v>
      </c>
      <c r="J27" s="115"/>
      <c r="K27" s="55" t="s">
        <v>399</v>
      </c>
      <c r="L27" s="75">
        <v>1</v>
      </c>
      <c r="M27" s="80" t="s">
        <v>440</v>
      </c>
      <c r="N27" s="81" t="s">
        <v>441</v>
      </c>
      <c r="O27" s="5">
        <v>0.25</v>
      </c>
      <c r="P27" s="155" t="str">
        <f t="shared" si="1"/>
        <v>DIRECCIÓN DE SEGURIDAD PÚBLICA.</v>
      </c>
      <c r="Q27" s="155"/>
    </row>
    <row r="28" spans="1:18" ht="89.25" customHeight="1" x14ac:dyDescent="0.25">
      <c r="A28" s="3" t="s">
        <v>119</v>
      </c>
      <c r="B28" s="112" t="str">
        <f>[45]MIR!$B$20</f>
        <v>Aplicación de operativos en giros rojos y giros negros para prevención del delito</v>
      </c>
      <c r="C28" s="116"/>
      <c r="D28" s="113"/>
      <c r="E28" s="112" t="str">
        <f>[45]MIR!$C$20</f>
        <v>Operativos en giros rojos y negros</v>
      </c>
      <c r="F28" s="113"/>
      <c r="G28" s="112" t="str">
        <f>[45]MIR!$D$20</f>
        <v>OGRN = (N° de operativos en giros rojos y negros / Total de operativos planificados) * 100</v>
      </c>
      <c r="H28" s="113"/>
      <c r="I28" s="114" t="str">
        <f>[45]MIR!$E$20</f>
        <v>Informes de operativos, reportes de seguridad</v>
      </c>
      <c r="J28" s="115"/>
      <c r="K28" s="55" t="s">
        <v>399</v>
      </c>
      <c r="L28" s="82">
        <v>1</v>
      </c>
      <c r="M28" s="84" t="s">
        <v>440</v>
      </c>
      <c r="N28" s="81" t="s">
        <v>441</v>
      </c>
      <c r="O28" s="5">
        <v>0.25</v>
      </c>
      <c r="P28" s="155" t="str">
        <f t="shared" si="1"/>
        <v>DIRECCIÓN DE SEGURIDAD PÚBLICA.</v>
      </c>
      <c r="Q28" s="155"/>
    </row>
    <row r="29" spans="1:18" ht="87" customHeight="1" x14ac:dyDescent="0.25">
      <c r="A29" s="3" t="s">
        <v>186</v>
      </c>
      <c r="B29" s="112" t="str">
        <f>[45]MIR!$B$21</f>
        <v>Implementación de operativos de prevención del delito en las comunidades y localidades del municipio</v>
      </c>
      <c r="C29" s="116"/>
      <c r="D29" s="113"/>
      <c r="E29" s="112" t="str">
        <f>[45]MIR!$C$21</f>
        <v>Operativos de prevención comunitaria</v>
      </c>
      <c r="F29" s="113"/>
      <c r="G29" s="112" t="str">
        <f>[45]MIR!$D$21</f>
        <v>OPC = (N° de operativos de prevención realizados / Total de operativos planificados) * 100</v>
      </c>
      <c r="H29" s="113"/>
      <c r="I29" s="114" t="str">
        <f>[45]MIR!$E$21</f>
        <v>Registros de operativos, estadísticas de reducción delictiva</v>
      </c>
      <c r="J29" s="115"/>
      <c r="K29" s="55" t="s">
        <v>399</v>
      </c>
      <c r="L29" s="82">
        <v>1</v>
      </c>
      <c r="M29" s="84" t="s">
        <v>440</v>
      </c>
      <c r="N29" s="81" t="s">
        <v>441</v>
      </c>
      <c r="O29" s="5">
        <v>0.25</v>
      </c>
      <c r="P29" s="155" t="str">
        <f t="shared" si="1"/>
        <v>DIRECCIÓN DE SEGURIDAD PÚBLICA.</v>
      </c>
      <c r="Q29" s="155"/>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 ref="B28:D28"/>
    <mergeCell ref="E28:F28"/>
    <mergeCell ref="G28:H28"/>
    <mergeCell ref="I28:J28"/>
    <mergeCell ref="P28:Q28"/>
    <mergeCell ref="B29:D29"/>
    <mergeCell ref="E29:F29"/>
    <mergeCell ref="G29:H29"/>
    <mergeCell ref="I29:J29"/>
    <mergeCell ref="P29:Q29"/>
  </mergeCells>
  <pageMargins left="0.7" right="0.7" top="0.75" bottom="0.75" header="0.3" footer="0.3"/>
  <pageSetup scale="53" orientation="landscape"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A28" zoomScale="62" zoomScaleNormal="62" zoomScaleSheetLayoutView="70" workbookViewId="0">
      <selection activeCell="I28" sqref="I28:J28"/>
    </sheetView>
  </sheetViews>
  <sheetFormatPr baseColWidth="10" defaultColWidth="10.875" defaultRowHeight="15.75" x14ac:dyDescent="0.25"/>
  <cols>
    <col min="1" max="1" width="15" customWidth="1"/>
    <col min="3" max="3" width="6.875" customWidth="1"/>
    <col min="4" max="4" width="18.625" customWidth="1"/>
    <col min="6" max="6" width="9.25" customWidth="1"/>
    <col min="8" max="8" width="12.875" customWidth="1"/>
    <col min="9" max="9" width="13.375" customWidth="1"/>
    <col min="10" max="10" width="8.125" customWidth="1"/>
    <col min="11" max="11" width="15.5" customWidth="1"/>
    <col min="12" max="12" width="12.125" customWidth="1"/>
    <col min="13" max="13" width="15.25" customWidth="1"/>
    <col min="14" max="14" width="14.25" customWidth="1"/>
    <col min="15" max="15" width="12.75" customWidth="1"/>
    <col min="17" max="17" width="7.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72.7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t="6"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ht="15.75" customHeight="1" x14ac:dyDescent="0.25">
      <c r="A8" s="95" t="s">
        <v>0</v>
      </c>
      <c r="B8" s="95"/>
      <c r="C8" s="95"/>
      <c r="D8" s="280" t="s">
        <v>372</v>
      </c>
      <c r="E8" s="99"/>
      <c r="F8" s="99"/>
      <c r="G8" s="99"/>
      <c r="H8" s="99"/>
      <c r="I8" s="100" t="s">
        <v>1</v>
      </c>
      <c r="J8" s="101" t="s">
        <v>60</v>
      </c>
      <c r="K8" s="101"/>
      <c r="L8" s="100" t="s">
        <v>2</v>
      </c>
      <c r="M8" s="287" t="str">
        <f>[47]POA!$C$19</f>
        <v>6. Red de Bienestar y Equidad Social, 8. Protegiendo lo mas valioso, 9 Renovacion y Esperanza: Nuevas oportunidades para todos  y 10 Movilidad y Reahibilitacion para todos.</v>
      </c>
      <c r="N8" s="288"/>
      <c r="O8" s="100" t="s">
        <v>3</v>
      </c>
      <c r="P8" s="280" t="s">
        <v>373</v>
      </c>
      <c r="Q8" s="99"/>
    </row>
    <row r="9" spans="1:17" ht="101.25" customHeight="1" x14ac:dyDescent="0.25">
      <c r="A9" s="95"/>
      <c r="B9" s="95"/>
      <c r="C9" s="95"/>
      <c r="D9" s="99"/>
      <c r="E9" s="99"/>
      <c r="F9" s="99"/>
      <c r="G9" s="99"/>
      <c r="H9" s="99"/>
      <c r="I9" s="100"/>
      <c r="J9" s="101"/>
      <c r="K9" s="101"/>
      <c r="L9" s="100"/>
      <c r="M9" s="289"/>
      <c r="N9" s="290"/>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61" t="s">
        <v>326</v>
      </c>
      <c r="C11" s="104"/>
      <c r="D11" s="104"/>
      <c r="E11" s="105"/>
      <c r="F11" s="73" t="s">
        <v>5</v>
      </c>
      <c r="G11" s="161" t="str">
        <f>[48]POA!$AA$25</f>
        <v>2.6 Protección Social</v>
      </c>
      <c r="H11" s="104"/>
      <c r="I11" s="104"/>
      <c r="J11" s="104"/>
      <c r="K11" s="104"/>
      <c r="L11" s="105"/>
      <c r="M11" s="26" t="s">
        <v>6</v>
      </c>
      <c r="N11" s="161" t="s">
        <v>327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60" t="str">
        <f>[47]POA!$C$17</f>
        <v>EJE 1. Inclusión y Humanidad que Transforman: Unidos para Avanzar</v>
      </c>
      <c r="C13" s="99"/>
      <c r="D13" s="95" t="s">
        <v>8</v>
      </c>
      <c r="E13" s="160" t="str">
        <f>[47]POA!$C$18</f>
        <v>Contribuir en la seguridad alimentaria mejorando la nutrición de los grupos vulnerables, garantizando de manera integral el desarrollo social de la niñez, juventud, adultos mayores y personas con discapacidad fomentando acciones de bienes y desarrollo.</v>
      </c>
      <c r="F13" s="99"/>
      <c r="G13" s="99"/>
      <c r="H13" s="95" t="s">
        <v>9</v>
      </c>
      <c r="I13" s="160" t="str">
        <f>[47]POA!$C$20</f>
        <v>Articular políticas que creen un entorno favorable para el desarrollo social e integral de la niñez, jóvenes, adultos, adultos mayores y discapacitados, promoviendo una colaboración entre distrintos sectores para asegurar el bienestar social del Municipio.</v>
      </c>
      <c r="J13" s="99"/>
      <c r="K13" s="99"/>
      <c r="L13" s="99"/>
      <c r="M13" s="100" t="s">
        <v>10</v>
      </c>
      <c r="N13" s="160" t="str">
        <f>[47]POA!$C$21</f>
        <v xml:space="preserve">6.1. Fomentar talleres, conferencias, cursos en pro de los grupos vulnerables del Municipio, para mejorar sus habilidades y aptitudes.  6.2. Coordinar con la Secretaria de Salud del Estado de Guerrero, el fomento y participación de actividades sociales en beneficio de los grupos vulnerables.
6.3. Promover el desarrollo social e integral para la integración de las familias en materia social, cultural, deportiva, artística y laboral. 6.5. Apoyar a mujeres embrazadas y mujeres en periodo de lactancia con niños de 6 a 12 meses y de 12 a 24 meses, con el Programa de Atención Alimentaria en los Primeros 1000 Días. 6.6. Brindar atención alimentaria a personas con discapacidad y adultos mayores, con el Programa Atención Alimentaria a Grupos Prioritarios. 6.8. Fomentar una cultura participativa y proximidad social entre niños con discapacidad, mediante el programa Soldado Honorario, promoviendo valores civiles, éticos y patrióticos. 6.9. Gestionar cobertores a familias en condiciones de vulnerabilidad, a través del Programa Estatal “Cobijando Guerrero”. 6.10. Solicitar y otorgar apoyo a personas afectadas por  enómenos naturales, a través del Programa Emergente de Atención a Desastres. 6.11. Brindar u coordinar servicios de asistencia social de manera eficiente, con atención prioritaria a las familias del Municipio. 6.12. Atender las necesidades de las familias en situación de vulnerabilidad.
6.13. Gestionar apoyos de ataúdes y servicios funerarios a personas de escasos recursos económicos. 6.14. Implementar jornadas integrales que fomente el desarrollo social y cercanía con la sociedad. 6.15. Incorporar a la niñez, juventud y personas con discapacidad en actividades productivas, recreativas y culturales. 6.16. Impulsar la formación de grupos voluntarios y de solidaridad en apoyo a la sociedad. 6.17. Crear alianzas estratégicas con organizaciones civiles, instituciones privadas o publicas para fortalecer los servicios comunitarios y sociales. 6.18. Inculcar valores familiares para fomentar personas con respeto, tolerancia y amor, construyendo una mejor sociedad. 6.19. Fortalecer los lazos familiares con programas de capacitación o talleres de salud mental, en los ámbitos educativos, jurídico y de orientación familiar.  6.22. Otorgar vales de alimentos a las personas que vienen de Comunidades y al personal administrativo del Ayuntamiento que participa en eventos especiales, través del Comedor Municipal. 6.23. Implementar el Programa de Prevención de Cáncer de Próstata, con la realización de estudios clínicos para la detención temprana del antígeno.
</v>
      </c>
      <c r="O13" s="99"/>
      <c r="P13" s="99"/>
      <c r="Q13" s="99"/>
    </row>
    <row r="14" spans="1:17" ht="409.6"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81.75" customHeight="1" x14ac:dyDescent="0.25">
      <c r="A19" s="2" t="s">
        <v>28</v>
      </c>
      <c r="B19" s="99" t="str">
        <f>[47]MIR!$B$12</f>
        <v>Atención a grupos vulnerables y personas con un alto grado de marginación y pobreza en el municipio de Eduardo Neri.</v>
      </c>
      <c r="C19" s="99"/>
      <c r="D19" s="99"/>
      <c r="E19" s="99" t="str">
        <f>[47]MIR!$C$12</f>
        <v xml:space="preserve">Porcentaje de atención  </v>
      </c>
      <c r="F19" s="99"/>
      <c r="G19" s="140" t="str">
        <f>[47]MIR!$D$12</f>
        <v>Porcentaje de atención = No. De Solicitudes Atendidas / No. De Solicitudes Recibidas * 100. PA=(SA/SR)*100</v>
      </c>
      <c r="H19" s="140"/>
      <c r="I19" s="109" t="str">
        <f>'[48]MIR '!$H$14</f>
        <v>Informes, Evidencia forográfica y Oficios.</v>
      </c>
      <c r="J19" s="99"/>
      <c r="K19" s="54" t="s">
        <v>399</v>
      </c>
      <c r="L19" s="75">
        <v>1</v>
      </c>
      <c r="M19" s="80" t="s">
        <v>440</v>
      </c>
      <c r="N19" s="81" t="s">
        <v>441</v>
      </c>
      <c r="O19" s="5">
        <v>0.25</v>
      </c>
      <c r="P19" s="109" t="s">
        <v>60</v>
      </c>
      <c r="Q19" s="99"/>
    </row>
    <row r="20" spans="1:18" ht="84" customHeight="1" x14ac:dyDescent="0.25">
      <c r="A20" s="2" t="s">
        <v>29</v>
      </c>
      <c r="B20" s="99" t="str">
        <f>'[48]MIR '!$B$15</f>
        <v>Brindar atención suficiente a las personas marginadas y a los grupos vulnerables con residencia en el Municipio de Eduardo Neri, Guerrero.</v>
      </c>
      <c r="C20" s="99"/>
      <c r="D20" s="99"/>
      <c r="E20" s="99" t="str">
        <f>'[48]MIR '!$C$15</f>
        <v>Eficiencia de atención (porcentaje)</v>
      </c>
      <c r="F20" s="99"/>
      <c r="G20" s="99" t="s">
        <v>330</v>
      </c>
      <c r="H20" s="99"/>
      <c r="I20" s="109" t="str">
        <f>'[48]MIR '!$H$15</f>
        <v>Notas informativas, Reportes y Evidencias fotográficas.</v>
      </c>
      <c r="J20" s="99"/>
      <c r="K20" s="54" t="s">
        <v>399</v>
      </c>
      <c r="L20" s="75">
        <v>1</v>
      </c>
      <c r="M20" s="80" t="s">
        <v>440</v>
      </c>
      <c r="N20" s="81" t="s">
        <v>441</v>
      </c>
      <c r="O20" s="5">
        <v>0.25</v>
      </c>
      <c r="P20" s="109" t="s">
        <v>60</v>
      </c>
      <c r="Q20" s="99"/>
    </row>
    <row r="21" spans="1:18" ht="109.5" customHeight="1" x14ac:dyDescent="0.25">
      <c r="A21" s="2" t="s">
        <v>71</v>
      </c>
      <c r="B21" s="99" t="str">
        <f>[47]MIR!$B$14</f>
        <v>Mejores  políticas que permitan atender satisfactoriamente las principales necesidades de los grupos vulnerables y de los ciudadanos con un alto grado de marginación en el municipio de Eduardo Neri.</v>
      </c>
      <c r="C21" s="99"/>
      <c r="D21" s="99"/>
      <c r="E21" s="99" t="s">
        <v>329</v>
      </c>
      <c r="F21" s="99"/>
      <c r="G21" s="140" t="s">
        <v>331</v>
      </c>
      <c r="H21" s="140"/>
      <c r="I21" s="109" t="s">
        <v>333</v>
      </c>
      <c r="J21" s="99"/>
      <c r="K21" s="54" t="s">
        <v>399</v>
      </c>
      <c r="L21" s="75">
        <v>1</v>
      </c>
      <c r="M21" s="80" t="s">
        <v>440</v>
      </c>
      <c r="N21" s="81" t="s">
        <v>441</v>
      </c>
      <c r="O21" s="5">
        <v>0.25</v>
      </c>
      <c r="P21" s="109" t="s">
        <v>60</v>
      </c>
      <c r="Q21" s="99"/>
    </row>
    <row r="22" spans="1:18" ht="99" customHeight="1" x14ac:dyDescent="0.25">
      <c r="A22" s="2" t="s">
        <v>72</v>
      </c>
      <c r="B22" s="99" t="str">
        <f>'[48]MIR '!$B$29</f>
        <v>Incrementar  la atención en el sector salud a los ciudadanos con un alto grado de marginación, de vulnerabiidad y de salud mental.</v>
      </c>
      <c r="C22" s="99"/>
      <c r="D22" s="99"/>
      <c r="E22" s="112" t="str">
        <f>'[48]MIR '!$C$29</f>
        <v>Porcentaje de Atención</v>
      </c>
      <c r="F22" s="113"/>
      <c r="G22" s="99" t="s">
        <v>332</v>
      </c>
      <c r="H22" s="99"/>
      <c r="I22" s="109" t="s">
        <v>334</v>
      </c>
      <c r="J22" s="99"/>
      <c r="K22" s="54" t="s">
        <v>399</v>
      </c>
      <c r="L22" s="75">
        <v>1</v>
      </c>
      <c r="M22" s="80" t="s">
        <v>440</v>
      </c>
      <c r="N22" s="81" t="s">
        <v>441</v>
      </c>
      <c r="O22" s="5">
        <v>0.25</v>
      </c>
      <c r="P22" s="109" t="s">
        <v>60</v>
      </c>
      <c r="Q22" s="99"/>
    </row>
    <row r="23" spans="1:18" x14ac:dyDescent="0.25">
      <c r="A23" s="95" t="s">
        <v>30</v>
      </c>
      <c r="B23" s="95"/>
      <c r="C23" s="95"/>
      <c r="D23" s="95"/>
      <c r="E23" s="95"/>
      <c r="F23" s="95"/>
      <c r="G23" s="95"/>
      <c r="H23" s="95"/>
      <c r="I23" s="95"/>
      <c r="J23" s="95"/>
      <c r="K23" s="95"/>
      <c r="L23" s="95"/>
      <c r="M23" s="95"/>
      <c r="N23" s="95"/>
      <c r="O23" s="95"/>
      <c r="P23" s="95"/>
      <c r="Q23" s="95"/>
    </row>
    <row r="24" spans="1:18" ht="85.5" customHeight="1" x14ac:dyDescent="0.25">
      <c r="A24" s="3" t="s">
        <v>81</v>
      </c>
      <c r="B24" s="99" t="str">
        <f>[47]MIR!$B$15</f>
        <v>Fomentar la cultura cívica, tradiciones y convivencia participativa en los distintos sectores de la sociedad, que abonen a la convivencia y a la salud mental ciudadana.</v>
      </c>
      <c r="C24" s="99"/>
      <c r="D24" s="99"/>
      <c r="E24" s="99" t="str">
        <f>'[48]MIR '!$C$17</f>
        <v>Eventos de Socialización (porcentaje)</v>
      </c>
      <c r="F24" s="99"/>
      <c r="G24" s="99" t="s">
        <v>337</v>
      </c>
      <c r="H24" s="99"/>
      <c r="I24" s="109" t="str">
        <f>'[48]MIR '!$H$17</f>
        <v>Listas de asistencia, Informes y Evidencias fotográficas.</v>
      </c>
      <c r="J24" s="99"/>
      <c r="K24" s="54" t="s">
        <v>399</v>
      </c>
      <c r="L24" s="75">
        <v>1</v>
      </c>
      <c r="M24" s="80" t="s">
        <v>440</v>
      </c>
      <c r="N24" s="81" t="s">
        <v>441</v>
      </c>
      <c r="O24" s="5">
        <v>0.25</v>
      </c>
      <c r="P24" s="109" t="s">
        <v>60</v>
      </c>
      <c r="Q24" s="99"/>
    </row>
    <row r="25" spans="1:18" ht="110.25" customHeight="1" x14ac:dyDescent="0.25">
      <c r="A25" s="3" t="s">
        <v>74</v>
      </c>
      <c r="B25" s="99" t="str">
        <f>[47]MIR!$B$16</f>
        <v>Eficiente  integración de los padrones de beneficiarios en los distintos programas de apoyos implementados por los tres niveles de gobierno.</v>
      </c>
      <c r="C25" s="99"/>
      <c r="D25" s="99"/>
      <c r="E25" s="112" t="str">
        <f>[47]MIR!$C$16</f>
        <v>Porcentaje de beneficiarios.</v>
      </c>
      <c r="F25" s="113"/>
      <c r="G25" s="99" t="str">
        <f>[47]MIR!$D$16</f>
        <v>Porcentaje de beneficiarios=No. De Beneficiarios/No. De Solicitantes * 100. PB=(NB/NS)*100</v>
      </c>
      <c r="H25" s="99"/>
      <c r="I25" s="109" t="str">
        <f>[47]MIR!$E$16</f>
        <v>Informes, Evidencia fotográfica y Oficios.</v>
      </c>
      <c r="J25" s="99"/>
      <c r="K25" s="54" t="s">
        <v>399</v>
      </c>
      <c r="L25" s="75">
        <v>1</v>
      </c>
      <c r="M25" s="80" t="s">
        <v>440</v>
      </c>
      <c r="N25" s="81" t="s">
        <v>441</v>
      </c>
      <c r="O25" s="5">
        <v>0.25</v>
      </c>
      <c r="P25" s="109" t="s">
        <v>60</v>
      </c>
      <c r="Q25" s="99"/>
      <c r="R25" t="s">
        <v>34</v>
      </c>
    </row>
    <row r="26" spans="1:18" ht="84" customHeight="1" x14ac:dyDescent="0.25">
      <c r="A26" s="3" t="s">
        <v>75</v>
      </c>
      <c r="B26" s="112" t="str">
        <f>[47]MIR!$B$17</f>
        <v>Desempeño administrativo Eficiente  de los servidores públicos municipales en la atención a los grupos vulnerables y marginados del municipio de Eduardo Neri.</v>
      </c>
      <c r="C26" s="116"/>
      <c r="D26" s="113"/>
      <c r="E26" s="112" t="str">
        <f>[47]MIR!$C$17</f>
        <v>Porcentaje de atención</v>
      </c>
      <c r="F26" s="113"/>
      <c r="G26" s="112" t="str">
        <f>[47]MIR!$D$17</f>
        <v>Porcentaje de atención = No. De Solicitudes Atendidas / No. De Solicitudes Recibidas * 100. PA=(SA/SR)*105</v>
      </c>
      <c r="H26" s="113"/>
      <c r="I26" s="114" t="str">
        <f>[47]MIR!$E$17</f>
        <v>Informes, Evidencia fotográfica y Oficios.</v>
      </c>
      <c r="J26" s="115"/>
      <c r="K26" s="54" t="s">
        <v>399</v>
      </c>
      <c r="L26" s="75">
        <v>1</v>
      </c>
      <c r="M26" s="80" t="s">
        <v>440</v>
      </c>
      <c r="N26" s="81" t="s">
        <v>441</v>
      </c>
      <c r="O26" s="5">
        <v>0.25</v>
      </c>
      <c r="P26" s="109" t="s">
        <v>60</v>
      </c>
      <c r="Q26" s="99"/>
    </row>
    <row r="27" spans="1:18" ht="87" customHeight="1" x14ac:dyDescent="0.25">
      <c r="A27" s="3" t="s">
        <v>182</v>
      </c>
      <c r="B27" s="112" t="str">
        <f>[47]MIR!$B$18</f>
        <v>Brindar el servicio de alimentación gratuito a gestores comunitarios que visiten las instalaciones del H. Ayuntamiento Municipal de Eduardo Neri.</v>
      </c>
      <c r="C27" s="116"/>
      <c r="D27" s="113"/>
      <c r="E27" s="112" t="str">
        <f>[47]MIR!$C$18</f>
        <v>Porcentaje de Platillos</v>
      </c>
      <c r="F27" s="113"/>
      <c r="G27" s="112" t="str">
        <f>[47]MIR!$D$18</f>
        <v>Porcentaje de Platillos = No. De Solicitudes Atendidas / No. De Solicitudes Recibidas * 100. PP=(SA/SR)*105</v>
      </c>
      <c r="H27" s="113"/>
      <c r="I27" s="114" t="str">
        <f>[47]MIR!$E$18</f>
        <v>Informes, Evidencia fotográfica y Oficios.</v>
      </c>
      <c r="J27" s="115"/>
      <c r="K27" s="54" t="s">
        <v>399</v>
      </c>
      <c r="L27" s="75">
        <v>1</v>
      </c>
      <c r="M27" s="80" t="s">
        <v>440</v>
      </c>
      <c r="N27" s="81" t="s">
        <v>441</v>
      </c>
      <c r="O27" s="5">
        <v>0.25</v>
      </c>
      <c r="P27" s="109" t="s">
        <v>60</v>
      </c>
      <c r="Q27" s="99"/>
    </row>
    <row r="28" spans="1:18" ht="90" customHeight="1" x14ac:dyDescent="0.25">
      <c r="A28" s="3" t="s">
        <v>212</v>
      </c>
      <c r="B28" s="112" t="str">
        <f>[47]MIR!$B$19</f>
        <v>Apoyar a familias que se encuentran en un alto grado de marginación y en vulnerabilidad con la donación de un ataúd, en caso de algún deceso familiar.</v>
      </c>
      <c r="C28" s="116"/>
      <c r="D28" s="113"/>
      <c r="E28" s="112" t="str">
        <f>[47]MIR!$C$19</f>
        <v>Porcentaje de ataúdes</v>
      </c>
      <c r="F28" s="113"/>
      <c r="G28" s="112" t="str">
        <f>[47]MIR!$D$19</f>
        <v>Porcentaje de Ataúdes = No. De Solicitudes Atendidas / No. De Solicitudes Recibidas * 100. PA=(SA/SR)*105</v>
      </c>
      <c r="H28" s="113"/>
      <c r="I28" s="114" t="str">
        <f>[47]MIR!$E$19</f>
        <v>Informes, Evidencia fotográfica y Oficios.</v>
      </c>
      <c r="J28" s="115"/>
      <c r="K28" s="54" t="s">
        <v>399</v>
      </c>
      <c r="L28" s="75">
        <v>1</v>
      </c>
      <c r="M28" s="80" t="s">
        <v>440</v>
      </c>
      <c r="N28" s="81" t="s">
        <v>441</v>
      </c>
      <c r="O28" s="5">
        <v>0.25</v>
      </c>
      <c r="P28" s="109" t="s">
        <v>60</v>
      </c>
      <c r="Q28" s="99"/>
    </row>
    <row r="29" spans="1:18" ht="84" customHeight="1" x14ac:dyDescent="0.25">
      <c r="A29" s="3" t="s">
        <v>77</v>
      </c>
      <c r="B29" s="99" t="str">
        <f>'[48]MIR '!$B$30</f>
        <v>Impartir consultas psicológicas y de salud mental a los grupos vulnerables y marginados  en el Municipio de Eduardo Neri.</v>
      </c>
      <c r="C29" s="99"/>
      <c r="D29" s="99"/>
      <c r="E29" s="112" t="str">
        <f>'[48]MIR '!$C$30</f>
        <v>Porcentaje de Pláticas</v>
      </c>
      <c r="F29" s="113"/>
      <c r="G29" s="112" t="s">
        <v>338</v>
      </c>
      <c r="H29" s="113"/>
      <c r="I29" s="114" t="str">
        <f>'[48]MIR '!$H$30</f>
        <v>Lista de asistencia, Informes y Evidencias fotográficas.</v>
      </c>
      <c r="J29" s="115"/>
      <c r="K29" s="54" t="s">
        <v>399</v>
      </c>
      <c r="L29" s="75">
        <v>1</v>
      </c>
      <c r="M29" s="80" t="s">
        <v>440</v>
      </c>
      <c r="N29" s="81" t="s">
        <v>441</v>
      </c>
      <c r="O29" s="5">
        <v>0.25</v>
      </c>
      <c r="P29" s="109" t="s">
        <v>60</v>
      </c>
      <c r="Q29" s="99"/>
    </row>
    <row r="30" spans="1:18" ht="88.5" customHeight="1" x14ac:dyDescent="0.25">
      <c r="A30" s="3" t="s">
        <v>119</v>
      </c>
      <c r="B30" s="99" t="str">
        <f>'[48]MIR '!$B$31</f>
        <v>Organizar brigadas médico asistenciales, que apoyen a los ciudadanos radicados en las localidades perteneciente al municpio de Eduardo Neri.</v>
      </c>
      <c r="C30" s="99"/>
      <c r="D30" s="99"/>
      <c r="E30" s="112" t="s">
        <v>335</v>
      </c>
      <c r="F30" s="113"/>
      <c r="G30" s="112" t="s">
        <v>339</v>
      </c>
      <c r="H30" s="113"/>
      <c r="I30" s="114" t="s">
        <v>342</v>
      </c>
      <c r="J30" s="115"/>
      <c r="K30" s="54" t="s">
        <v>399</v>
      </c>
      <c r="L30" s="75">
        <v>1</v>
      </c>
      <c r="M30" s="80" t="s">
        <v>440</v>
      </c>
      <c r="N30" s="81" t="s">
        <v>441</v>
      </c>
      <c r="O30" s="5">
        <v>0.25</v>
      </c>
      <c r="P30" s="109" t="s">
        <v>60</v>
      </c>
      <c r="Q30" s="99"/>
    </row>
    <row r="31" spans="1:18" ht="68.25" customHeight="1" x14ac:dyDescent="0.25">
      <c r="A31" s="3" t="s">
        <v>186</v>
      </c>
      <c r="B31" s="112" t="str">
        <f>'[48]MIR '!$B$32</f>
        <v>Apoyar con donacion de aparatos funcionales a personas que padezcan de alguna discapacidad física o mental.</v>
      </c>
      <c r="C31" s="116"/>
      <c r="D31" s="113"/>
      <c r="E31" s="112" t="s">
        <v>336</v>
      </c>
      <c r="F31" s="113"/>
      <c r="G31" s="112" t="s">
        <v>340</v>
      </c>
      <c r="H31" s="113"/>
      <c r="I31" s="114" t="s">
        <v>341</v>
      </c>
      <c r="J31" s="115"/>
      <c r="K31" s="54" t="s">
        <v>399</v>
      </c>
      <c r="L31" s="75">
        <v>1</v>
      </c>
      <c r="M31" s="80" t="s">
        <v>440</v>
      </c>
      <c r="N31" s="81" t="s">
        <v>441</v>
      </c>
      <c r="O31" s="5">
        <v>0.25</v>
      </c>
      <c r="P31" s="109" t="s">
        <v>60</v>
      </c>
      <c r="Q31" s="99"/>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s="1" customFormat="1" x14ac:dyDescent="0.25"/>
    <row r="36" spans="1:17" s="1" customFormat="1" x14ac:dyDescent="0.25"/>
    <row r="37" spans="1:17" s="1" customFormat="1" x14ac:dyDescent="0.25">
      <c r="F37" s="117"/>
      <c r="G37" s="117"/>
      <c r="H37" s="117"/>
    </row>
    <row r="38" spans="1:17" x14ac:dyDescent="0.25">
      <c r="A38" s="1"/>
      <c r="B38" s="1"/>
      <c r="C38" s="1"/>
      <c r="D38" s="1"/>
      <c r="E38" s="1"/>
      <c r="F38" s="117"/>
      <c r="G38" s="117"/>
      <c r="H38" s="117"/>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sheetData>
  <mergeCells count="9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B28:D28"/>
    <mergeCell ref="E28:F28"/>
    <mergeCell ref="G28:H28"/>
    <mergeCell ref="I28:J28"/>
    <mergeCell ref="P28:Q28"/>
    <mergeCell ref="B27:D27"/>
    <mergeCell ref="E27:F27"/>
    <mergeCell ref="G27:H27"/>
    <mergeCell ref="I27:J27"/>
    <mergeCell ref="P27:Q27"/>
    <mergeCell ref="B29:D29"/>
    <mergeCell ref="E29:F29"/>
    <mergeCell ref="G29:H29"/>
    <mergeCell ref="I29:J29"/>
    <mergeCell ref="P29:Q29"/>
    <mergeCell ref="P30:Q30"/>
    <mergeCell ref="B31:D31"/>
    <mergeCell ref="E31:F31"/>
    <mergeCell ref="G31:H31"/>
    <mergeCell ref="I31:J31"/>
    <mergeCell ref="P31:Q31"/>
    <mergeCell ref="F37:H38"/>
    <mergeCell ref="B30:D30"/>
    <mergeCell ref="E30:F30"/>
    <mergeCell ref="G30:H30"/>
    <mergeCell ref="I30:J30"/>
  </mergeCells>
  <pageMargins left="0.7" right="0.7" top="0.75" bottom="0.75" header="0.3" footer="0.3"/>
  <pageSetup scale="53" orientation="landscape" horizontalDpi="0"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7" zoomScale="60" zoomScaleNormal="60" zoomScaleSheetLayoutView="70" workbookViewId="0">
      <selection activeCell="B28" sqref="B28:D28"/>
    </sheetView>
  </sheetViews>
  <sheetFormatPr baseColWidth="10" defaultColWidth="10.875" defaultRowHeight="15.75" x14ac:dyDescent="0.25"/>
  <cols>
    <col min="1" max="1" width="15.25" customWidth="1"/>
    <col min="3" max="3" width="4.625" customWidth="1"/>
    <col min="4" max="4" width="11.125" customWidth="1"/>
    <col min="6" max="6" width="10.625" customWidth="1"/>
    <col min="7" max="7" width="8.375" customWidth="1"/>
    <col min="8" max="8" width="14.75" customWidth="1"/>
    <col min="9" max="9" width="17.625" customWidth="1"/>
    <col min="10" max="10" width="0.5" customWidth="1"/>
    <col min="11" max="11" width="14.875" customWidth="1"/>
    <col min="12" max="12" width="13.5" customWidth="1"/>
    <col min="13" max="13" width="14.125" customWidth="1"/>
    <col min="14" max="14" width="14.25" customWidth="1"/>
    <col min="15" max="15" width="12" customWidth="1"/>
    <col min="17" max="17" width="7.1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6.75" customHeight="1" x14ac:dyDescent="0.25">
      <c r="A3" s="1"/>
      <c r="B3" s="96"/>
      <c r="C3" s="96"/>
      <c r="D3" s="96"/>
      <c r="E3" s="96"/>
      <c r="F3" s="96"/>
      <c r="G3" s="96"/>
      <c r="H3" s="96"/>
      <c r="I3" s="96"/>
      <c r="J3" s="96"/>
      <c r="K3" s="96"/>
      <c r="L3" s="96"/>
      <c r="M3" s="96"/>
      <c r="N3" s="96"/>
      <c r="O3" s="96"/>
      <c r="P3" s="96"/>
      <c r="Q3" s="1"/>
    </row>
    <row r="4" spans="1:17" ht="50.2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t="9" customHeight="1" x14ac:dyDescent="0.25">
      <c r="A6" s="1"/>
      <c r="B6" s="1"/>
      <c r="C6" s="1"/>
      <c r="D6" s="1"/>
      <c r="E6" s="1"/>
      <c r="F6" s="1"/>
      <c r="G6" s="1"/>
      <c r="H6" s="1"/>
      <c r="I6" s="1"/>
      <c r="J6" s="1"/>
      <c r="K6" s="1"/>
      <c r="L6" s="1"/>
      <c r="M6" s="1"/>
      <c r="N6" s="1"/>
      <c r="O6" s="1"/>
      <c r="P6" s="1"/>
      <c r="Q6" s="1"/>
    </row>
    <row r="7" spans="1:17" x14ac:dyDescent="0.25">
      <c r="A7" s="206" t="s">
        <v>26</v>
      </c>
      <c r="B7" s="238"/>
      <c r="C7" s="238"/>
      <c r="D7" s="238"/>
      <c r="E7" s="238"/>
      <c r="F7" s="238"/>
      <c r="G7" s="238"/>
      <c r="H7" s="238"/>
      <c r="I7" s="238"/>
      <c r="J7" s="238"/>
      <c r="K7" s="238"/>
      <c r="L7" s="238"/>
      <c r="M7" s="238"/>
      <c r="N7" s="238"/>
      <c r="O7" s="238"/>
      <c r="P7" s="238"/>
      <c r="Q7" s="207"/>
    </row>
    <row r="8" spans="1:17" ht="15.75" customHeight="1" x14ac:dyDescent="0.25">
      <c r="A8" s="200" t="s">
        <v>0</v>
      </c>
      <c r="B8" s="219"/>
      <c r="C8" s="201"/>
      <c r="D8" s="234" t="s">
        <v>365</v>
      </c>
      <c r="E8" s="241"/>
      <c r="F8" s="241"/>
      <c r="G8" s="241"/>
      <c r="H8" s="235"/>
      <c r="I8" s="204" t="s">
        <v>1</v>
      </c>
      <c r="J8" s="243" t="s">
        <v>421</v>
      </c>
      <c r="K8" s="244"/>
      <c r="L8" s="204" t="s">
        <v>2</v>
      </c>
      <c r="M8" s="118" t="str">
        <f>[49]POA!$C$19</f>
        <v>Programa 3 Salud y bienestar en movimiento</v>
      </c>
      <c r="N8" s="119"/>
      <c r="O8" s="204" t="s">
        <v>3</v>
      </c>
      <c r="P8" s="234" t="s">
        <v>366</v>
      </c>
      <c r="Q8" s="235"/>
    </row>
    <row r="9" spans="1:17" ht="61.5" customHeight="1" x14ac:dyDescent="0.25">
      <c r="A9" s="202"/>
      <c r="B9" s="223"/>
      <c r="C9" s="203"/>
      <c r="D9" s="236"/>
      <c r="E9" s="242"/>
      <c r="F9" s="242"/>
      <c r="G9" s="242"/>
      <c r="H9" s="237"/>
      <c r="I9" s="205"/>
      <c r="J9" s="245"/>
      <c r="K9" s="246"/>
      <c r="L9" s="205"/>
      <c r="M9" s="120"/>
      <c r="N9" s="121"/>
      <c r="O9" s="205"/>
      <c r="P9" s="236"/>
      <c r="Q9" s="237"/>
    </row>
    <row r="10" spans="1:17" x14ac:dyDescent="0.25">
      <c r="A10" s="206" t="s">
        <v>27</v>
      </c>
      <c r="B10" s="238"/>
      <c r="C10" s="238"/>
      <c r="D10" s="238"/>
      <c r="E10" s="238"/>
      <c r="F10" s="238"/>
      <c r="G10" s="238"/>
      <c r="H10" s="238"/>
      <c r="I10" s="238"/>
      <c r="J10" s="238"/>
      <c r="K10" s="238"/>
      <c r="L10" s="238"/>
      <c r="M10" s="238"/>
      <c r="N10" s="238"/>
      <c r="O10" s="238"/>
      <c r="P10" s="238"/>
      <c r="Q10" s="207"/>
    </row>
    <row r="11" spans="1:17" ht="29.1" customHeight="1" x14ac:dyDescent="0.25">
      <c r="A11" s="73" t="s">
        <v>4</v>
      </c>
      <c r="B11" s="256" t="s">
        <v>113</v>
      </c>
      <c r="C11" s="294"/>
      <c r="D11" s="294"/>
      <c r="E11" s="295"/>
      <c r="F11" s="73" t="s">
        <v>5</v>
      </c>
      <c r="G11" s="256" t="s">
        <v>292</v>
      </c>
      <c r="H11" s="294"/>
      <c r="I11" s="294"/>
      <c r="J11" s="294"/>
      <c r="K11" s="294"/>
      <c r="L11" s="295"/>
      <c r="M11" s="7" t="s">
        <v>6</v>
      </c>
      <c r="N11" s="296" t="s">
        <v>293</v>
      </c>
      <c r="O11" s="297"/>
      <c r="P11" s="297"/>
      <c r="Q11" s="298"/>
    </row>
    <row r="12" spans="1:17" x14ac:dyDescent="0.25">
      <c r="A12" s="206" t="s">
        <v>25</v>
      </c>
      <c r="B12" s="238"/>
      <c r="C12" s="238"/>
      <c r="D12" s="238"/>
      <c r="E12" s="238"/>
      <c r="F12" s="238"/>
      <c r="G12" s="238"/>
      <c r="H12" s="238"/>
      <c r="I12" s="238"/>
      <c r="J12" s="238"/>
      <c r="K12" s="238"/>
      <c r="L12" s="238"/>
      <c r="M12" s="238"/>
      <c r="N12" s="238"/>
      <c r="O12" s="238"/>
      <c r="P12" s="238"/>
      <c r="Q12" s="207"/>
    </row>
    <row r="13" spans="1:17" ht="15.75" customHeight="1" x14ac:dyDescent="0.25">
      <c r="A13" s="204" t="s">
        <v>7</v>
      </c>
      <c r="B13" s="281" t="str">
        <f>[49]POA!$C$17</f>
        <v>Eje estratégico: Inclusión y Humanidad que Trasforman: Unidos para avanzar.</v>
      </c>
      <c r="C13" s="283"/>
      <c r="D13" s="232" t="s">
        <v>8</v>
      </c>
      <c r="E13" s="118" t="str">
        <f>[49]POA!$C$18</f>
        <v>Promover acciones de atención primaria en salud para prevenir, preservar, recuperar y mejorar la calidad de vida de la población mediante servicios médicos y prevención integral</v>
      </c>
      <c r="F13" s="292"/>
      <c r="G13" s="119"/>
      <c r="H13" s="232" t="s">
        <v>9</v>
      </c>
      <c r="I13" s="281" t="str">
        <f>[49]POA!$C$20</f>
        <v>Eje estratégico: Inclusión y Humanidad que Trasforman: Unidos para avanzar.</v>
      </c>
      <c r="J13" s="282"/>
      <c r="K13" s="282"/>
      <c r="L13" s="283"/>
      <c r="M13" s="204" t="s">
        <v>10</v>
      </c>
      <c r="N13" s="118" t="str">
        <f>[49]POA!$C$21</f>
        <v>3.1 Fomentar una cultura preventiva de atención temprana en materia de salud integral.     3.2. Promover una vida sana con hábitos saludables para evitar enfermedades. 3.3 Crear campañas permanentes de la promoción de salud incluyendo cursos, talleres y platicas para la prevención de enfermedades.  3.6 Ampliar la cobertura del servicio integral de salud en las Comunidades mas alejadas. 3.8 Generar un programa de capacitación al persona de salud, para mejorar el desempeño en temas de integridad y atención. 3.11 Asegurar el acceso efectivo, universal  y gratuita a los servicios básicos de salud y de asistencia social con un tarto digno y de calidad. 3.12 Elaborar un plan de mejora continua que fortaleza el sistema de salud básico del Municipal.</v>
      </c>
      <c r="O13" s="292"/>
      <c r="P13" s="292"/>
      <c r="Q13" s="119"/>
    </row>
    <row r="14" spans="1:17" ht="245.25" customHeight="1" x14ac:dyDescent="0.25">
      <c r="A14" s="205"/>
      <c r="B14" s="284"/>
      <c r="C14" s="286"/>
      <c r="D14" s="233"/>
      <c r="E14" s="120"/>
      <c r="F14" s="293"/>
      <c r="G14" s="121"/>
      <c r="H14" s="233"/>
      <c r="I14" s="284"/>
      <c r="J14" s="285"/>
      <c r="K14" s="285"/>
      <c r="L14" s="286"/>
      <c r="M14" s="205"/>
      <c r="N14" s="120"/>
      <c r="O14" s="293"/>
      <c r="P14" s="293"/>
      <c r="Q14" s="121"/>
    </row>
    <row r="15" spans="1:17" ht="21" customHeight="1" x14ac:dyDescent="0.25">
      <c r="A15" s="197" t="s">
        <v>24</v>
      </c>
      <c r="B15" s="198"/>
      <c r="C15" s="198"/>
      <c r="D15" s="198"/>
      <c r="E15" s="198"/>
      <c r="F15" s="198"/>
      <c r="G15" s="198"/>
      <c r="H15" s="198"/>
      <c r="I15" s="198"/>
      <c r="J15" s="198"/>
      <c r="K15" s="198"/>
      <c r="L15" s="198"/>
      <c r="M15" s="198"/>
      <c r="N15" s="198"/>
      <c r="O15" s="198"/>
      <c r="P15" s="198"/>
      <c r="Q15" s="199"/>
    </row>
    <row r="16" spans="1:17" ht="15.75" customHeight="1" x14ac:dyDescent="0.25">
      <c r="A16" s="204" t="s">
        <v>11</v>
      </c>
      <c r="B16" s="200" t="s">
        <v>12</v>
      </c>
      <c r="C16" s="219"/>
      <c r="D16" s="201"/>
      <c r="E16" s="197" t="s">
        <v>22</v>
      </c>
      <c r="F16" s="198"/>
      <c r="G16" s="198"/>
      <c r="H16" s="198"/>
      <c r="I16" s="198"/>
      <c r="J16" s="198"/>
      <c r="K16" s="198"/>
      <c r="L16" s="198"/>
      <c r="M16" s="199"/>
      <c r="N16" s="224" t="s">
        <v>23</v>
      </c>
      <c r="O16" s="225"/>
      <c r="P16" s="226" t="s">
        <v>21</v>
      </c>
      <c r="Q16" s="227"/>
    </row>
    <row r="17" spans="1:18" ht="15.95" customHeight="1" x14ac:dyDescent="0.25">
      <c r="A17" s="218"/>
      <c r="B17" s="220"/>
      <c r="C17" s="221"/>
      <c r="D17" s="222"/>
      <c r="E17" s="200" t="s">
        <v>13</v>
      </c>
      <c r="F17" s="201"/>
      <c r="G17" s="200" t="s">
        <v>14</v>
      </c>
      <c r="H17" s="201"/>
      <c r="I17" s="226" t="s">
        <v>15</v>
      </c>
      <c r="J17" s="227"/>
      <c r="K17" s="204" t="s">
        <v>16</v>
      </c>
      <c r="L17" s="206" t="s">
        <v>17</v>
      </c>
      <c r="M17" s="207"/>
      <c r="N17" s="204" t="s">
        <v>19</v>
      </c>
      <c r="O17" s="204" t="s">
        <v>20</v>
      </c>
      <c r="P17" s="228"/>
      <c r="Q17" s="229"/>
    </row>
    <row r="18" spans="1:18" ht="63.75" customHeight="1" x14ac:dyDescent="0.25">
      <c r="A18" s="205"/>
      <c r="B18" s="202"/>
      <c r="C18" s="223"/>
      <c r="D18" s="203"/>
      <c r="E18" s="202"/>
      <c r="F18" s="203"/>
      <c r="G18" s="202"/>
      <c r="H18" s="203"/>
      <c r="I18" s="230"/>
      <c r="J18" s="231"/>
      <c r="K18" s="205"/>
      <c r="L18" s="74" t="s">
        <v>399</v>
      </c>
      <c r="M18" s="74" t="s">
        <v>18</v>
      </c>
      <c r="N18" s="205"/>
      <c r="O18" s="205"/>
      <c r="P18" s="230"/>
      <c r="Q18" s="231"/>
    </row>
    <row r="19" spans="1:18" ht="145.5" customHeight="1" x14ac:dyDescent="0.25">
      <c r="A19" s="2" t="str">
        <f>[50]MIR!$A$15</f>
        <v>FIN</v>
      </c>
      <c r="B19" s="112" t="str">
        <f>[49]MIR!$B$12</f>
        <v>Control en el indice de morbilidad y mortabilidad en la población vulnerable de Eduardo Neri</v>
      </c>
      <c r="C19" s="116"/>
      <c r="D19" s="113"/>
      <c r="E19" s="112" t="str">
        <f>[49]MIR!$C$12</f>
        <v xml:space="preserve">Porcentaje de enfermedades detectadas y atendidas medicamente </v>
      </c>
      <c r="F19" s="113"/>
      <c r="G19" s="112" t="str">
        <f>[49]MIR!$D$12</f>
        <v>Porcentaje de enfermedades detectadas y atendidas medicamente =(Procedimientos médicos preventivos/ pacientes atendidos)* 100 PEDYAM= (PMP/ PA)*100</v>
      </c>
      <c r="H19" s="113"/>
      <c r="I19" s="114" t="str">
        <f>[49]MIR!$E$12</f>
        <v>Control de hojas diarias de procedimientos, talleres de prevención de la salud.</v>
      </c>
      <c r="J19" s="115"/>
      <c r="K19" s="52" t="s">
        <v>399</v>
      </c>
      <c r="L19" s="75">
        <v>1</v>
      </c>
      <c r="M19" s="78" t="s">
        <v>440</v>
      </c>
      <c r="N19" s="79" t="s">
        <v>441</v>
      </c>
      <c r="O19" s="5">
        <v>0.25</v>
      </c>
      <c r="P19" s="291" t="s">
        <v>419</v>
      </c>
      <c r="Q19" s="115"/>
    </row>
    <row r="20" spans="1:18" ht="168" customHeight="1" x14ac:dyDescent="0.25">
      <c r="A20" s="2" t="s">
        <v>29</v>
      </c>
      <c r="B20" s="112" t="str">
        <f>[49]MIR!$B$13</f>
        <v>Eficiencia en la cobertura de los servicios básicos de Salud en el Municipio de Eduardo Neri</v>
      </c>
      <c r="C20" s="116"/>
      <c r="D20" s="113"/>
      <c r="E20" s="112" t="str">
        <f>[49]MIR!$C$13</f>
        <v>Porcentaje de cobertura de salud a la población del municipio y difusión de información médica eficiente de alto impacto.</v>
      </c>
      <c r="F20" s="113"/>
      <c r="G20" s="112" t="str">
        <f>[49]MIR!$D$13</f>
        <v>Porcentaje de Cobertura de Salud a la Población del Municipio y difusión de Información Medica eficiente de alto Impacto = (no. De consultas medicas realizadas/ no. de consultas medicas rgramadas) * 100. PCSPMDIMEAI=(NPT/NPP) * 100</v>
      </c>
      <c r="H20" s="113"/>
      <c r="I20" s="114" t="str">
        <f>[49]MIR!$E$13</f>
        <v>Atención medica a la población, anuncios publicitarios en redes sociales.</v>
      </c>
      <c r="J20" s="115"/>
      <c r="K20" s="52" t="s">
        <v>399</v>
      </c>
      <c r="L20" s="75">
        <v>1</v>
      </c>
      <c r="M20" s="78" t="s">
        <v>440</v>
      </c>
      <c r="N20" s="79" t="s">
        <v>441</v>
      </c>
      <c r="O20" s="5">
        <v>0.25</v>
      </c>
      <c r="P20" s="291" t="s">
        <v>419</v>
      </c>
      <c r="Q20" s="115"/>
    </row>
    <row r="21" spans="1:18" ht="144.75" customHeight="1" x14ac:dyDescent="0.25">
      <c r="A21" s="2" t="s">
        <v>71</v>
      </c>
      <c r="B21" s="112" t="str">
        <f>[49]MIR!$B$14</f>
        <v xml:space="preserve"> se realiza la promoción y prevención de la salud</v>
      </c>
      <c r="C21" s="116"/>
      <c r="D21" s="113"/>
      <c r="E21" s="112" t="str">
        <f>[49]MIR!$C$14</f>
        <v>Porcentaje de promoción y prevención de la salud en el Municipio.</v>
      </c>
      <c r="F21" s="113"/>
      <c r="G21" s="112" t="str">
        <f>[49]MIR!$D$14</f>
        <v>Porcentaje de promoción y prevención de la salud en el Municipio. = (no. de proyectos terminados/ no. de proyectos programados) * 100. PPPSM=(NPT/NPP) * 100</v>
      </c>
      <c r="H21" s="113"/>
      <c r="I21" s="114" t="str">
        <f>[49]MIR!$E$14</f>
        <v>Evidencias de eventos realizados a favor y prevención de riesgos contra la salud.</v>
      </c>
      <c r="J21" s="115"/>
      <c r="K21" s="52" t="s">
        <v>399</v>
      </c>
      <c r="L21" s="75">
        <v>1</v>
      </c>
      <c r="M21" s="78" t="s">
        <v>440</v>
      </c>
      <c r="N21" s="79" t="s">
        <v>441</v>
      </c>
      <c r="O21" s="5">
        <v>0.25</v>
      </c>
      <c r="P21" s="291" t="s">
        <v>419</v>
      </c>
      <c r="Q21" s="115"/>
    </row>
    <row r="22" spans="1:18" ht="132" customHeight="1" x14ac:dyDescent="0.25">
      <c r="A22" s="2" t="s">
        <v>72</v>
      </c>
      <c r="B22" s="112" t="str">
        <f>[49]MIR!$B$18</f>
        <v xml:space="preserve"> Adecuada planeación (políticas de salud publicas)</v>
      </c>
      <c r="C22" s="116"/>
      <c r="D22" s="113"/>
      <c r="E22" s="112" t="str">
        <f>[49]MIR!$C$18</f>
        <v>Porcentaje de planeación en políticas de Salud Publica.</v>
      </c>
      <c r="F22" s="113"/>
      <c r="G22" s="112" t="str">
        <f>[49]MIR!$D$18</f>
        <v>Porcentaje de planeación en políticas de Salud Publica = (no. de proyectos terminados/ no. de proyectos programados) * 100. PCTTBD=(NPT/NPP) * 100</v>
      </c>
      <c r="H22" s="113"/>
      <c r="I22" s="114" t="str">
        <f>[50]MIR!$H$21</f>
        <v>Registro de asistencia, minutas de trabajo y evidencias fotográficas.</v>
      </c>
      <c r="J22" s="115"/>
      <c r="K22" s="52" t="s">
        <v>399</v>
      </c>
      <c r="L22" s="75">
        <v>1</v>
      </c>
      <c r="M22" s="78" t="s">
        <v>440</v>
      </c>
      <c r="N22" s="79" t="s">
        <v>441</v>
      </c>
      <c r="O22" s="5">
        <v>0.25</v>
      </c>
      <c r="P22" s="291" t="s">
        <v>419</v>
      </c>
      <c r="Q22" s="115"/>
    </row>
    <row r="23" spans="1:18" ht="24.75" customHeight="1" x14ac:dyDescent="0.25">
      <c r="A23" s="197" t="s">
        <v>30</v>
      </c>
      <c r="B23" s="198"/>
      <c r="C23" s="198"/>
      <c r="D23" s="198"/>
      <c r="E23" s="198"/>
      <c r="F23" s="198"/>
      <c r="G23" s="198"/>
      <c r="H23" s="198"/>
      <c r="I23" s="198"/>
      <c r="J23" s="198"/>
      <c r="K23" s="198"/>
      <c r="L23" s="198"/>
      <c r="M23" s="198"/>
      <c r="N23" s="198"/>
      <c r="O23" s="198"/>
      <c r="P23" s="198"/>
      <c r="Q23" s="199"/>
    </row>
    <row r="24" spans="1:18" ht="136.5" customHeight="1" x14ac:dyDescent="0.25">
      <c r="A24" s="3" t="s">
        <v>81</v>
      </c>
      <c r="B24" s="112" t="str">
        <f>[49]MIR!$B$15</f>
        <v xml:space="preserve"> Incremento de platicas para atención al paciente</v>
      </c>
      <c r="C24" s="116"/>
      <c r="D24" s="113"/>
      <c r="E24" s="112" t="str">
        <f>[49]MIR!$C$15</f>
        <v>Porcentaje de platicas para atención al paciente.</v>
      </c>
      <c r="F24" s="113"/>
      <c r="G24" s="112" t="str">
        <f>[49]MIR!$D$16</f>
        <v>Porcentaje en la población para el cuidado y conservación de la fauna en el Municipio. = (no. de proyectos terminados/ no. de proyectos programados) * 100. PPCCFM=(NPT/NPP) * 100</v>
      </c>
      <c r="H24" s="113"/>
      <c r="I24" s="114" t="str">
        <f>[49]MIR!$E$15</f>
        <v>Porcentaje de calidad en trato y tratamiento en base a diagnostico adecuado.</v>
      </c>
      <c r="J24" s="115"/>
      <c r="K24" s="52" t="s">
        <v>399</v>
      </c>
      <c r="L24" s="75">
        <v>1</v>
      </c>
      <c r="M24" s="78" t="s">
        <v>440</v>
      </c>
      <c r="N24" s="79" t="s">
        <v>441</v>
      </c>
      <c r="O24" s="5">
        <v>0.25</v>
      </c>
      <c r="P24" s="291" t="s">
        <v>420</v>
      </c>
      <c r="Q24" s="115"/>
    </row>
    <row r="25" spans="1:18" ht="137.25" customHeight="1" x14ac:dyDescent="0.25">
      <c r="A25" s="3" t="s">
        <v>74</v>
      </c>
      <c r="B25" s="112" t="str">
        <f>[49]MIR!$B$16</f>
        <v>colaboración por parte de la población en el cuidado y conservación de la fauna</v>
      </c>
      <c r="C25" s="116"/>
      <c r="D25" s="113"/>
      <c r="E25" s="112" t="str">
        <f>[49]MIR!$C$16</f>
        <v>Porcentaje en la población para el cuidado y conservación de la fauna en el Municipio.</v>
      </c>
      <c r="F25" s="113"/>
      <c r="G25" s="112" t="str">
        <f>[50]MIR!$G$19</f>
        <v>Porcentaje de resoluciones aprobadas = (no. de proyectos terminados/ no. de proyectos programados) * 100.   PAP=(NPT/NPP) * 104</v>
      </c>
      <c r="H25" s="113"/>
      <c r="I25" s="114" t="str">
        <f>[49]MIR!$D$16</f>
        <v>Porcentaje en la población para el cuidado y conservación de la fauna en el Municipio. = (no. de proyectos terminados/ no. de proyectos programados) * 100. PPCCFM=(NPT/NPP) * 100</v>
      </c>
      <c r="J25" s="115"/>
      <c r="K25" s="52" t="s">
        <v>399</v>
      </c>
      <c r="L25" s="75">
        <v>1</v>
      </c>
      <c r="M25" s="78" t="s">
        <v>440</v>
      </c>
      <c r="N25" s="79" t="s">
        <v>441</v>
      </c>
      <c r="O25" s="5">
        <v>0.25</v>
      </c>
      <c r="P25" s="291" t="s">
        <v>420</v>
      </c>
      <c r="Q25" s="115"/>
      <c r="R25" t="s">
        <v>34</v>
      </c>
    </row>
    <row r="26" spans="1:18" ht="156" customHeight="1" x14ac:dyDescent="0.25">
      <c r="A26" s="3" t="s">
        <v>75</v>
      </c>
      <c r="B26" s="112" t="str">
        <f>[49]MIR!$B$17</f>
        <v>Elaboración continua de actos públicos de difusión temáticos a días conmemorativos sobre eventos de la salud citadas en el calendario.</v>
      </c>
      <c r="C26" s="116"/>
      <c r="D26" s="113"/>
      <c r="E26" s="112" t="str">
        <f>[49]MIR!$C$17</f>
        <v>Eventos programados y realizados en conmemoración de temas relacionados con la salud.</v>
      </c>
      <c r="F26" s="113"/>
      <c r="G26" s="112" t="str">
        <f>[49]MIR!$D$17</f>
        <v>Eventos Programados y Realizados en Conmemoración de Temas Relacionados con la Salud=(Cantidad de Días Conmemorativos/Eventos Realizados)*100, EPYRCTRS=(CDC/ER)*100</v>
      </c>
      <c r="H26" s="113"/>
      <c r="I26" s="114" t="str">
        <f>[49]MIR!$E$17</f>
        <v>Publicación en redes sociales, fotografías y flayers.</v>
      </c>
      <c r="J26" s="115"/>
      <c r="K26" s="52" t="s">
        <v>399</v>
      </c>
      <c r="L26" s="75">
        <v>1</v>
      </c>
      <c r="M26" s="78" t="s">
        <v>440</v>
      </c>
      <c r="N26" s="79" t="s">
        <v>441</v>
      </c>
      <c r="O26" s="5">
        <v>0.25</v>
      </c>
      <c r="P26" s="291" t="s">
        <v>420</v>
      </c>
      <c r="Q26" s="115"/>
    </row>
    <row r="27" spans="1:18" ht="146.25" customHeight="1" x14ac:dyDescent="0.25">
      <c r="A27" s="3" t="s">
        <v>77</v>
      </c>
      <c r="B27" s="112" t="str">
        <f>[49]MIR!$B$19</f>
        <v xml:space="preserve"> seguimiento adecuado con el procedimiento de atención a las enfermedades</v>
      </c>
      <c r="C27" s="116"/>
      <c r="D27" s="113"/>
      <c r="E27" s="112" t="str">
        <f>[49]MIR!$C$19</f>
        <v>Porcentaje de procedimiento de atención a las enfermedades</v>
      </c>
      <c r="F27" s="113"/>
      <c r="G27" s="112" t="str">
        <f>[49]MIR!$D$19</f>
        <v>Porcentaje de procedimiento de atención a las enfermedades = (no. de proyectos terminados/ no. de proyectos programados) * 100. PPPAE=(NPT/NPP) * 100</v>
      </c>
      <c r="H27" s="113"/>
      <c r="I27" s="114" t="str">
        <f>[49]MIR!$E$19</f>
        <v>Registro de asistencia, minutas de trabajo y evidencias fotográficas.</v>
      </c>
      <c r="J27" s="115"/>
      <c r="K27" s="52" t="s">
        <v>399</v>
      </c>
      <c r="L27" s="75">
        <v>1</v>
      </c>
      <c r="M27" s="78" t="s">
        <v>440</v>
      </c>
      <c r="N27" s="79" t="s">
        <v>441</v>
      </c>
      <c r="O27" s="5">
        <v>0.25</v>
      </c>
      <c r="P27" s="291" t="s">
        <v>420</v>
      </c>
      <c r="Q27" s="115"/>
    </row>
    <row r="28" spans="1:18" ht="147" customHeight="1" x14ac:dyDescent="0.25">
      <c r="A28" s="3" t="s">
        <v>119</v>
      </c>
      <c r="B28" s="112" t="str">
        <f>[49]MIR!$B$20</f>
        <v>Mejoramiento en los servicios básicos en la salud</v>
      </c>
      <c r="C28" s="116"/>
      <c r="D28" s="113"/>
      <c r="E28" s="112" t="str">
        <f>[49]MIR!$C$20</f>
        <v>Porcentaje de calidad en trato y tratamiento en base a diagnostico adecuado.</v>
      </c>
      <c r="F28" s="113"/>
      <c r="G28" s="112" t="str">
        <f>[49]MIR!$D$20</f>
        <v>Porcentaje de calidad en trato y tratamiento en base a diagnostico adecuado.=No. de Personas con Buena Percepción de Calidad de Salud / No. de personas encuestadas*100</v>
      </c>
      <c r="H28" s="113"/>
      <c r="I28" s="114" t="str">
        <f>[49]MIR!$E$20</f>
        <v>Encuestas, registros médicos y resultados diagnósticos.</v>
      </c>
      <c r="J28" s="115"/>
      <c r="K28" s="52" t="s">
        <v>399</v>
      </c>
      <c r="L28" s="82">
        <v>1</v>
      </c>
      <c r="M28" s="84" t="s">
        <v>440</v>
      </c>
      <c r="N28" s="79" t="s">
        <v>441</v>
      </c>
      <c r="O28" s="5">
        <v>0.25</v>
      </c>
      <c r="P28" s="291" t="s">
        <v>420</v>
      </c>
      <c r="Q28" s="115"/>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8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 ref="B28:D28"/>
    <mergeCell ref="E28:F28"/>
    <mergeCell ref="G28:H28"/>
    <mergeCell ref="I28:J28"/>
    <mergeCell ref="P28:Q28"/>
  </mergeCells>
  <pageMargins left="0.7" right="0.7" top="0.75" bottom="0.75" header="0.3" footer="0.3"/>
  <pageSetup scale="53" orientation="landscape" horizontalDpi="0" verticalDpi="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30" zoomScale="66" zoomScaleNormal="66" zoomScaleSheetLayoutView="70" workbookViewId="0">
      <selection activeCell="P19" sqref="P19:Q19"/>
    </sheetView>
  </sheetViews>
  <sheetFormatPr baseColWidth="10" defaultColWidth="10.875" defaultRowHeight="15.75" x14ac:dyDescent="0.25"/>
  <cols>
    <col min="1" max="1" width="15.125" customWidth="1"/>
    <col min="3" max="3" width="5.75" customWidth="1"/>
    <col min="4" max="4" width="13.125" customWidth="1"/>
    <col min="5" max="5" width="10.125" customWidth="1"/>
    <col min="6" max="6" width="11.625" customWidth="1"/>
    <col min="7" max="7" width="8" customWidth="1"/>
    <col min="8" max="8" width="12.875" customWidth="1"/>
    <col min="9" max="9" width="13.375" customWidth="1"/>
    <col min="10" max="10" width="3.125" customWidth="1"/>
    <col min="11" max="11" width="14.75" customWidth="1"/>
    <col min="12" max="12" width="13.25" customWidth="1"/>
    <col min="13" max="13" width="15.75" customWidth="1"/>
    <col min="14" max="14" width="12.25" customWidth="1"/>
    <col min="15" max="15" width="18.375" customWidth="1"/>
    <col min="17" max="17" width="6.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1.75" customHeight="1" x14ac:dyDescent="0.25">
      <c r="A3" s="1"/>
      <c r="B3" s="96"/>
      <c r="C3" s="96"/>
      <c r="D3" s="96"/>
      <c r="E3" s="96"/>
      <c r="F3" s="96"/>
      <c r="G3" s="96"/>
      <c r="H3" s="96"/>
      <c r="I3" s="96"/>
      <c r="J3" s="96"/>
      <c r="K3" s="96"/>
      <c r="L3" s="96"/>
      <c r="M3" s="96"/>
      <c r="N3" s="96"/>
      <c r="O3" s="96"/>
      <c r="P3" s="96"/>
      <c r="Q3" s="1"/>
    </row>
    <row r="4" spans="1:17" ht="42"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363</v>
      </c>
      <c r="E8" s="99"/>
      <c r="F8" s="99"/>
      <c r="G8" s="99"/>
      <c r="H8" s="99"/>
      <c r="I8" s="100" t="s">
        <v>1</v>
      </c>
      <c r="J8" s="101" t="s">
        <v>468</v>
      </c>
      <c r="K8" s="101"/>
      <c r="L8" s="95" t="s">
        <v>2</v>
      </c>
      <c r="M8" s="102" t="str">
        <f>[51]POA!$C$19</f>
        <v>2. Educación, Talento y Cultura: Raíces que  nos Unen</v>
      </c>
      <c r="N8" s="99"/>
      <c r="O8" s="100" t="s">
        <v>3</v>
      </c>
      <c r="P8" s="148" t="s">
        <v>364</v>
      </c>
      <c r="Q8" s="99"/>
    </row>
    <row r="9" spans="1:17" ht="61.5" customHeight="1" x14ac:dyDescent="0.25">
      <c r="A9" s="95"/>
      <c r="B9" s="95"/>
      <c r="C9" s="95"/>
      <c r="D9" s="99"/>
      <c r="E9" s="99"/>
      <c r="F9" s="99"/>
      <c r="G9" s="99"/>
      <c r="H9" s="99"/>
      <c r="I9" s="100"/>
      <c r="J9" s="101"/>
      <c r="K9" s="101"/>
      <c r="L9" s="95"/>
      <c r="M9" s="99"/>
      <c r="N9" s="99"/>
      <c r="O9" s="100"/>
      <c r="P9" s="99"/>
      <c r="Q9" s="99"/>
    </row>
    <row r="10" spans="1:17" ht="20.25" customHeight="1" x14ac:dyDescent="0.25">
      <c r="A10" s="95" t="s">
        <v>27</v>
      </c>
      <c r="B10" s="95"/>
      <c r="C10" s="95"/>
      <c r="D10" s="95"/>
      <c r="E10" s="95"/>
      <c r="F10" s="95"/>
      <c r="G10" s="95"/>
      <c r="H10" s="95"/>
      <c r="I10" s="95"/>
      <c r="J10" s="95"/>
      <c r="K10" s="95"/>
      <c r="L10" s="95"/>
      <c r="M10" s="95"/>
      <c r="N10" s="95"/>
      <c r="O10" s="95"/>
      <c r="P10" s="95"/>
      <c r="Q10" s="95"/>
    </row>
    <row r="11" spans="1:17" ht="35.25" customHeight="1" x14ac:dyDescent="0.25">
      <c r="A11" s="73" t="s">
        <v>4</v>
      </c>
      <c r="B11" s="159" t="s">
        <v>113</v>
      </c>
      <c r="C11" s="104"/>
      <c r="D11" s="104"/>
      <c r="E11" s="105"/>
      <c r="F11" s="73" t="s">
        <v>5</v>
      </c>
      <c r="G11" s="159" t="s">
        <v>243</v>
      </c>
      <c r="H11" s="104"/>
      <c r="I11" s="104"/>
      <c r="J11" s="104"/>
      <c r="K11" s="104"/>
      <c r="L11" s="105"/>
      <c r="M11" s="26" t="s">
        <v>6</v>
      </c>
      <c r="N11" s="193" t="s">
        <v>244</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7" t="str">
        <f>[52]POA!$C$17</f>
        <v>EJE I. Inclusión y  Humanidad que  Transforman: Unidos para  Avanzar</v>
      </c>
      <c r="C13" s="99"/>
      <c r="D13" s="95" t="s">
        <v>8</v>
      </c>
      <c r="E13" s="157" t="str">
        <f>[51]POA!$C$18</f>
        <v xml:space="preserve">Promover el desarrollo integral e inclusivo de la sociedad mediante la educación y la cultura, fortaleciendo la infraestructura educativa, impulsando programas culturales y artísticos, para preservar el patrimonio cultural del Municipio con la participación activa de la niñez y juventud. </v>
      </c>
      <c r="F13" s="99"/>
      <c r="G13" s="99"/>
      <c r="H13" s="95" t="s">
        <v>9</v>
      </c>
      <c r="I13" s="102" t="str">
        <f>[51]POA!$C$20</f>
        <v xml:space="preserve">Articular políticas públicas que creen un entorno favorable para el desarrollo social e integración de la niñez, jóvenes, adultos mayores y discapacitados, promoviendo una colaboración entre distintos sectores para asegurar el bienestar social del Municipio </v>
      </c>
      <c r="J13" s="99"/>
      <c r="K13" s="99"/>
      <c r="L13" s="99"/>
      <c r="M13" s="100" t="s">
        <v>10</v>
      </c>
      <c r="N13" s="157" t="str">
        <f>[52]POA!$C$21</f>
        <v xml:space="preserve">2.1. gestionar recursos económicos para mejorar la infraestructura de las instituciones educativas en colaboración con el gobierno federal y estatal                                                                                                                                                                                                                                                                                                                   2.4 recuperar y promover las actividades culturales y artísticas en el municipio                                                                                                                                                                                                                                                                                                                                                                                                                                                                                       2.5. impulsar la difusión y preservación del patrimonio cultural del municipio, promoviendo danzas originarias, grupos musicales y otras actividades artísticas                                                                                                                                                                                                                                                                                                         2.7 promover los valores cívicos a través de ceremonias, desfiles y conmemoraciones oficiales                                                                                                                                                                                                                                                                                                                                                                                                                                           2.8 impulsar actividades culturales mediante convenios de colaboración con otros municipios, instituciones publicas y privadas                                                                                                                                                                                                                                                                                                                                                                             2.9 promover reuniones entre los jóvenes y sectores empresariales para lograr el apoyo a las actividades deportivas, culturales y artísticas.                                                                                                                                                                                                                                                                                                                                              2.17 impulsar el desarrollo integral desde la primera infancia, niñez, juventud y personas con discapacidad, ando atención prioritaria                                                                                                                                                                                                                                                                                                                                                 2.18 capacitar, sensibilizar y profesionalizar en perspectiva educativa, cultural y recreativa en perspectiva de la primera infancia, niñez y juventud para el desarrollo de actividades recreativas.                                                                                                                                                                                                                                 2.19 promover la recuperación y rehabilitación de espacios públicos para la reconstrucción del ejido social </v>
      </c>
      <c r="O13" s="99"/>
      <c r="P13" s="99"/>
      <c r="Q13" s="99"/>
    </row>
    <row r="14" spans="1:17" ht="409.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100" t="s">
        <v>14</v>
      </c>
      <c r="H17" s="100"/>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100"/>
      <c r="H18" s="100"/>
      <c r="I18" s="100"/>
      <c r="J18" s="100"/>
      <c r="K18" s="100"/>
      <c r="L18" s="74" t="s">
        <v>399</v>
      </c>
      <c r="M18" s="74" t="s">
        <v>18</v>
      </c>
      <c r="N18" s="100"/>
      <c r="O18" s="100"/>
      <c r="P18" s="100"/>
      <c r="Q18" s="100"/>
    </row>
    <row r="19" spans="1:18" ht="132.75" customHeight="1" x14ac:dyDescent="0.25">
      <c r="A19" s="2" t="s">
        <v>28</v>
      </c>
      <c r="B19" s="99" t="str">
        <f>[52]MIR!$B$12</f>
        <v xml:space="preserve">Garantizar una educación inclusiva y equitativa de calidad, y promover oportunidades de aprendizaje permanente para todos </v>
      </c>
      <c r="C19" s="99"/>
      <c r="D19" s="99"/>
      <c r="E19" s="99" t="str">
        <f>[52]MIR!$C$12</f>
        <v>Porcentaje de la población provenientes de grupos vulnerables</v>
      </c>
      <c r="F19" s="99"/>
      <c r="G19" s="172" t="str">
        <f>[52]MIR!$D$12</f>
        <v>Porcentaje de la población provenientes de grupos vulnerables = (no. De población que esta en grupos vulnerables/ número total de la población) * 100.
PPPGP = (NPGP/ NTP) *100</v>
      </c>
      <c r="H19" s="99"/>
      <c r="I19" s="109" t="str">
        <f>[51]MIR!$E$12</f>
        <v xml:space="preserve">Datos tomados de censos y encuestas de INEGI </v>
      </c>
      <c r="J19" s="99"/>
      <c r="K19" s="43" t="s">
        <v>399</v>
      </c>
      <c r="L19" s="56">
        <v>1</v>
      </c>
      <c r="M19" s="78" t="s">
        <v>440</v>
      </c>
      <c r="N19" s="79" t="s">
        <v>441</v>
      </c>
      <c r="O19" s="5">
        <v>0.25</v>
      </c>
      <c r="P19" s="109" t="str">
        <f t="shared" ref="P19:Q19" si="0">$J$8</f>
        <v>DIRECCIÓN GENERAL DE EDUCACIÓN Y CULTURA.</v>
      </c>
      <c r="Q19" s="99"/>
    </row>
    <row r="20" spans="1:18" ht="107.25" customHeight="1" x14ac:dyDescent="0.25">
      <c r="A20" s="2" t="s">
        <v>29</v>
      </c>
      <c r="B20" s="99" t="str">
        <f>[51]MIR!$B$13</f>
        <v>Reducir la de deserción escolar, promover oportunidades de aprendizajes culturales, inclusivos y equitativos en la población de Eduardo Neri</v>
      </c>
      <c r="C20" s="99"/>
      <c r="D20" s="99"/>
      <c r="E20" s="99" t="str">
        <f>[51]MIR!$C$13</f>
        <v>Porcentaje de alumnos que abandonaron sus estudios</v>
      </c>
      <c r="F20" s="99"/>
      <c r="G20" s="99" t="str">
        <f>[52]MIR!$D$13</f>
        <v>Porcentaje de alumnos que abandonaron sus estudios = (no de alumnos que abandonaron / no. De alumnos inscritos) *100                                                                       PAAE= (NAA/NAI) * 100</v>
      </c>
      <c r="H20" s="99"/>
      <c r="I20" s="109" t="str">
        <f>[51]MIR!$E$13</f>
        <v xml:space="preserve">Encuestas, reuniones con directores que proporcionen registros </v>
      </c>
      <c r="J20" s="99"/>
      <c r="K20" s="43" t="s">
        <v>399</v>
      </c>
      <c r="L20" s="56">
        <v>1</v>
      </c>
      <c r="M20" s="78" t="s">
        <v>440</v>
      </c>
      <c r="N20" s="79" t="s">
        <v>441</v>
      </c>
      <c r="O20" s="5">
        <v>0.25</v>
      </c>
      <c r="P20" s="109" t="str">
        <f t="shared" ref="P19:P22" si="1">$J$8</f>
        <v>DIRECCIÓN GENERAL DE EDUCACIÓN Y CULTURA.</v>
      </c>
      <c r="Q20" s="99"/>
    </row>
    <row r="21" spans="1:18" ht="78.75" customHeight="1" x14ac:dyDescent="0.25">
      <c r="A21" s="2" t="s">
        <v>71</v>
      </c>
      <c r="B21" s="99" t="str">
        <f>[52]MIR!$B$14</f>
        <v>Promover la igualdad de oportunidades educativas y el acceso de recursos para todos los alumnos en la comunidad.</v>
      </c>
      <c r="C21" s="99"/>
      <c r="D21" s="99"/>
      <c r="E21" s="99" t="str">
        <f>[52]MIR!$C$14</f>
        <v>Porcentaje para medir aumentar de la calidad educativa</v>
      </c>
      <c r="F21" s="99"/>
      <c r="G21" s="99" t="str">
        <f t="shared" ref="G21" si="2">$I$21</f>
        <v>Entrevistas a la población en general, preguntar que se puede mejorar</v>
      </c>
      <c r="H21" s="99"/>
      <c r="I21" s="109" t="str">
        <f>[52]MIR!$E$14</f>
        <v>Entrevistas a la población en general, preguntar que se puede mejorar</v>
      </c>
      <c r="J21" s="99"/>
      <c r="K21" s="43" t="s">
        <v>399</v>
      </c>
      <c r="L21" s="56">
        <v>1</v>
      </c>
      <c r="M21" s="78" t="s">
        <v>440</v>
      </c>
      <c r="N21" s="79" t="s">
        <v>441</v>
      </c>
      <c r="O21" s="5">
        <v>0.25</v>
      </c>
      <c r="P21" s="109" t="str">
        <f t="shared" si="1"/>
        <v>DIRECCIÓN GENERAL DE EDUCACIÓN Y CULTURA.</v>
      </c>
      <c r="Q21" s="99"/>
    </row>
    <row r="22" spans="1:18" ht="92.25" customHeight="1" x14ac:dyDescent="0.25">
      <c r="A22" s="2" t="s">
        <v>72</v>
      </c>
      <c r="B22" s="99" t="str">
        <f>[52]MIR!$B$20</f>
        <v>Promover actividades, eventos, Cultura Cívica, artística y Cultural en el municipio de Eduardo Neri</v>
      </c>
      <c r="C22" s="99"/>
      <c r="D22" s="99"/>
      <c r="E22" s="99" t="str">
        <f>[52]MIR!$C$20</f>
        <v xml:space="preserve">Porcentaje de estudiante que participan en actividades extracurriculares inclusivas </v>
      </c>
      <c r="F22" s="99"/>
      <c r="G22" s="99" t="str">
        <f>[52]MIR!$D$20</f>
        <v>Porcentaje de estudiantes participantes = (No. De estudiantes que participan / numero total de estudiantes) *100
PEP = (NEP /NTE) *100</v>
      </c>
      <c r="H22" s="99"/>
      <c r="I22" s="109" t="str">
        <f>[52]MIR!$E$20</f>
        <v xml:space="preserve">Informes de procesos, programas inclusivos e innovadores </v>
      </c>
      <c r="J22" s="99"/>
      <c r="K22" s="43" t="s">
        <v>399</v>
      </c>
      <c r="L22" s="56">
        <v>1</v>
      </c>
      <c r="M22" s="78" t="s">
        <v>440</v>
      </c>
      <c r="N22" s="79" t="s">
        <v>441</v>
      </c>
      <c r="O22" s="5">
        <v>0.25</v>
      </c>
      <c r="P22" s="109" t="str">
        <f t="shared" si="1"/>
        <v>DIRECCIÓN GENERAL DE EDUCACIÓN Y CULTURA.</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19.25" customHeight="1" x14ac:dyDescent="0.25">
      <c r="A24" s="3" t="s">
        <v>81</v>
      </c>
      <c r="B24" s="99" t="str">
        <f>[52]MIR!$B$15</f>
        <v>Llevar acabo actividades de integración de alumnos con las bibliotecas para generar habito en la lectura</v>
      </c>
      <c r="C24" s="99"/>
      <c r="D24" s="99"/>
      <c r="E24" s="99" t="str">
        <f>[52]MIR!$C$15</f>
        <v>Porcentajes de actividades que se llevan acabo mensualmente</v>
      </c>
      <c r="F24" s="99"/>
      <c r="G24" s="99" t="str">
        <f>[52]MIR!$D$15</f>
        <v>Porcentaje de actividades realizadas mensualmente = (No.  No. De actividades realizadas / No. De actividades programadas) * 100 
PARM = (NAR / NAP) * 100</v>
      </c>
      <c r="H24" s="99"/>
      <c r="I24" s="109" t="str">
        <f>[52]MIR!$E$15</f>
        <v>Actividades de lectura que se realizan, redes sociales, foros de lectura, clubes de lectura</v>
      </c>
      <c r="J24" s="99"/>
      <c r="K24" s="43" t="s">
        <v>399</v>
      </c>
      <c r="L24" s="75">
        <v>1</v>
      </c>
      <c r="M24" s="78" t="s">
        <v>440</v>
      </c>
      <c r="N24" s="79" t="s">
        <v>441</v>
      </c>
      <c r="O24" s="5">
        <v>0.25</v>
      </c>
      <c r="P24" s="109" t="str">
        <f t="shared" ref="P24:P34" si="3">$P$22</f>
        <v>DIRECCIÓN GENERAL DE EDUCACIÓN Y CULTURA.</v>
      </c>
      <c r="Q24" s="99"/>
    </row>
    <row r="25" spans="1:18" ht="105.75" customHeight="1" x14ac:dyDescent="0.25">
      <c r="A25" s="3" t="s">
        <v>74</v>
      </c>
      <c r="B25" s="300" t="str">
        <f>[52]MIR!$B$16</f>
        <v xml:space="preserve">Implementar clases de regularización y activación física a alumnos que lo requieran </v>
      </c>
      <c r="C25" s="99"/>
      <c r="D25" s="99"/>
      <c r="E25" s="99" t="str">
        <f>[52]MIR!$C$16</f>
        <v xml:space="preserve">Porcentaje de clases de regularización </v>
      </c>
      <c r="F25" s="99"/>
      <c r="G25" s="99" t="str">
        <f>[52]MIR!$D$16</f>
        <v>Porcentaje de clases de regularización = (No. De actividades realizadas / No. De actividades programadas) * 100 
PARM = (NAR / NAP) * 100</v>
      </c>
      <c r="H25" s="99"/>
      <c r="I25" s="109" t="str">
        <f>[52]MIR!$E$16</f>
        <v>Clases de regularización, evidencias fotográficas, programas de participación educativa</v>
      </c>
      <c r="J25" s="99"/>
      <c r="K25" s="43" t="s">
        <v>399</v>
      </c>
      <c r="L25" s="75">
        <v>1</v>
      </c>
      <c r="M25" s="78" t="s">
        <v>440</v>
      </c>
      <c r="N25" s="79" t="s">
        <v>441</v>
      </c>
      <c r="O25" s="5">
        <v>0.25</v>
      </c>
      <c r="P25" s="109" t="str">
        <f t="shared" si="3"/>
        <v>DIRECCIÓN GENERAL DE EDUCACIÓN Y CULTURA.</v>
      </c>
      <c r="Q25" s="99"/>
      <c r="R25" t="s">
        <v>34</v>
      </c>
    </row>
    <row r="26" spans="1:18" ht="116.25" customHeight="1" x14ac:dyDescent="0.25">
      <c r="A26" s="3" t="s">
        <v>75</v>
      </c>
      <c r="B26" s="112" t="str">
        <f>[52]MIR!$B$17</f>
        <v xml:space="preserve">Implementación de actividades culturales recreativos para mantener a ocupados a los alumnos para que no caigan en adicciones </v>
      </c>
      <c r="C26" s="116"/>
      <c r="D26" s="113"/>
      <c r="E26" s="112" t="str">
        <f>[52]MIR!$C$17</f>
        <v xml:space="preserve">Porcentaje de actividades culturales </v>
      </c>
      <c r="F26" s="113"/>
      <c r="G26" s="112" t="str">
        <f>[52]MIR!$D$17</f>
        <v>Porcentaje de actividades culturales = (No. De actividades realizadas / No. De actividades programadas) * 100 
PAC = (NAR / NAP) * 100</v>
      </c>
      <c r="H26" s="113"/>
      <c r="I26" s="114" t="str">
        <f>[52]MIR!$E$17</f>
        <v>Implementar talleres, clubes, proyectar en redes sociales nuestra cultura</v>
      </c>
      <c r="J26" s="115"/>
      <c r="K26" s="43" t="s">
        <v>399</v>
      </c>
      <c r="L26" s="75">
        <v>1</v>
      </c>
      <c r="M26" s="78" t="s">
        <v>440</v>
      </c>
      <c r="N26" s="79" t="s">
        <v>441</v>
      </c>
      <c r="O26" s="5">
        <v>0.25</v>
      </c>
      <c r="P26" s="109" t="str">
        <f t="shared" si="3"/>
        <v>DIRECCIÓN GENERAL DE EDUCACIÓN Y CULTURA.</v>
      </c>
      <c r="Q26" s="99"/>
    </row>
    <row r="27" spans="1:18" ht="114" customHeight="1" x14ac:dyDescent="0.25">
      <c r="A27" s="3" t="s">
        <v>182</v>
      </c>
      <c r="B27" s="112" t="str">
        <f>[52]MIR!$B$18</f>
        <v>Organizar visitar a los planteles educativos con platicas pasadas en las necesidades que se requieran</v>
      </c>
      <c r="C27" s="116"/>
      <c r="D27" s="113"/>
      <c r="E27" s="112" t="str">
        <f>[52]MIR!$C$18</f>
        <v xml:space="preserve">Porcentaje de visitas al mes </v>
      </c>
      <c r="F27" s="113"/>
      <c r="G27" s="112" t="str">
        <f>[52]MIR!$D$18</f>
        <v>Porcentaje de visitas programadas = (No. visitas realizadas / No. De visitas programadas) * 100 
PVP = (NVR / NVP) * 100</v>
      </c>
      <c r="H27" s="113"/>
      <c r="I27" s="114" t="str">
        <f>[52]MIR!$E$18</f>
        <v xml:space="preserve">Visitas, entrevistas, sondeos, reuniones </v>
      </c>
      <c r="J27" s="115"/>
      <c r="K27" s="43" t="s">
        <v>399</v>
      </c>
      <c r="L27" s="75">
        <v>1</v>
      </c>
      <c r="M27" s="78" t="s">
        <v>440</v>
      </c>
      <c r="N27" s="79" t="s">
        <v>441</v>
      </c>
      <c r="O27" s="5">
        <v>0.25</v>
      </c>
      <c r="P27" s="109" t="str">
        <f t="shared" si="3"/>
        <v>DIRECCIÓN GENERAL DE EDUCACIÓN Y CULTURA.</v>
      </c>
      <c r="Q27" s="99"/>
    </row>
    <row r="28" spans="1:18" ht="121.5" customHeight="1" x14ac:dyDescent="0.25">
      <c r="A28" s="3" t="s">
        <v>212</v>
      </c>
      <c r="B28" s="99" t="str">
        <f>[52]MIR!$B$19</f>
        <v>Gestionar el programa de lentes "ver bien para aprender mejor" en las comunidades de Eduardo Neri</v>
      </c>
      <c r="C28" s="99"/>
      <c r="D28" s="99"/>
      <c r="E28" s="99" t="str">
        <f>[52]MIR!$C$19</f>
        <v xml:space="preserve">Porcentaje de alumnos beneficiados </v>
      </c>
      <c r="F28" s="99"/>
      <c r="G28" s="99" t="str">
        <f>[52]MIR!$D$19</f>
        <v>porcentaje de alumnos beneficiados = (número total de alumnos matriculados / No. cobertura al programa) * 100
PAB = (NAM/NCP) * 100</v>
      </c>
      <c r="H28" s="99"/>
      <c r="I28" s="99" t="str">
        <f>[52]MIR!$E$19</f>
        <v xml:space="preserve">Visitas, entrevistas, sondeos, reuniones </v>
      </c>
      <c r="J28" s="99"/>
      <c r="K28" s="43" t="s">
        <v>399</v>
      </c>
      <c r="L28" s="75">
        <v>1</v>
      </c>
      <c r="M28" s="78" t="s">
        <v>440</v>
      </c>
      <c r="N28" s="79" t="s">
        <v>441</v>
      </c>
      <c r="O28" s="5">
        <v>0.25</v>
      </c>
      <c r="P28" s="109" t="str">
        <f t="shared" si="3"/>
        <v>DIRECCIÓN GENERAL DE EDUCACIÓN Y CULTURA.</v>
      </c>
      <c r="Q28" s="99"/>
    </row>
    <row r="29" spans="1:18" ht="105.75" customHeight="1" x14ac:dyDescent="0.25">
      <c r="A29" s="3" t="s">
        <v>77</v>
      </c>
      <c r="B29" s="99" t="str">
        <f>[52]MIR!$B$21</f>
        <v>Se realizan ceremonias de fechas conmemorativas</v>
      </c>
      <c r="C29" s="99"/>
      <c r="D29" s="99"/>
      <c r="E29" s="99" t="str">
        <f>[52]MIR!$C$21</f>
        <v xml:space="preserve">Ceremonias conmemorativas </v>
      </c>
      <c r="F29" s="99"/>
      <c r="G29" s="99" t="str">
        <f>[52]MIR!$D$21</f>
        <v>(Ceremonias conmemorativas realizadas / ceremonias conmemorativas programadas * 100 ) CC=CCR/CCP*100</v>
      </c>
      <c r="H29" s="99"/>
      <c r="I29" s="99" t="str">
        <f>[52]MIR!$E$21</f>
        <v>Ceremonias</v>
      </c>
      <c r="J29" s="99"/>
      <c r="K29" s="43" t="s">
        <v>399</v>
      </c>
      <c r="L29" s="82">
        <v>1</v>
      </c>
      <c r="M29" s="84" t="s">
        <v>440</v>
      </c>
      <c r="N29" s="79" t="s">
        <v>441</v>
      </c>
      <c r="O29" s="5">
        <v>0.25</v>
      </c>
      <c r="P29" s="109" t="str">
        <f t="shared" si="3"/>
        <v>DIRECCIÓN GENERAL DE EDUCACIÓN Y CULTURA.</v>
      </c>
      <c r="Q29" s="99"/>
    </row>
    <row r="30" spans="1:18" ht="79.5" customHeight="1" x14ac:dyDescent="0.25">
      <c r="A30" s="3" t="s">
        <v>119</v>
      </c>
      <c r="B30" s="99" t="str">
        <f>[52]MIR!$B$22</f>
        <v>Se realizan Homenajes a la Bandera de manera mensuales</v>
      </c>
      <c r="C30" s="99"/>
      <c r="D30" s="99"/>
      <c r="E30" s="99" t="str">
        <f>[52]MIR!$C$22</f>
        <v>Realización de Homenajes a la Bandera mensualmente</v>
      </c>
      <c r="F30" s="99"/>
      <c r="G30" s="99" t="str">
        <f>[52]MIR!$D$22</f>
        <v>(Homenajes a la Bandera Realizados/ Numero de personas que participan * 100) HBR=NPP</v>
      </c>
      <c r="H30" s="99"/>
      <c r="I30" s="99" t="str">
        <f>[52]MIR!$E$22</f>
        <v>Homenajes</v>
      </c>
      <c r="J30" s="99"/>
      <c r="K30" s="43" t="s">
        <v>399</v>
      </c>
      <c r="L30" s="82">
        <v>1</v>
      </c>
      <c r="M30" s="84" t="s">
        <v>440</v>
      </c>
      <c r="N30" s="79" t="s">
        <v>441</v>
      </c>
      <c r="O30" s="5">
        <v>0.25</v>
      </c>
      <c r="P30" s="109" t="str">
        <f t="shared" si="3"/>
        <v>DIRECCIÓN GENERAL DE EDUCACIÓN Y CULTURA.</v>
      </c>
      <c r="Q30" s="99"/>
    </row>
    <row r="31" spans="1:18" ht="96" customHeight="1" x14ac:dyDescent="0.25">
      <c r="A31" s="3" t="s">
        <v>186</v>
      </c>
      <c r="B31" s="99" t="str">
        <f>[52]MIR!$B$23</f>
        <v>Se realizan concursos de escoltas o eventos cívicos enfocados a despertar el interés patriótico</v>
      </c>
      <c r="C31" s="99"/>
      <c r="D31" s="99"/>
      <c r="E31" s="99" t="str">
        <f>[52]MIR!$C$23</f>
        <v>Ejecución de Concursos o eventos cívicos</v>
      </c>
      <c r="F31" s="99"/>
      <c r="G31" s="99" t="str">
        <f>[52]MIR!$D$23</f>
        <v>(Ejecución de Eventos y Concursos Cívicos/ numero de docentes y estudiantes que intervienen * 100) EECC=NDEI</v>
      </c>
      <c r="H31" s="99"/>
      <c r="I31" s="99" t="str">
        <f>[52]MIR!$E$23</f>
        <v>Concursos y Eventos</v>
      </c>
      <c r="J31" s="99"/>
      <c r="K31" s="43" t="s">
        <v>399</v>
      </c>
      <c r="L31" s="82">
        <v>1</v>
      </c>
      <c r="M31" s="84" t="s">
        <v>440</v>
      </c>
      <c r="N31" s="79" t="s">
        <v>441</v>
      </c>
      <c r="O31" s="5">
        <v>0.25</v>
      </c>
      <c r="P31" s="109" t="str">
        <f t="shared" si="3"/>
        <v>DIRECCIÓN GENERAL DE EDUCACIÓN Y CULTURA.</v>
      </c>
      <c r="Q31" s="99"/>
    </row>
    <row r="32" spans="1:18" ht="110.25" customHeight="1" x14ac:dyDescent="0.25">
      <c r="A32" s="3" t="s">
        <v>242</v>
      </c>
      <c r="B32" s="99" t="str">
        <f>[52]MIR!$B$24</f>
        <v>Se realizan desfiles cívicos conmemorativos</v>
      </c>
      <c r="C32" s="99"/>
      <c r="D32" s="99"/>
      <c r="E32" s="99" t="str">
        <f>[52]MIR!$C$24</f>
        <v>Desarrollo de Desfiles Cívicos Conmemorativos</v>
      </c>
      <c r="F32" s="99"/>
      <c r="G32" s="99" t="str">
        <f>[52]MIR!$D$24</f>
        <v>(Desarrollo de Desfiles Cívicos Conmemorativos/ Población Estudiantil, Docentes y Ciudadanía * 100) DDCC=PEDC</v>
      </c>
      <c r="H32" s="99"/>
      <c r="I32" s="299" t="s">
        <v>457</v>
      </c>
      <c r="J32" s="99"/>
      <c r="K32" s="43" t="s">
        <v>399</v>
      </c>
      <c r="L32" s="82">
        <v>1</v>
      </c>
      <c r="M32" s="84" t="s">
        <v>440</v>
      </c>
      <c r="N32" s="79" t="s">
        <v>441</v>
      </c>
      <c r="O32" s="5">
        <v>0.25</v>
      </c>
      <c r="P32" s="109" t="str">
        <f t="shared" si="3"/>
        <v>DIRECCIÓN GENERAL DE EDUCACIÓN Y CULTURA.</v>
      </c>
      <c r="Q32" s="99"/>
    </row>
    <row r="33" spans="1:17" ht="75.75" customHeight="1" x14ac:dyDescent="0.25">
      <c r="A33" s="3" t="s">
        <v>328</v>
      </c>
      <c r="B33" s="99" t="str">
        <f>[52]MIR!$B$25</f>
        <v>Se realizan representaciones de bandas sinfónicas</v>
      </c>
      <c r="C33" s="99"/>
      <c r="D33" s="99"/>
      <c r="E33" s="99" t="str">
        <f>[52]MIR!$C$25</f>
        <v>Presentación de Bandas Sinfónicas</v>
      </c>
      <c r="F33" s="99"/>
      <c r="G33" s="99" t="str">
        <f>[52]MIR!$D$25</f>
        <v>(Presentación de Bandas Sinfónicas/ Publico en General * 100) PBS=PG/</v>
      </c>
      <c r="H33" s="99"/>
      <c r="I33" s="299" t="s">
        <v>458</v>
      </c>
      <c r="J33" s="99"/>
      <c r="K33" s="43" t="s">
        <v>399</v>
      </c>
      <c r="L33" s="82">
        <v>1</v>
      </c>
      <c r="M33" s="84" t="s">
        <v>440</v>
      </c>
      <c r="N33" s="79" t="s">
        <v>441</v>
      </c>
      <c r="O33" s="5">
        <v>0.25</v>
      </c>
      <c r="P33" s="109" t="str">
        <f t="shared" si="3"/>
        <v>DIRECCIÓN GENERAL DE EDUCACIÓN Y CULTURA.</v>
      </c>
      <c r="Q33" s="99"/>
    </row>
    <row r="34" spans="1:17" ht="79.5" customHeight="1" x14ac:dyDescent="0.25">
      <c r="A34" s="3" t="s">
        <v>456</v>
      </c>
      <c r="B34" s="99" t="str">
        <f>[52]MIR!$B$26</f>
        <v>Existen intercambios culturales</v>
      </c>
      <c r="C34" s="99"/>
      <c r="D34" s="99"/>
      <c r="E34" s="99" t="str">
        <f>[52]MIR!$C$26</f>
        <v>Intercambios Culturales</v>
      </c>
      <c r="F34" s="99"/>
      <c r="G34" s="99" t="str">
        <f>[52]MIR!$D$26</f>
        <v>(Intercambios Culturales con Municipios/ Población de los municipios * 100) ICM=PDM</v>
      </c>
      <c r="H34" s="99"/>
      <c r="I34" s="299" t="s">
        <v>459</v>
      </c>
      <c r="J34" s="99"/>
      <c r="K34" s="43" t="s">
        <v>399</v>
      </c>
      <c r="L34" s="82">
        <v>1</v>
      </c>
      <c r="M34" s="84" t="s">
        <v>440</v>
      </c>
      <c r="N34" s="79" t="s">
        <v>441</v>
      </c>
      <c r="O34" s="5">
        <v>0.25</v>
      </c>
      <c r="P34" s="109" t="str">
        <f t="shared" si="3"/>
        <v>DIRECCIÓN GENERAL DE EDUCACIÓN Y CULTURA.</v>
      </c>
      <c r="Q34" s="99"/>
    </row>
    <row r="35" spans="1:17" ht="15.75" customHeight="1" x14ac:dyDescent="0.25">
      <c r="A35" s="36"/>
      <c r="B35" s="1"/>
      <c r="C35" s="1"/>
      <c r="D35" s="1"/>
      <c r="E35" s="1"/>
      <c r="F35" s="117"/>
      <c r="G35" s="117"/>
      <c r="H35" s="117"/>
      <c r="I35" s="1"/>
      <c r="J35" s="1"/>
      <c r="K35" s="1"/>
      <c r="L35" s="1"/>
      <c r="M35" s="1"/>
      <c r="N35" s="1"/>
      <c r="O35" s="1"/>
      <c r="P35" s="1"/>
      <c r="Q35" s="1"/>
    </row>
    <row r="36" spans="1:17" x14ac:dyDescent="0.25">
      <c r="A36" s="36"/>
      <c r="B36" s="1"/>
      <c r="C36" s="1"/>
      <c r="D36" s="1"/>
      <c r="E36" s="1"/>
      <c r="F36" s="117"/>
      <c r="G36" s="117"/>
      <c r="H36" s="117"/>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s="1" customFormat="1" ht="132.75" customHeight="1" x14ac:dyDescent="0.25">
      <c r="F38"/>
    </row>
    <row r="39" spans="1:17" s="1" customFormat="1" x14ac:dyDescent="0.25"/>
    <row r="40" spans="1:17" s="1" customFormat="1" x14ac:dyDescent="0.25"/>
  </sheetData>
  <mergeCells count="1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P19:Q19"/>
    <mergeCell ref="B20:D20"/>
    <mergeCell ref="E20:F20"/>
    <mergeCell ref="G20:H20"/>
    <mergeCell ref="I20:J20"/>
    <mergeCell ref="P20:Q20"/>
    <mergeCell ref="B19:D19"/>
    <mergeCell ref="E19:F19"/>
    <mergeCell ref="G19:H19"/>
    <mergeCell ref="I19:J19"/>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E28:F28"/>
    <mergeCell ref="G28:H28"/>
    <mergeCell ref="I28:J28"/>
    <mergeCell ref="P28:Q28"/>
    <mergeCell ref="B25:D25"/>
    <mergeCell ref="E25:F25"/>
    <mergeCell ref="G25:H25"/>
    <mergeCell ref="I25:J25"/>
    <mergeCell ref="P25:Q25"/>
    <mergeCell ref="B26:D26"/>
    <mergeCell ref="E26:F26"/>
    <mergeCell ref="G26:H26"/>
    <mergeCell ref="I26:J26"/>
    <mergeCell ref="P26:Q26"/>
    <mergeCell ref="P29:Q29"/>
    <mergeCell ref="B30:D30"/>
    <mergeCell ref="E30:F30"/>
    <mergeCell ref="G30:H30"/>
    <mergeCell ref="I30:J30"/>
    <mergeCell ref="P30:Q30"/>
    <mergeCell ref="F35:H36"/>
    <mergeCell ref="B27:D27"/>
    <mergeCell ref="E27:F27"/>
    <mergeCell ref="G27:H27"/>
    <mergeCell ref="I27:J27"/>
    <mergeCell ref="B29:D29"/>
    <mergeCell ref="E29:F29"/>
    <mergeCell ref="G29:H29"/>
    <mergeCell ref="I29:J29"/>
    <mergeCell ref="B31:D31"/>
    <mergeCell ref="E31:F31"/>
    <mergeCell ref="G31:H31"/>
    <mergeCell ref="I31:J31"/>
    <mergeCell ref="B33:D33"/>
    <mergeCell ref="E33:F33"/>
    <mergeCell ref="G33:H33"/>
    <mergeCell ref="P27:Q27"/>
    <mergeCell ref="B28:D28"/>
    <mergeCell ref="I33:J33"/>
    <mergeCell ref="P33:Q33"/>
    <mergeCell ref="B34:D34"/>
    <mergeCell ref="E34:F34"/>
    <mergeCell ref="G34:H34"/>
    <mergeCell ref="I34:J34"/>
    <mergeCell ref="P34:Q34"/>
    <mergeCell ref="P31:Q31"/>
    <mergeCell ref="B32:D32"/>
    <mergeCell ref="E32:F32"/>
    <mergeCell ref="G32:H32"/>
    <mergeCell ref="I32:J32"/>
    <mergeCell ref="P32:Q32"/>
  </mergeCells>
  <pageMargins left="0.7" right="0.7" top="0.75" bottom="0.75" header="0.3" footer="0.3"/>
  <pageSetup scale="5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abSelected="1" topLeftCell="A25" zoomScale="59" zoomScaleNormal="59" zoomScaleSheetLayoutView="70" workbookViewId="0">
      <selection activeCell="N28" sqref="N28"/>
    </sheetView>
  </sheetViews>
  <sheetFormatPr baseColWidth="10" defaultColWidth="10.875" defaultRowHeight="15.75" x14ac:dyDescent="0.25"/>
  <cols>
    <col min="1" max="1" width="13.75" customWidth="1"/>
    <col min="3" max="3" width="6.875" customWidth="1"/>
    <col min="4" max="4" width="12.5" customWidth="1"/>
    <col min="5" max="5" width="8.375" customWidth="1"/>
    <col min="6" max="6" width="10.375" customWidth="1"/>
    <col min="8" max="8" width="11" customWidth="1"/>
    <col min="9" max="9" width="16.5" customWidth="1"/>
    <col min="10" max="10" width="5.25" customWidth="1"/>
    <col min="11" max="11" width="13.125" customWidth="1"/>
    <col min="12" max="12" width="12.5" customWidth="1"/>
    <col min="13" max="13" width="14.625" customWidth="1"/>
    <col min="14" max="14" width="11.625" customWidth="1"/>
    <col min="15" max="15" width="13.625" customWidth="1"/>
    <col min="17" max="17" width="8.3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1" customHeight="1" x14ac:dyDescent="0.25">
      <c r="A3" s="1"/>
      <c r="B3" s="96"/>
      <c r="C3" s="96"/>
      <c r="D3" s="96"/>
      <c r="E3" s="96"/>
      <c r="F3" s="96"/>
      <c r="G3" s="96"/>
      <c r="H3" s="96"/>
      <c r="I3" s="96"/>
      <c r="J3" s="96"/>
      <c r="K3" s="96"/>
      <c r="L3" s="96"/>
      <c r="M3" s="96"/>
      <c r="N3" s="96"/>
      <c r="O3" s="96"/>
      <c r="P3" s="96"/>
      <c r="Q3" s="1"/>
    </row>
    <row r="4" spans="1:17" ht="33.7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359</v>
      </c>
      <c r="E8" s="99"/>
      <c r="F8" s="99"/>
      <c r="G8" s="99"/>
      <c r="H8" s="99"/>
      <c r="I8" s="100" t="s">
        <v>1</v>
      </c>
      <c r="J8" s="302" t="s">
        <v>469</v>
      </c>
      <c r="K8" s="302"/>
      <c r="L8" s="100" t="s">
        <v>2</v>
      </c>
      <c r="M8" s="301" t="str">
        <f>[53]POA!$B$50</f>
        <v>Programa 1. Creciendo Contigo: Bienestar para Todos</v>
      </c>
      <c r="N8" s="301"/>
      <c r="O8" s="100" t="s">
        <v>3</v>
      </c>
      <c r="P8" s="148" t="s">
        <v>360</v>
      </c>
      <c r="Q8" s="99"/>
    </row>
    <row r="9" spans="1:17" ht="61.5" customHeight="1" x14ac:dyDescent="0.25">
      <c r="A9" s="95"/>
      <c r="B9" s="95"/>
      <c r="C9" s="95"/>
      <c r="D9" s="99"/>
      <c r="E9" s="99"/>
      <c r="F9" s="99"/>
      <c r="G9" s="99"/>
      <c r="H9" s="99"/>
      <c r="I9" s="100"/>
      <c r="J9" s="302"/>
      <c r="K9" s="302"/>
      <c r="L9" s="100"/>
      <c r="M9" s="301"/>
      <c r="N9" s="301"/>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303" t="s">
        <v>113</v>
      </c>
      <c r="C11" s="304"/>
      <c r="D11" s="304"/>
      <c r="E11" s="305"/>
      <c r="F11" s="73" t="s">
        <v>5</v>
      </c>
      <c r="G11" s="303" t="s">
        <v>112</v>
      </c>
      <c r="H11" s="304"/>
      <c r="I11" s="304"/>
      <c r="J11" s="304"/>
      <c r="K11" s="304"/>
      <c r="L11" s="305"/>
      <c r="M11" s="26" t="s">
        <v>6</v>
      </c>
      <c r="N11" s="303" t="s">
        <v>111</v>
      </c>
      <c r="O11" s="304"/>
      <c r="P11" s="304"/>
      <c r="Q11" s="3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01" t="str">
        <f>[53]POA!$A$38</f>
        <v>Eje 1: Inclusión y Humanidad que Transforman: "Unidos para Avanzar"</v>
      </c>
      <c r="C13" s="301"/>
      <c r="D13" s="95" t="s">
        <v>8</v>
      </c>
      <c r="E13" s="301" t="str">
        <f>[53]POA!$B$38</f>
        <v>Contribuir a que la ciudadanía de Eduardo Neri en situación de rezago social o marginación, acceda a los beneficios de los programas sociales, con el fin de mejorar su calidad de vida, mediante la atención prioritaria a los grupos vulnerables, de manera inclusiva para fortalecer las condiciones que permita alcanzar un desarrollo humano integral.</v>
      </c>
      <c r="F13" s="301"/>
      <c r="G13" s="301"/>
      <c r="H13" s="95" t="s">
        <v>9</v>
      </c>
      <c r="I13" s="301" t="str">
        <f>[53]POA!$E$38</f>
        <v>Articular políticas públicas que creen un entorno favorable para el desarrollo social e integral de la niñez, jóvenes, adultos, adultos mayores y discapacitados, promoviendo una colaboración entre distintos sectores para asegurar el bienestar social del Municipio.</v>
      </c>
      <c r="J13" s="301"/>
      <c r="K13" s="301"/>
      <c r="L13" s="301"/>
      <c r="M13" s="100" t="s">
        <v>10</v>
      </c>
      <c r="N13" s="301" t="str">
        <f>[53]POA!$Q$38</f>
        <v>1.1 Difundir los programas sociales vigentes del Gobierno Federal y Estatal para asegurar que tengan acceso los grupos vulnerables y contribuyan a la reducción de las carencias que generan desigualdad.1.3 Implementar apoyos dirigidos a los grupos vulnerables para disminuir la desigualdad social asegurando que todas las Comunidades del Municipio tengan acceso directo a estos beneficios. 1.4 Coordinar de manera institucional la gestión y apoyo para la inscripción de la ciudadanía en los programas sociales brindando información clara y oportuna estableciendo una comunicación efectiva para facilitar su acceso. 1.5 Implementar un padrón de beneficiarios del Municipio para optimizar recursos y atender de manera oportuna información de los diversos programas sociales. 1.6 Optimizar la entrega oportuna de los apoyos de los Programas Municipales favoreciendo el bienestar social de la ciudadanía en general. 1.7 Realizar convenios de colaboración institucional con la Federación y organizaciones civiles para generar 91 oportunidades sociales y económicas en beneficio de la ciudadanía.1.11 Ampliar las oportunidades de acceso a programas y apoyos sociales, que permitan promover el autoempleo o emprendimiento.1.13 Canalizar las sugerencias y quejas en atención a migrantes ante las instancias competentes para su desarrollo social. 1.14 Informar a los migrantes sobre los trámites y servicios en beneficio del sector, brindando seguimiento y apoyo para la gestión ordenada.</v>
      </c>
      <c r="O13" s="301"/>
      <c r="P13" s="301"/>
      <c r="Q13" s="301"/>
    </row>
    <row r="14" spans="1:17" ht="388.5" customHeight="1" x14ac:dyDescent="0.25">
      <c r="A14" s="100"/>
      <c r="B14" s="301"/>
      <c r="C14" s="301"/>
      <c r="D14" s="95"/>
      <c r="E14" s="301"/>
      <c r="F14" s="301"/>
      <c r="G14" s="301"/>
      <c r="H14" s="95"/>
      <c r="I14" s="301"/>
      <c r="J14" s="301"/>
      <c r="K14" s="301"/>
      <c r="L14" s="301"/>
      <c r="M14" s="100"/>
      <c r="N14" s="301"/>
      <c r="O14" s="301"/>
      <c r="P14" s="301"/>
      <c r="Q14" s="301"/>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46.25" customHeight="1" x14ac:dyDescent="0.25">
      <c r="A19" s="2" t="s">
        <v>28</v>
      </c>
      <c r="B19" s="99" t="str">
        <f>[53]MIR!$B$12</f>
        <v>Igualdad económica y social entre la población de Eduardo Neri</v>
      </c>
      <c r="C19" s="99"/>
      <c r="D19" s="99"/>
      <c r="E19" s="99" t="str">
        <f>[53]MIR!$C$12</f>
        <v>Índice de la población en situación de pobreza</v>
      </c>
      <c r="F19" s="99"/>
      <c r="G19" s="99" t="str">
        <f>[53]MIR!$D$12</f>
        <v>Índice de Personas en Situación de Pobreza = No. De Personas en Situación de Pobreza / No. Total de la Población del Municipio * 100. PPSP=(NPSP/TPM)*100</v>
      </c>
      <c r="H19" s="99"/>
      <c r="I19" s="109" t="str">
        <f>[53]MIR!$E$12</f>
        <v>Informes y Reportes y Evidencias Fotográficas.</v>
      </c>
      <c r="J19" s="99"/>
      <c r="K19" s="43" t="s">
        <v>399</v>
      </c>
      <c r="L19" s="75">
        <v>1</v>
      </c>
      <c r="M19" s="78" t="s">
        <v>440</v>
      </c>
      <c r="N19" s="79" t="s">
        <v>441</v>
      </c>
      <c r="O19" s="5">
        <v>0.25</v>
      </c>
      <c r="P19" s="109" t="str">
        <f t="shared" ref="P19:Q22" si="0">$J$8</f>
        <v>DIRECCIÓN GNERAL DE DESARROLLO SOCIAL.</v>
      </c>
      <c r="Q19" s="99"/>
    </row>
    <row r="20" spans="1:18" ht="177.75" customHeight="1" x14ac:dyDescent="0.25">
      <c r="A20" s="2" t="s">
        <v>29</v>
      </c>
      <c r="B20" s="99" t="str">
        <f>[53]MIR!$B$13</f>
        <v xml:space="preserve"> cobertura suficiente de los programas sociales en comunidades en situación de vulnerabilidad en el municipio de Eduardo Neri.</v>
      </c>
      <c r="C20" s="99"/>
      <c r="D20" s="99"/>
      <c r="E20" s="99" t="str">
        <f>[53]MIR!$C$13</f>
        <v>Porcentaje de cobertura de los programas sociales</v>
      </c>
      <c r="F20" s="99"/>
      <c r="G20" s="99" t="str">
        <f>[53]MIR!$D$13</f>
        <v>Porcentaje de cobertura de los programas sociales=No. De Personas beneficiadas con algún programa social/ No. Total de la población del municipio*100. PCPS=(PBPS/TPM)*100</v>
      </c>
      <c r="H20" s="99"/>
      <c r="I20" s="109" t="str">
        <f>[53]MIR!$E$13</f>
        <v>Padrón de
Beneficiarios</v>
      </c>
      <c r="J20" s="99"/>
      <c r="K20" s="43" t="s">
        <v>399</v>
      </c>
      <c r="L20" s="75">
        <v>1</v>
      </c>
      <c r="M20" s="78" t="s">
        <v>440</v>
      </c>
      <c r="N20" s="79" t="s">
        <v>441</v>
      </c>
      <c r="O20" s="5">
        <v>0.25</v>
      </c>
      <c r="P20" s="109" t="str">
        <f t="shared" si="0"/>
        <v>DIRECCIÓN GNERAL DE DESARROLLO SOCIAL.</v>
      </c>
      <c r="Q20" s="99"/>
    </row>
    <row r="21" spans="1:18" ht="144" customHeight="1" x14ac:dyDescent="0.25">
      <c r="A21" s="33" t="s">
        <v>71</v>
      </c>
      <c r="B21" s="99" t="str">
        <f>[53]MIR!$B$14</f>
        <v>Migración segura para los pobladores de nuestro municipio</v>
      </c>
      <c r="C21" s="99"/>
      <c r="D21" s="99"/>
      <c r="E21" s="99" t="str">
        <f>[53]MIR!$C$14</f>
        <v xml:space="preserve">Índice de la población migrante </v>
      </c>
      <c r="F21" s="99"/>
      <c r="G21" s="99" t="str">
        <f>[53]MIR!$D$14</f>
        <v>Índice de la población migrante  = No. De pasaportes y visas tramitados / No. Total de solicitudes * 100. PPSP=(NPv/TPM)*100</v>
      </c>
      <c r="H21" s="99"/>
      <c r="I21" s="109" t="str">
        <f>[53]MIR!$E$14</f>
        <v>Padrón de
Beneficiarios, evidencia fotográfica.</v>
      </c>
      <c r="J21" s="99"/>
      <c r="K21" s="43" t="s">
        <v>399</v>
      </c>
      <c r="L21" s="75">
        <v>1</v>
      </c>
      <c r="M21" s="78" t="s">
        <v>440</v>
      </c>
      <c r="N21" s="79" t="s">
        <v>441</v>
      </c>
      <c r="O21" s="5">
        <v>0.25</v>
      </c>
      <c r="P21" s="109" t="str">
        <f t="shared" si="0"/>
        <v>DIRECCIÓN GNERAL DE DESARROLLO SOCIAL.</v>
      </c>
      <c r="Q21" s="99"/>
    </row>
    <row r="22" spans="1:18" ht="121.5" customHeight="1" x14ac:dyDescent="0.25">
      <c r="A22" s="2" t="s">
        <v>72</v>
      </c>
      <c r="B22" s="99" t="str">
        <f>[53]MIR!$B$16</f>
        <v>Difusión clara y precisa acerca de los programas sociales en comunidad e ingreso a los mismos</v>
      </c>
      <c r="C22" s="99"/>
      <c r="D22" s="99"/>
      <c r="E22" s="99" t="str">
        <f>[53]MIR!$C$16</f>
        <v>Porcentaje de Difusión con respecto a los programas en el municipio</v>
      </c>
      <c r="F22" s="99"/>
      <c r="G22" s="99" t="str">
        <f>[53]MIR!$D$16</f>
        <v>Porcentaje de Difusión = No. De Personas que Cuentan con Algún Programa / No. Total de la Población del Municipio * 100. PD=(NPP/PTM)*100</v>
      </c>
      <c r="H22" s="99"/>
      <c r="I22" s="109" t="str">
        <f>[53]MIR!$E$16</f>
        <v>Reportes, Informes, Evidencias fotográficas.</v>
      </c>
      <c r="J22" s="99"/>
      <c r="K22" s="43" t="s">
        <v>399</v>
      </c>
      <c r="L22" s="75">
        <v>1</v>
      </c>
      <c r="M22" s="78" t="s">
        <v>440</v>
      </c>
      <c r="N22" s="79" t="s">
        <v>441</v>
      </c>
      <c r="O22" s="5">
        <v>0.25</v>
      </c>
      <c r="P22" s="109" t="str">
        <f t="shared" si="0"/>
        <v>DIRECCIÓN GNERAL DE DESARROLLO SOCIAL.</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36.5" customHeight="1" x14ac:dyDescent="0.25">
      <c r="A24" s="3" t="s">
        <v>81</v>
      </c>
      <c r="B24" s="99" t="str">
        <f>[53]MIR!$B$15</f>
        <v xml:space="preserve"> Disposición de los servidores públicos para el trámite de visas y pasaportes</v>
      </c>
      <c r="C24" s="99"/>
      <c r="D24" s="99"/>
      <c r="E24" s="99" t="str">
        <f>[53]MIR!$C$15</f>
        <v>Incremento en la gestión para tramite de pasaporte</v>
      </c>
      <c r="F24" s="99"/>
      <c r="G24" s="99" t="str">
        <f>[53]MIR!$D$15</f>
        <v>Porcentaje de Población Atendida = (No. De Solicitudes Atendidas / No. Total de Solicitudes Recibidas) * 100. PPA=(NSA/NTSR)*100</v>
      </c>
      <c r="H24" s="99"/>
      <c r="I24" s="109" t="str">
        <f>[53]MIR!$E$15</f>
        <v>Reporte y evidencia fotográfica.</v>
      </c>
      <c r="J24" s="99"/>
      <c r="K24" s="43" t="s">
        <v>399</v>
      </c>
      <c r="L24" s="75">
        <v>1</v>
      </c>
      <c r="M24" s="78" t="s">
        <v>440</v>
      </c>
      <c r="N24" s="79" t="s">
        <v>441</v>
      </c>
      <c r="O24" s="5">
        <v>0.25</v>
      </c>
      <c r="P24" s="109" t="str">
        <f t="shared" ref="P24:Q28" si="1">$J$8</f>
        <v>DIRECCIÓN GNERAL DE DESARROLLO SOCIAL.</v>
      </c>
      <c r="Q24" s="99"/>
    </row>
    <row r="25" spans="1:18" ht="116.25" customHeight="1" x14ac:dyDescent="0.25">
      <c r="A25" s="3" t="s">
        <v>77</v>
      </c>
      <c r="B25" s="99" t="str">
        <f>[53]MIR!$B$17</f>
        <v>Mayor ingreso del adulto mayor en el municipio a la pensión para el bienestar</v>
      </c>
      <c r="C25" s="99"/>
      <c r="D25" s="99"/>
      <c r="E25" s="99" t="str">
        <f>[53]MIR!$C$17</f>
        <v>Índice de ingreso a la pensión del adulto mayor.</v>
      </c>
      <c r="F25" s="99"/>
      <c r="G25" s="99" t="str">
        <f>[53]MIR!$D$17</f>
        <v>Índice de Registros = (No. De Personas con  pensión / No. De Total de Adultos Mayores) * 100. PR=(NPTI/NTSM)*100</v>
      </c>
      <c r="H25" s="99"/>
      <c r="I25" s="109" t="str">
        <f>[53]MIR!$E$17</f>
        <v>Padrón de
Beneficiarios</v>
      </c>
      <c r="J25" s="99"/>
      <c r="K25" s="43" t="s">
        <v>399</v>
      </c>
      <c r="L25" s="75">
        <v>1</v>
      </c>
      <c r="M25" s="78" t="s">
        <v>440</v>
      </c>
      <c r="N25" s="79" t="s">
        <v>441</v>
      </c>
      <c r="O25" s="5">
        <v>0.25</v>
      </c>
      <c r="P25" s="109" t="str">
        <f t="shared" si="1"/>
        <v>DIRECCIÓN GNERAL DE DESARROLLO SOCIAL.</v>
      </c>
      <c r="Q25" s="99"/>
      <c r="R25" t="s">
        <v>34</v>
      </c>
    </row>
    <row r="26" spans="1:18" ht="142.5" customHeight="1" x14ac:dyDescent="0.25">
      <c r="A26" s="3" t="s">
        <v>119</v>
      </c>
      <c r="B26" s="112" t="str">
        <f>[53]MIR!$B$18</f>
        <v>Aumento de las gestiones para el arreglo de diferentes documentos para las personas que requieran entrar a los programas sociales</v>
      </c>
      <c r="C26" s="116"/>
      <c r="D26" s="113"/>
      <c r="E26" s="112" t="str">
        <f>[53]MIR!$C$18</f>
        <v>Porcentaje de gestiones realizadas</v>
      </c>
      <c r="F26" s="113"/>
      <c r="G26" s="112" t="str">
        <f>[53]MIR!$D$18</f>
        <v>Porcentaje de gestiones realizadas=(No. Documentos corregidos/No. De solicitudes recibidas)*100 PGR=(NDC/NSR)*100</v>
      </c>
      <c r="H26" s="113"/>
      <c r="I26" s="114" t="str">
        <f>[53]MIR!$E$18</f>
        <v>Evidencia fotográfica</v>
      </c>
      <c r="J26" s="115"/>
      <c r="K26" s="43" t="s">
        <v>399</v>
      </c>
      <c r="L26" s="75">
        <v>1</v>
      </c>
      <c r="M26" s="78" t="s">
        <v>440</v>
      </c>
      <c r="N26" s="79" t="s">
        <v>441</v>
      </c>
      <c r="O26" s="5">
        <v>0.25</v>
      </c>
      <c r="P26" s="109" t="str">
        <f t="shared" si="1"/>
        <v>DIRECCIÓN GNERAL DE DESARROLLO SOCIAL.</v>
      </c>
      <c r="Q26" s="99"/>
    </row>
    <row r="27" spans="1:18" ht="117.75" customHeight="1" x14ac:dyDescent="0.25">
      <c r="A27" s="3" t="s">
        <v>170</v>
      </c>
      <c r="B27" s="112" t="str">
        <f>[53]MIR!$B$20</f>
        <v>Productos para el hogar como estufas, calentadores, tinacos, licuadoras, etc. subsidiados en colaboración con la congregación mariana trinitaria.</v>
      </c>
      <c r="C27" s="116"/>
      <c r="D27" s="113"/>
      <c r="E27" s="112" t="str">
        <f>[53]MIR!$C$20</f>
        <v>Porcentaje de pedidos realizados</v>
      </c>
      <c r="F27" s="113"/>
      <c r="G27" s="112" t="str">
        <f>[53]MIR!$D$20</f>
        <v xml:space="preserve">Porcentaje de pedidos realizados= (No. De Solicitudes Atendidas / No. Total de Solicitudes Recibidas) * 100. PPA=(NSA/NTSR)*100 </v>
      </c>
      <c r="H27" s="113"/>
      <c r="I27" s="114" t="str">
        <f>[53]MIR!$E$20</f>
        <v>Reportes, Informes, Evidencias fotográficas.</v>
      </c>
      <c r="J27" s="115"/>
      <c r="K27" s="43" t="s">
        <v>399</v>
      </c>
      <c r="L27" s="75">
        <v>1</v>
      </c>
      <c r="M27" s="78" t="s">
        <v>440</v>
      </c>
      <c r="N27" s="79" t="s">
        <v>441</v>
      </c>
      <c r="O27" s="5">
        <v>0.25</v>
      </c>
      <c r="P27" s="109" t="str">
        <f t="shared" si="1"/>
        <v>DIRECCIÓN GNERAL DE DESARROLLO SOCIAL.</v>
      </c>
      <c r="Q27" s="99"/>
    </row>
    <row r="28" spans="1:18" ht="123.75" customHeight="1" x14ac:dyDescent="0.25">
      <c r="A28" s="3" t="s">
        <v>452</v>
      </c>
      <c r="B28" s="112" t="str">
        <f>[53]MIR!$B$21</f>
        <v>Productos de primera necesidad para el hogar como tinacos, laminas y juegos de baño a precios accesibles para la población de Eduardo Neri.</v>
      </c>
      <c r="C28" s="116"/>
      <c r="D28" s="113"/>
      <c r="E28" s="112" t="str">
        <f>[53]MIR!$C$21</f>
        <v>Índice de personas beneficiadas con el programa</v>
      </c>
      <c r="F28" s="113"/>
      <c r="G28" s="112" t="str">
        <f>[53]MIR!$D$21</f>
        <v xml:space="preserve">Índice de Población Atentada = (No. De Solicitudes Atendidas / No. Total de Solicitudes Recibidas) * 100. PPA=(NSA/NTSR)*100 </v>
      </c>
      <c r="H28" s="113"/>
      <c r="I28" s="114" t="str">
        <f>[53]MIR!$E$21</f>
        <v>Reportes y Evidencia documental y fotográfica.</v>
      </c>
      <c r="J28" s="115"/>
      <c r="K28" s="43" t="s">
        <v>399</v>
      </c>
      <c r="L28" s="75">
        <v>1</v>
      </c>
      <c r="M28" s="78" t="s">
        <v>440</v>
      </c>
      <c r="N28" s="79" t="s">
        <v>441</v>
      </c>
      <c r="O28" s="5">
        <v>0.25</v>
      </c>
      <c r="P28" s="109" t="str">
        <f t="shared" si="1"/>
        <v>DIRECCIÓN GNERAL DE DESARROLLO SOCIAL.</v>
      </c>
      <c r="Q28" s="99"/>
    </row>
    <row r="29" spans="1:18" ht="83.25" customHeight="1" x14ac:dyDescent="0.25">
      <c r="A29" s="1"/>
      <c r="B29" s="1"/>
      <c r="C29" s="1"/>
      <c r="D29" s="1"/>
      <c r="E29" s="1"/>
      <c r="F29" s="1"/>
      <c r="G29" s="1"/>
      <c r="H29" s="1"/>
      <c r="I29" s="1"/>
      <c r="J29" s="1"/>
      <c r="K29" s="1"/>
      <c r="L29" s="1"/>
      <c r="M29" s="1"/>
      <c r="N29" s="1"/>
      <c r="O29" s="1"/>
      <c r="P29" s="1"/>
      <c r="Q29" s="1"/>
    </row>
    <row r="30" spans="1:18" ht="81" customHeight="1" x14ac:dyDescent="0.25">
      <c r="A30" s="1"/>
      <c r="B30" s="1"/>
      <c r="C30" s="1"/>
      <c r="D30" s="1"/>
      <c r="E30" s="1"/>
      <c r="F30" s="1"/>
      <c r="G30" s="1"/>
      <c r="H30" s="1"/>
      <c r="I30" s="1"/>
      <c r="J30" s="1"/>
      <c r="K30" s="1"/>
      <c r="L30" s="1"/>
      <c r="M30" s="1"/>
      <c r="N30" s="1"/>
      <c r="O30" s="1"/>
      <c r="P30" s="1"/>
      <c r="Q30" s="1"/>
    </row>
    <row r="31" spans="1:18" ht="85.5" customHeight="1" x14ac:dyDescent="0.25">
      <c r="A31" s="1"/>
      <c r="B31" s="1"/>
      <c r="C31" s="1"/>
      <c r="D31" s="1"/>
      <c r="E31" s="1"/>
      <c r="F31" s="1"/>
      <c r="G31" s="1"/>
      <c r="H31" s="1"/>
      <c r="I31" s="1"/>
      <c r="J31" s="1"/>
      <c r="K31" s="1"/>
      <c r="L31" s="1"/>
      <c r="M31" s="1"/>
      <c r="N31" s="1"/>
      <c r="O31" s="1"/>
      <c r="P31" s="1"/>
      <c r="Q31" s="1"/>
    </row>
    <row r="32" spans="1:18" ht="90.75" customHeight="1" x14ac:dyDescent="0.25">
      <c r="A32" s="1"/>
      <c r="B32" s="1"/>
      <c r="C32" s="1"/>
      <c r="D32" s="1"/>
      <c r="E32" s="1"/>
      <c r="F32" s="1"/>
      <c r="G32" s="1"/>
      <c r="H32" s="1"/>
      <c r="I32" s="1"/>
      <c r="J32" s="1"/>
      <c r="K32" s="1"/>
      <c r="L32" s="1"/>
      <c r="M32" s="1"/>
      <c r="N32" s="1"/>
      <c r="O32" s="1"/>
      <c r="P32" s="1"/>
      <c r="Q32" s="1"/>
    </row>
    <row r="33" spans="1:17" ht="93" customHeight="1"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G37" s="1"/>
      <c r="H37" s="1"/>
      <c r="I37" s="1"/>
      <c r="J37" s="1"/>
      <c r="K37" s="1"/>
      <c r="L37" s="1"/>
      <c r="M37" s="1"/>
      <c r="N37" s="1"/>
      <c r="O37" s="1"/>
      <c r="P37" s="1"/>
      <c r="Q37" s="1"/>
    </row>
    <row r="38" spans="1:17" x14ac:dyDescent="0.25">
      <c r="A38" s="1"/>
      <c r="B38" s="1"/>
      <c r="C38" s="1"/>
      <c r="D38" s="1"/>
      <c r="E38" s="1"/>
      <c r="F38" s="1"/>
      <c r="G38" s="1"/>
      <c r="H38" s="1"/>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3" spans="1:17" s="1" customFormat="1" x14ac:dyDescent="0.25">
      <c r="A43"/>
      <c r="B43"/>
      <c r="C43"/>
      <c r="D43"/>
      <c r="E43"/>
      <c r="F43"/>
      <c r="G43"/>
      <c r="H43"/>
      <c r="I43"/>
      <c r="J43"/>
      <c r="K43"/>
      <c r="L43"/>
      <c r="M43"/>
      <c r="N43"/>
      <c r="O43"/>
      <c r="P43"/>
      <c r="Q43"/>
    </row>
    <row r="44" spans="1:17" s="1" customFormat="1" x14ac:dyDescent="0.25">
      <c r="A44"/>
      <c r="B44"/>
      <c r="C44"/>
      <c r="D44"/>
      <c r="E44"/>
      <c r="F44"/>
      <c r="G44"/>
      <c r="H44"/>
      <c r="I44"/>
      <c r="J44"/>
      <c r="K44"/>
      <c r="L44"/>
      <c r="M44"/>
      <c r="N44"/>
      <c r="O44"/>
      <c r="P44"/>
      <c r="Q44"/>
    </row>
    <row r="45" spans="1:17" s="1" customFormat="1" x14ac:dyDescent="0.25">
      <c r="A45"/>
      <c r="B45"/>
      <c r="C45"/>
      <c r="D45"/>
      <c r="E45"/>
      <c r="F45"/>
      <c r="G45"/>
      <c r="H45"/>
      <c r="I45"/>
      <c r="J45"/>
      <c r="K45"/>
      <c r="L45"/>
      <c r="M45"/>
      <c r="N45"/>
      <c r="O45"/>
      <c r="P45"/>
      <c r="Q45"/>
    </row>
  </sheetData>
  <mergeCells count="8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P27:Q27"/>
    <mergeCell ref="B28:D28"/>
    <mergeCell ref="E28:F28"/>
    <mergeCell ref="G28:H28"/>
    <mergeCell ref="I28:J28"/>
    <mergeCell ref="P28:Q28"/>
    <mergeCell ref="F34:H35"/>
    <mergeCell ref="B27:D27"/>
    <mergeCell ref="E27:F27"/>
    <mergeCell ref="G27:H27"/>
    <mergeCell ref="I27:J27"/>
  </mergeCells>
  <pageMargins left="0.7" right="0.7" top="0.75" bottom="0.75" header="0.3" footer="0.3"/>
  <pageSetup scale="53" orientation="landscape" horizontalDpi="4294967292"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6" zoomScale="66" zoomScaleNormal="66" zoomScaleSheetLayoutView="70" workbookViewId="0">
      <selection activeCell="P8" sqref="P8:Q9"/>
    </sheetView>
  </sheetViews>
  <sheetFormatPr baseColWidth="10" defaultColWidth="10.875" defaultRowHeight="15.75" x14ac:dyDescent="0.25"/>
  <cols>
    <col min="1" max="1" width="15.25" customWidth="1"/>
    <col min="3" max="3" width="5.5" customWidth="1"/>
    <col min="4" max="4" width="19.375" customWidth="1"/>
    <col min="6" max="6" width="9.875" customWidth="1"/>
    <col min="8" max="8" width="13.125" customWidth="1"/>
    <col min="9" max="9" width="17.375" customWidth="1"/>
    <col min="10" max="10" width="1.75" customWidth="1"/>
    <col min="11" max="11" width="14.375" customWidth="1"/>
    <col min="12" max="12" width="13.125" customWidth="1"/>
    <col min="13" max="13" width="15.875" customWidth="1"/>
    <col min="14" max="14" width="13" customWidth="1"/>
    <col min="15" max="15" width="17.125" customWidth="1"/>
    <col min="17" max="17" width="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7" customHeight="1" x14ac:dyDescent="0.25">
      <c r="A3" s="1"/>
      <c r="B3" s="96"/>
      <c r="C3" s="96"/>
      <c r="D3" s="96"/>
      <c r="E3" s="96"/>
      <c r="F3" s="96"/>
      <c r="G3" s="96"/>
      <c r="H3" s="96"/>
      <c r="I3" s="96"/>
      <c r="J3" s="96"/>
      <c r="K3" s="96"/>
      <c r="L3" s="96"/>
      <c r="M3" s="96"/>
      <c r="N3" s="96"/>
      <c r="O3" s="96"/>
      <c r="P3" s="96"/>
      <c r="Q3" s="1"/>
    </row>
    <row r="4" spans="1:17" ht="3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350</v>
      </c>
      <c r="E8" s="99"/>
      <c r="F8" s="99"/>
      <c r="G8" s="99"/>
      <c r="H8" s="99"/>
      <c r="I8" s="100" t="s">
        <v>1</v>
      </c>
      <c r="J8" s="101" t="s">
        <v>455</v>
      </c>
      <c r="K8" s="101"/>
      <c r="L8" s="100" t="s">
        <v>2</v>
      </c>
      <c r="M8" s="151" t="str">
        <f>[54]POA!$C$19</f>
        <v xml:space="preserve">Programa 13.- Gestión Integral de Servicios Públicos </v>
      </c>
      <c r="N8" s="99"/>
      <c r="O8" s="100" t="s">
        <v>3</v>
      </c>
      <c r="P8" s="148" t="s">
        <v>353</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50" t="s">
        <v>128</v>
      </c>
      <c r="C11" s="104"/>
      <c r="D11" s="104"/>
      <c r="E11" s="105"/>
      <c r="F11" s="73" t="s">
        <v>5</v>
      </c>
      <c r="G11" s="150" t="s">
        <v>178</v>
      </c>
      <c r="H11" s="104"/>
      <c r="I11" s="104"/>
      <c r="J11" s="104"/>
      <c r="K11" s="104"/>
      <c r="L11" s="105"/>
      <c r="M11" s="26" t="s">
        <v>6</v>
      </c>
      <c r="N11" s="247" t="s">
        <v>303</v>
      </c>
      <c r="O11" s="116"/>
      <c r="P11" s="116"/>
      <c r="Q11" s="113"/>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1" t="str">
        <f>[54]POA!$C$17</f>
        <v xml:space="preserve">Eje II: Desarrollo competitivo y sostenible para el progreso </v>
      </c>
      <c r="C13" s="99"/>
      <c r="D13" s="95" t="s">
        <v>8</v>
      </c>
      <c r="E13" s="151" t="str">
        <f>[54]POA!$C$18</f>
        <v>Garantizar la prestación de los Servicios públicos de forma eficiente, segura y sustentable promoviendo el bienestar y calidad de vida mediante el acceso universal y equitativo de los servicios.</v>
      </c>
      <c r="F13" s="99"/>
      <c r="G13" s="99"/>
      <c r="H13" s="95" t="s">
        <v>9</v>
      </c>
      <c r="I13" s="151" t="str">
        <f>[54]POA!$C$20</f>
        <v xml:space="preserve">Vincular mecanismos de colaboración interinstitucional para el desarrollo de infraestructura que impulsen la vocación productiva del Municipio, garantizando la protección  y sostenibilidad del medio ambiente. </v>
      </c>
      <c r="J13" s="99"/>
      <c r="K13" s="99"/>
      <c r="L13" s="99"/>
      <c r="M13" s="100" t="s">
        <v>10</v>
      </c>
      <c r="N13" s="151" t="str">
        <f>[54]POA!$C$21</f>
        <v xml:space="preserve">13.50 Trabajar em coordinación con otras unidades administrativas para la gestión, mantenimiento y rehabilitación de los espacios públicos.    </v>
      </c>
      <c r="O13" s="99"/>
      <c r="P13" s="99"/>
      <c r="Q13" s="99"/>
    </row>
    <row r="14" spans="1:17" ht="92.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74" t="s">
        <v>399</v>
      </c>
      <c r="M18" s="74" t="s">
        <v>18</v>
      </c>
      <c r="N18" s="100"/>
      <c r="O18" s="100"/>
      <c r="P18" s="100"/>
      <c r="Q18" s="100"/>
    </row>
    <row r="19" spans="1:18" ht="93.75" customHeight="1" x14ac:dyDescent="0.25">
      <c r="A19" s="2" t="s">
        <v>28</v>
      </c>
      <c r="B19" s="99" t="str">
        <f>[54]MIR!$B$12</f>
        <v>Lograr una satisfacción de la ciudadanía de Eduardo Neri respecto a los servicios públicos ofrecidos por el Municipio</v>
      </c>
      <c r="C19" s="99"/>
      <c r="D19" s="99"/>
      <c r="E19" s="99" t="str">
        <f>[54]MIR!$C$12</f>
        <v xml:space="preserve">Calidad de los Servicios Públicos </v>
      </c>
      <c r="F19" s="99"/>
      <c r="G19" s="99" t="str">
        <f>[54]MIR!$D$12</f>
        <v>no de personas con satisfacción sobre servicios públicos/numero de personas encuestadas*100</v>
      </c>
      <c r="H19" s="99"/>
      <c r="I19" s="109" t="str">
        <f>[54]MIR!$E$12</f>
        <v xml:space="preserve">Evidencia fotográfica </v>
      </c>
      <c r="J19" s="99"/>
      <c r="K19" s="51" t="s">
        <v>399</v>
      </c>
      <c r="L19" s="75">
        <v>1</v>
      </c>
      <c r="M19" s="78" t="s">
        <v>440</v>
      </c>
      <c r="N19" s="79" t="s">
        <v>441</v>
      </c>
      <c r="O19" s="5">
        <v>0.25</v>
      </c>
      <c r="P19" s="109" t="str">
        <f t="shared" ref="P19:P22" si="0">$J$8</f>
        <v>DIRECCIÓN DE GENERAL DE SERVICIOS PUBLICOS</v>
      </c>
      <c r="Q19" s="99"/>
    </row>
    <row r="20" spans="1:18" ht="125.25" customHeight="1" x14ac:dyDescent="0.25">
      <c r="A20" s="2" t="s">
        <v>29</v>
      </c>
      <c r="B20" s="99" t="str">
        <f>[54]MIR!$B$13</f>
        <v xml:space="preserve">Tener  eficiencia en la atención a los Servicios Públicos prestados a la Ciudadanía en el Municipio de Eduardo Neri </v>
      </c>
      <c r="C20" s="99"/>
      <c r="D20" s="99"/>
      <c r="E20" s="99" t="str">
        <f>[54]MIR!$C$13</f>
        <v xml:space="preserve">Implementar cursos para el personal de todas las Dirección de Servicios públicos que sean dirigidos hacia el trato de los ciudadanos </v>
      </c>
      <c r="F20" s="99"/>
      <c r="G20" s="99" t="str">
        <f>[54]MIR!$D$13</f>
        <v>no de cursos realizados/no de cursos programados*100</v>
      </c>
      <c r="H20" s="99"/>
      <c r="I20" s="109" t="str">
        <f>[54]MIR!$E$13</f>
        <v xml:space="preserve">Evidencia fotográfica y cursos </v>
      </c>
      <c r="J20" s="99"/>
      <c r="K20" s="51" t="s">
        <v>399</v>
      </c>
      <c r="L20" s="75">
        <v>1</v>
      </c>
      <c r="M20" s="78" t="s">
        <v>440</v>
      </c>
      <c r="N20" s="79" t="s">
        <v>441</v>
      </c>
      <c r="O20" s="5">
        <v>0.25</v>
      </c>
      <c r="P20" s="109" t="str">
        <f t="shared" si="0"/>
        <v>DIRECCIÓN DE GENERAL DE SERVICIOS PUBLICOS</v>
      </c>
      <c r="Q20" s="99"/>
    </row>
    <row r="21" spans="1:18" ht="96.75" customHeight="1" x14ac:dyDescent="0.25">
      <c r="A21" s="2" t="s">
        <v>71</v>
      </c>
      <c r="B21" s="99" t="str">
        <f>[54]MIR!$B$14</f>
        <v xml:space="preserve">Los trabajos se realizan con seguridad </v>
      </c>
      <c r="C21" s="99"/>
      <c r="D21" s="99"/>
      <c r="E21" s="99" t="str">
        <f>[54]MIR!$C$14</f>
        <v xml:space="preserve">Implementar cursos de identificación de riesgos y prevención de accidentes </v>
      </c>
      <c r="F21" s="99"/>
      <c r="G21" s="99" t="str">
        <f>[54]MIR!$D$14</f>
        <v>no de cursos de identificación realizados/no de cursos identificación programados*100</v>
      </c>
      <c r="H21" s="99"/>
      <c r="I21" s="109" t="str">
        <f>[54]MIR!$E$14</f>
        <v xml:space="preserve">Evidencia fotográfica </v>
      </c>
      <c r="J21" s="99"/>
      <c r="K21" s="51" t="s">
        <v>399</v>
      </c>
      <c r="L21" s="75">
        <v>1</v>
      </c>
      <c r="M21" s="78" t="s">
        <v>440</v>
      </c>
      <c r="N21" s="79" t="s">
        <v>441</v>
      </c>
      <c r="O21" s="5">
        <v>0.25</v>
      </c>
      <c r="P21" s="109" t="str">
        <f t="shared" si="0"/>
        <v>DIRECCIÓN DE GENERAL DE SERVICIOS PUBLICOS</v>
      </c>
      <c r="Q21" s="99"/>
    </row>
    <row r="22" spans="1:18" ht="99" customHeight="1" x14ac:dyDescent="0.25">
      <c r="A22" s="2" t="s">
        <v>72</v>
      </c>
      <c r="B22" s="99" t="str">
        <f>[54]MIR!$B$17</f>
        <v xml:space="preserve">Control en las actividades programadas para mejor los Servicios Públicos </v>
      </c>
      <c r="C22" s="99"/>
      <c r="D22" s="99"/>
      <c r="E22" s="99" t="str">
        <f>[54]MIR!$C$17</f>
        <v xml:space="preserve">Implementar planes de trabajo </v>
      </c>
      <c r="F22" s="99"/>
      <c r="G22" s="99" t="str">
        <f>[54]MIR!$D$17</f>
        <v xml:space="preserve">No. De actividades programadas / No de actividades realizadas * 100 </v>
      </c>
      <c r="H22" s="99"/>
      <c r="I22" s="109" t="str">
        <f>[54]MIR!$E$17</f>
        <v xml:space="preserve">Planes de trabajo </v>
      </c>
      <c r="J22" s="99"/>
      <c r="K22" s="51" t="s">
        <v>399</v>
      </c>
      <c r="L22" s="75">
        <v>1</v>
      </c>
      <c r="M22" s="78" t="s">
        <v>440</v>
      </c>
      <c r="N22" s="79" t="s">
        <v>441</v>
      </c>
      <c r="O22" s="5">
        <v>0.25</v>
      </c>
      <c r="P22" s="109" t="str">
        <f t="shared" si="0"/>
        <v>DIRECCIÓN DE GENERAL DE SERVICIOS PUBLICOS</v>
      </c>
      <c r="Q22" s="99"/>
    </row>
    <row r="23" spans="1:18" ht="26.25" customHeight="1" x14ac:dyDescent="0.25">
      <c r="A23" s="107" t="s">
        <v>30</v>
      </c>
      <c r="B23" s="107"/>
      <c r="C23" s="107"/>
      <c r="D23" s="107"/>
      <c r="E23" s="107"/>
      <c r="F23" s="107"/>
      <c r="G23" s="107"/>
      <c r="H23" s="107"/>
      <c r="I23" s="107"/>
      <c r="J23" s="107"/>
      <c r="K23" s="107"/>
      <c r="L23" s="107"/>
      <c r="M23" s="107"/>
      <c r="N23" s="107"/>
      <c r="O23" s="107"/>
      <c r="P23" s="107"/>
      <c r="Q23" s="107"/>
    </row>
    <row r="24" spans="1:18" ht="84.75" customHeight="1" x14ac:dyDescent="0.25">
      <c r="A24" s="3" t="s">
        <v>81</v>
      </c>
      <c r="B24" s="99" t="str">
        <f>[54]MIR!$B$16</f>
        <v xml:space="preserve">Capacitaciones a los choferes de las Camionetas recolectoras de basura </v>
      </c>
      <c r="C24" s="99"/>
      <c r="D24" s="99"/>
      <c r="E24" s="99" t="str">
        <f>[54]MIR!$C$15</f>
        <v xml:space="preserve">Porcentaje de gestión de herramienta </v>
      </c>
      <c r="F24" s="99"/>
      <c r="G24" s="99" t="str">
        <f>[54]MIR!$D$15</f>
        <v xml:space="preserve">(no. De herramienta gestionada / no. De herramienta programada*100) PGH NHG/NHP*100 </v>
      </c>
      <c r="H24" s="99"/>
      <c r="I24" s="109" t="str">
        <f>[54]MIR!$E$15</f>
        <v>Evidencia fotográfica</v>
      </c>
      <c r="J24" s="99"/>
      <c r="K24" s="51" t="s">
        <v>399</v>
      </c>
      <c r="L24" s="75">
        <v>1</v>
      </c>
      <c r="M24" s="78" t="s">
        <v>440</v>
      </c>
      <c r="N24" s="79" t="s">
        <v>441</v>
      </c>
      <c r="O24" s="5">
        <v>0.25</v>
      </c>
      <c r="P24" s="109" t="str">
        <f t="shared" ref="P24:P28" si="1">$P$22</f>
        <v>DIRECCIÓN DE GENERAL DE SERVICIOS PUBLICOS</v>
      </c>
      <c r="Q24" s="99"/>
    </row>
    <row r="25" spans="1:18" ht="88.5" customHeight="1" x14ac:dyDescent="0.25">
      <c r="A25" s="3" t="s">
        <v>74</v>
      </c>
      <c r="B25" s="99" t="str">
        <f>[54]MIR!$B$16</f>
        <v xml:space="preserve">Capacitaciones a los choferes de las Camionetas recolectoras de basura </v>
      </c>
      <c r="C25" s="99"/>
      <c r="D25" s="99"/>
      <c r="E25" s="99" t="str">
        <f>[54]MIR!$C$16</f>
        <v xml:space="preserve">Implementar capacitaciones para mejorar el trato con los Ciudadanos del Municipio </v>
      </c>
      <c r="F25" s="99"/>
      <c r="G25" s="99" t="str">
        <f>[54]MIR!$D$16</f>
        <v>no de cursos de identificación realizados/no de cursos identificación programados*100</v>
      </c>
      <c r="H25" s="99"/>
      <c r="I25" s="109" t="str">
        <f>[54]MIR!$E$16</f>
        <v xml:space="preserve">Cursos </v>
      </c>
      <c r="J25" s="99"/>
      <c r="K25" s="51" t="s">
        <v>399</v>
      </c>
      <c r="L25" s="75">
        <v>1</v>
      </c>
      <c r="M25" s="78" t="s">
        <v>440</v>
      </c>
      <c r="N25" s="79" t="s">
        <v>441</v>
      </c>
      <c r="O25" s="5">
        <v>0.25</v>
      </c>
      <c r="P25" s="109" t="str">
        <f t="shared" si="1"/>
        <v>DIRECCIÓN DE GENERAL DE SERVICIOS PUBLICOS</v>
      </c>
      <c r="Q25" s="99"/>
      <c r="R25" t="s">
        <v>34</v>
      </c>
    </row>
    <row r="26" spans="1:18" ht="90" customHeight="1" x14ac:dyDescent="0.25">
      <c r="A26" s="3" t="s">
        <v>77</v>
      </c>
      <c r="B26" s="112" t="str">
        <f>[54]MIR!$B$18</f>
        <v xml:space="preserve">Supervisión en las Direcciones Correspondientes a Servicios Públicos </v>
      </c>
      <c r="C26" s="116"/>
      <c r="D26" s="113"/>
      <c r="E26" s="112" t="str">
        <f>[54]MIR!$C$18</f>
        <v xml:space="preserve">Realizar las acciones técnicas y administrativas correspondientes </v>
      </c>
      <c r="F26" s="113"/>
      <c r="G26" s="112" t="str">
        <f>[54]MIR!$D$18</f>
        <v xml:space="preserve">(No. De acciones técnicas / No. De acciones administrativas *100 ) </v>
      </c>
      <c r="H26" s="113"/>
      <c r="I26" s="114" t="str">
        <f>[54]MIR!$E$18</f>
        <v xml:space="preserve">Evidencia fotográfica </v>
      </c>
      <c r="J26" s="115"/>
      <c r="K26" s="51" t="s">
        <v>399</v>
      </c>
      <c r="L26" s="75">
        <v>1</v>
      </c>
      <c r="M26" s="78" t="s">
        <v>440</v>
      </c>
      <c r="N26" s="79" t="s">
        <v>441</v>
      </c>
      <c r="O26" s="5">
        <v>0.25</v>
      </c>
      <c r="P26" s="109" t="str">
        <f t="shared" si="1"/>
        <v>DIRECCIÓN DE GENERAL DE SERVICIOS PUBLICOS</v>
      </c>
      <c r="Q26" s="99"/>
    </row>
    <row r="27" spans="1:18" ht="92.25" customHeight="1" x14ac:dyDescent="0.25">
      <c r="A27" s="3" t="s">
        <v>119</v>
      </c>
      <c r="B27" s="112" t="str">
        <f>[54]MIR!$B$19</f>
        <v xml:space="preserve">Capacitar personal para brindar un mejor servicio al Municipio </v>
      </c>
      <c r="C27" s="116"/>
      <c r="D27" s="113"/>
      <c r="E27" s="112" t="str">
        <f>[54]MIR!$C$19</f>
        <v xml:space="preserve">Implementar capacitaciones para mejorar el trato con los Ciudadanos del Municipio </v>
      </c>
      <c r="F27" s="113"/>
      <c r="G27" s="112" t="str">
        <f>[54]MIR!$D$19</f>
        <v>no de cursos de identificación realizados/no de cursos identificación programados*100</v>
      </c>
      <c r="H27" s="113"/>
      <c r="I27" s="114" t="str">
        <f>[54]MIR!$E$19</f>
        <v xml:space="preserve">Cursos </v>
      </c>
      <c r="J27" s="115"/>
      <c r="K27" s="51" t="s">
        <v>399</v>
      </c>
      <c r="L27" s="75">
        <v>1</v>
      </c>
      <c r="M27" s="78" t="s">
        <v>440</v>
      </c>
      <c r="N27" s="79" t="s">
        <v>441</v>
      </c>
      <c r="O27" s="5">
        <v>0.25</v>
      </c>
      <c r="P27" s="109" t="str">
        <f t="shared" si="1"/>
        <v>DIRECCIÓN DE GENERAL DE SERVICIOS PUBLICOS</v>
      </c>
      <c r="Q27" s="99"/>
    </row>
    <row r="28" spans="1:18" ht="105.75" customHeight="1" x14ac:dyDescent="0.25">
      <c r="A28" s="3" t="s">
        <v>170</v>
      </c>
      <c r="B28" s="99" t="str">
        <f>[54]MIR!$B$21</f>
        <v xml:space="preserve">Gestionar materiales para realizar sus actividades cotidianas </v>
      </c>
      <c r="C28" s="99"/>
      <c r="D28" s="99"/>
      <c r="E28" s="99" t="str">
        <f>[54]MIR!$C$21</f>
        <v xml:space="preserve">Porcentaje de gestión de materiales </v>
      </c>
      <c r="F28" s="99"/>
      <c r="G28" s="99" t="str">
        <f>[54]MIR!$D$21</f>
        <v>(No.de materiales/ No. De material programado*100) PGH * 100</v>
      </c>
      <c r="H28" s="99"/>
      <c r="I28" s="99" t="str">
        <f>[54]MIR!$E$21</f>
        <v xml:space="preserve">Evidencia fotográfica </v>
      </c>
      <c r="J28" s="99"/>
      <c r="K28" s="51" t="s">
        <v>399</v>
      </c>
      <c r="L28" s="75">
        <v>1</v>
      </c>
      <c r="M28" s="78" t="s">
        <v>440</v>
      </c>
      <c r="N28" s="79" t="s">
        <v>441</v>
      </c>
      <c r="O28" s="5">
        <v>0.25</v>
      </c>
      <c r="P28" s="109" t="str">
        <f t="shared" si="1"/>
        <v>DIRECCIÓN DE GENERAL DE SERVICIOS PUBLICOS</v>
      </c>
      <c r="Q28" s="99"/>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s="1" customFormat="1" x14ac:dyDescent="0.25">
      <c r="F37"/>
    </row>
    <row r="38" spans="1:17" s="1" customFormat="1" x14ac:dyDescent="0.25"/>
    <row r="39" spans="1:17" s="1" customFormat="1" x14ac:dyDescent="0.25"/>
    <row r="40" spans="1:17" x14ac:dyDescent="0.25">
      <c r="A40" s="1"/>
      <c r="B40" s="1"/>
      <c r="C40" s="1"/>
      <c r="D40" s="1"/>
      <c r="E40" s="1"/>
      <c r="F40" s="1"/>
      <c r="G40" s="1"/>
      <c r="H40" s="1"/>
      <c r="I40" s="1"/>
      <c r="J40" s="1"/>
      <c r="K40" s="1"/>
      <c r="L40" s="1"/>
      <c r="M40" s="1"/>
      <c r="N40" s="1"/>
      <c r="O40" s="1"/>
      <c r="P40" s="1"/>
      <c r="Q40" s="1"/>
    </row>
  </sheetData>
  <mergeCells count="8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P27:Q27"/>
    <mergeCell ref="B28:D28"/>
    <mergeCell ref="E28:F28"/>
    <mergeCell ref="G28:H28"/>
    <mergeCell ref="I28:J28"/>
    <mergeCell ref="P28:Q28"/>
    <mergeCell ref="F34:H35"/>
    <mergeCell ref="B27:D27"/>
    <mergeCell ref="E27:F27"/>
    <mergeCell ref="G27:H27"/>
    <mergeCell ref="I27:J27"/>
  </mergeCells>
  <pageMargins left="0.7" right="0.7" top="0.75" bottom="0.75" header="0.3" footer="0.3"/>
  <pageSetup scale="53" orientation="landscape" horizontalDpi="4294967292" verticalDpi="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A14" zoomScale="68" zoomScaleNormal="68" zoomScaleSheetLayoutView="70" workbookViewId="0">
      <selection activeCell="I13" sqref="I13:L14"/>
    </sheetView>
  </sheetViews>
  <sheetFormatPr baseColWidth="10" defaultColWidth="10.875" defaultRowHeight="15.75" x14ac:dyDescent="0.25"/>
  <cols>
    <col min="1" max="1" width="13.75" customWidth="1"/>
    <col min="3" max="3" width="6.875" customWidth="1"/>
    <col min="4" max="4" width="25" customWidth="1"/>
    <col min="6" max="6" width="9.25" customWidth="1"/>
    <col min="8" max="8" width="12.875" customWidth="1"/>
    <col min="9" max="9" width="13.375" customWidth="1"/>
    <col min="10" max="10" width="13.5" customWidth="1"/>
    <col min="11" max="11" width="12.125" customWidth="1"/>
    <col min="12" max="12" width="10" customWidth="1"/>
    <col min="13" max="13" width="13.875" customWidth="1"/>
    <col min="14" max="14" width="12.875" customWidth="1"/>
    <col min="15" max="15" width="11" customWidth="1"/>
    <col min="17" max="17" width="8.875" customWidth="1"/>
  </cols>
  <sheetData>
    <row r="1" spans="1:17" x14ac:dyDescent="0.25">
      <c r="A1" s="1"/>
      <c r="B1" s="1"/>
      <c r="C1" s="1" t="e">
        <f>'[26]19.-DERECCIÓN GENERAL DE DESARR'!C1</f>
        <v>#REF!</v>
      </c>
      <c r="D1" s="1"/>
      <c r="E1" s="1"/>
      <c r="F1" s="1"/>
      <c r="G1" s="1"/>
      <c r="H1" s="1"/>
      <c r="I1" s="1"/>
      <c r="J1" s="1"/>
      <c r="K1" s="1"/>
      <c r="L1" s="1"/>
      <c r="M1" s="1"/>
      <c r="N1" s="1" t="e">
        <f>'[26]19.-DERECCIÓN GENERAL DE DESARR'!N1</f>
        <v>#REF!</v>
      </c>
      <c r="O1" s="1"/>
      <c r="P1" s="1"/>
      <c r="Q1" s="1"/>
    </row>
    <row r="2" spans="1:17" ht="31.5" customHeight="1" x14ac:dyDescent="0.25">
      <c r="A2" s="1"/>
      <c r="B2" s="96" t="e">
        <f>'[26]19.-DERECCIÓN GENERAL DE DESARR'!B2</f>
        <v>#REF!</v>
      </c>
      <c r="C2" s="96"/>
      <c r="D2" s="96"/>
      <c r="E2" s="96"/>
      <c r="F2" s="96"/>
      <c r="G2" s="96"/>
      <c r="H2" s="96"/>
      <c r="I2" s="96"/>
      <c r="J2" s="96"/>
      <c r="K2" s="96"/>
      <c r="L2" s="96"/>
      <c r="M2" s="96"/>
      <c r="N2" s="96"/>
      <c r="O2" s="96"/>
      <c r="P2" s="96"/>
      <c r="Q2" s="1"/>
    </row>
    <row r="3" spans="1:17" ht="45.75" customHeight="1" x14ac:dyDescent="0.25">
      <c r="A3" s="1"/>
      <c r="B3" s="96"/>
      <c r="C3" s="96"/>
      <c r="D3" s="96"/>
      <c r="E3" s="96"/>
      <c r="F3" s="96"/>
      <c r="G3" s="96"/>
      <c r="H3" s="96"/>
      <c r="I3" s="96"/>
      <c r="J3" s="96"/>
      <c r="K3" s="96"/>
      <c r="L3" s="96"/>
      <c r="M3" s="96"/>
      <c r="N3" s="96"/>
      <c r="O3" s="96"/>
      <c r="P3" s="96"/>
      <c r="Q3" s="1"/>
    </row>
    <row r="4" spans="1:17" ht="46.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tr">
        <f>'[26]19.-DERECCIÓN GENERAL DE DESARR'!B5</f>
        <v>INDICADORES ESTRATÉGICOS Y DE GESTIÓN 2024.</v>
      </c>
      <c r="C5" s="97"/>
      <c r="D5" s="97"/>
      <c r="E5" s="97"/>
      <c r="F5" s="97"/>
      <c r="G5" s="97"/>
      <c r="H5" s="97"/>
      <c r="I5" s="97"/>
      <c r="J5" s="97"/>
      <c r="K5" s="97"/>
      <c r="L5" s="97"/>
      <c r="M5" s="97"/>
      <c r="N5" s="97"/>
      <c r="O5" s="97"/>
      <c r="P5" s="97"/>
      <c r="Q5" s="1"/>
    </row>
    <row r="6" spans="1:17" ht="15.75" hidden="1" customHeight="1" x14ac:dyDescent="0.25">
      <c r="A6" s="1" t="e">
        <f>'[26]19.-DERECCIÓN GENERAL DE DESARR'!A6</f>
        <v>#REF!</v>
      </c>
      <c r="B6" s="1" t="e">
        <f>'[26]19.-DERECCIÓN GENERAL DE DESARR'!B6</f>
        <v>#REF!</v>
      </c>
      <c r="C6" s="1" t="e">
        <f>'[26]19.-DERECCIÓN GENERAL DE DESARR'!C6</f>
        <v>#REF!</v>
      </c>
      <c r="D6" s="1" t="e">
        <f>'[26]19.-DERECCIÓN GENERAL DE DESARR'!D6</f>
        <v>#REF!</v>
      </c>
      <c r="E6" s="1" t="e">
        <f>'[26]19.-DERECCIÓN GENERAL DE DESARR'!E6</f>
        <v>#REF!</v>
      </c>
      <c r="F6" s="1" t="e">
        <f>'[26]19.-DERECCIÓN GENERAL DE DESARR'!F6</f>
        <v>#REF!</v>
      </c>
      <c r="G6" s="1" t="e">
        <f>'[26]19.-DERECCIÓN GENERAL DE DESARR'!G6</f>
        <v>#REF!</v>
      </c>
      <c r="H6" s="1" t="e">
        <f>'[26]19.-DERECCIÓN GENERAL DE DESARR'!H6</f>
        <v>#REF!</v>
      </c>
      <c r="I6" s="1" t="e">
        <f>'[26]19.-DERECCIÓN GENERAL DE DESARR'!I6</f>
        <v>#REF!</v>
      </c>
      <c r="J6" s="1" t="e">
        <f>'[26]19.-DERECCIÓN GENERAL DE DESARR'!J6</f>
        <v>#REF!</v>
      </c>
      <c r="K6" s="1" t="e">
        <f>'[26]19.-DERECCIÓN GENERAL DE DESARR'!K6</f>
        <v>#REF!</v>
      </c>
      <c r="L6" s="1" t="e">
        <f>'[26]19.-DERECCIÓN GENERAL DE DESARR'!L6</f>
        <v>#REF!</v>
      </c>
      <c r="M6" s="1" t="e">
        <f>'[26]19.-DERECCIÓN GENERAL DE DESARR'!M6</f>
        <v>#REF!</v>
      </c>
      <c r="N6" s="1" t="e">
        <f>'[26]19.-DERECCIÓN GENERAL DE DESARR'!N6</f>
        <v>#REF!</v>
      </c>
      <c r="O6" s="1" t="e">
        <f>'[26]19.-DERECCIÓN GENERAL DE DESARR'!O6</f>
        <v>#REF!</v>
      </c>
      <c r="P6" s="1" t="e">
        <f>'[26]19.-DERECCIÓN GENERAL DE DESARR'!P6</f>
        <v>#REF!</v>
      </c>
      <c r="Q6" s="1" t="e">
        <f>'[26]19.-DERECCIÓN GENERAL DE DESARR'!Q6</f>
        <v>#REF!</v>
      </c>
    </row>
    <row r="7" spans="1:17" x14ac:dyDescent="0.25">
      <c r="A7" s="206" t="str">
        <f>'[26]19.-DERECCIÓN GENERAL DE DESARR'!A7</f>
        <v>CLASIFICACIÓN PROGRAMÁTICA</v>
      </c>
      <c r="B7" s="238"/>
      <c r="C7" s="238"/>
      <c r="D7" s="238"/>
      <c r="E7" s="238"/>
      <c r="F7" s="238"/>
      <c r="G7" s="238"/>
      <c r="H7" s="238"/>
      <c r="I7" s="238"/>
      <c r="J7" s="238"/>
      <c r="K7" s="238"/>
      <c r="L7" s="238"/>
      <c r="M7" s="238"/>
      <c r="N7" s="238"/>
      <c r="O7" s="238"/>
      <c r="P7" s="238"/>
      <c r="Q7" s="207"/>
    </row>
    <row r="8" spans="1:17" ht="15.75" customHeight="1" x14ac:dyDescent="0.25">
      <c r="A8" s="200" t="str">
        <f>'[26]19.-DERECCIÓN GENERAL DE DESARR'!A8</f>
        <v>Programa Presupuestario:</v>
      </c>
      <c r="B8" s="219"/>
      <c r="C8" s="201"/>
      <c r="D8" s="234" t="str">
        <f>'[26]19.-DERECCIÓN GENERAL DE DESARR'!D8</f>
        <v>Vivienda y Servicios a la Comunidad</v>
      </c>
      <c r="E8" s="241"/>
      <c r="F8" s="241"/>
      <c r="G8" s="241"/>
      <c r="H8" s="235"/>
      <c r="I8" s="204" t="str">
        <f>'[26]19.-DERECCIÓN GENERAL DE DESARR'!I8</f>
        <v>Unidad Responsable:</v>
      </c>
      <c r="J8" s="243" t="str">
        <f>'[26]19.-DERECCIÓN GENERAL DE DESARR'!J8</f>
        <v>DIRECCIÓN GENERAL DE DESARROLLO URBANO Y OBRAS PÚBLICAS.</v>
      </c>
      <c r="K8" s="244"/>
      <c r="L8" s="204" t="str">
        <f>'[26]19.-DERECCIÓN GENERAL DE DESARR'!L8</f>
        <v>Programa:</v>
      </c>
      <c r="M8" s="234" t="str">
        <f>[55]POA!$C$19</f>
        <v xml:space="preserve">Programa 16: Seguridad y Progreso Integral </v>
      </c>
      <c r="N8" s="235"/>
      <c r="O8" s="204" t="str">
        <f>'[26]19.-DERECCIÓN GENERAL DE DESARR'!O8</f>
        <v>Subprograma:</v>
      </c>
      <c r="P8" s="234" t="str">
        <f>'[26]19.-DERECCIÓN GENERAL DE DESARR'!P8</f>
        <v>Infraestructura Social para el Desarrollo</v>
      </c>
      <c r="Q8" s="235"/>
    </row>
    <row r="9" spans="1:17" ht="61.5" customHeight="1" x14ac:dyDescent="0.25">
      <c r="A9" s="202"/>
      <c r="B9" s="223"/>
      <c r="C9" s="203"/>
      <c r="D9" s="236"/>
      <c r="E9" s="242"/>
      <c r="F9" s="242"/>
      <c r="G9" s="242"/>
      <c r="H9" s="237"/>
      <c r="I9" s="205"/>
      <c r="J9" s="245"/>
      <c r="K9" s="246"/>
      <c r="L9" s="205"/>
      <c r="M9" s="236"/>
      <c r="N9" s="237"/>
      <c r="O9" s="205"/>
      <c r="P9" s="236"/>
      <c r="Q9" s="237"/>
    </row>
    <row r="10" spans="1:17" x14ac:dyDescent="0.25">
      <c r="A10" s="206" t="str">
        <f>'[26]19.-DERECCIÓN GENERAL DE DESARR'!A10</f>
        <v>CLASIFICACIÓN FUNCIONAL</v>
      </c>
      <c r="B10" s="238"/>
      <c r="C10" s="238"/>
      <c r="D10" s="238"/>
      <c r="E10" s="238"/>
      <c r="F10" s="238"/>
      <c r="G10" s="238"/>
      <c r="H10" s="238"/>
      <c r="I10" s="238"/>
      <c r="J10" s="238"/>
      <c r="K10" s="238"/>
      <c r="L10" s="238"/>
      <c r="M10" s="238"/>
      <c r="N10" s="238"/>
      <c r="O10" s="238"/>
      <c r="P10" s="238"/>
      <c r="Q10" s="207"/>
    </row>
    <row r="11" spans="1:17" ht="29.1" customHeight="1" x14ac:dyDescent="0.25">
      <c r="A11" s="73" t="str">
        <f>'[26]19.-DERECCIÓN GENERAL DE DESARR'!A11</f>
        <v>Finalidad:</v>
      </c>
      <c r="B11" s="103" t="str">
        <f>'[26]19.-DERECCIÓN GENERAL DE DESARR'!B11</f>
        <v>1. Gobierno</v>
      </c>
      <c r="C11" s="239"/>
      <c r="D11" s="239"/>
      <c r="E11" s="240"/>
      <c r="F11" s="73" t="str">
        <f>'[26]19.-DERECCIÓN GENERAL DE DESARR'!F11</f>
        <v>Función:</v>
      </c>
      <c r="G11" s="103" t="str">
        <f>'[26]19.-DERECCIÓN GENERAL DE DESARR'!G11</f>
        <v>8. Otros Servicios Generales</v>
      </c>
      <c r="H11" s="239"/>
      <c r="I11" s="239"/>
      <c r="J11" s="239"/>
      <c r="K11" s="239"/>
      <c r="L11" s="240"/>
      <c r="M11" s="26" t="str">
        <f>'[26]19.-DERECCIÓN GENERAL DE DESARR'!M11</f>
        <v>Subfunción:</v>
      </c>
      <c r="N11" s="103" t="str">
        <f>'[26]19.-DERECCIÓN GENERAL DE DESARR'!N11</f>
        <v>5. Otros</v>
      </c>
      <c r="O11" s="239"/>
      <c r="P11" s="239"/>
      <c r="Q11" s="240"/>
    </row>
    <row r="12" spans="1:17" x14ac:dyDescent="0.25">
      <c r="A12" s="206" t="str">
        <f>'[26]19.-DERECCIÓN GENERAL DE DESARR'!A12</f>
        <v>PLAN MUNICIPAL DE DESARROLLO</v>
      </c>
      <c r="B12" s="238"/>
      <c r="C12" s="238"/>
      <c r="D12" s="238"/>
      <c r="E12" s="238"/>
      <c r="F12" s="238"/>
      <c r="G12" s="238"/>
      <c r="H12" s="238"/>
      <c r="I12" s="238"/>
      <c r="J12" s="238"/>
      <c r="K12" s="238"/>
      <c r="L12" s="238"/>
      <c r="M12" s="238"/>
      <c r="N12" s="238"/>
      <c r="O12" s="238"/>
      <c r="P12" s="238"/>
      <c r="Q12" s="207"/>
    </row>
    <row r="13" spans="1:17" ht="15.75" customHeight="1" x14ac:dyDescent="0.25">
      <c r="A13" s="204" t="str">
        <f>'[26]19.-DERECCIÓN GENERAL DE DESARR'!A13</f>
        <v>Eje Rector:</v>
      </c>
      <c r="B13" s="212" t="str">
        <f>[55]POA!$C$17</f>
        <v xml:space="preserve">EJE: III Seguridad y Justicia: El Compromiso para un Futuro Mejor </v>
      </c>
      <c r="C13" s="214"/>
      <c r="D13" s="232" t="str">
        <f>'[26]19.-DERECCIÓN GENERAL DE DESARR'!D13</f>
        <v>Objetivo:</v>
      </c>
      <c r="E13" s="212" t="str">
        <f>[55]POA!$C$18</f>
        <v>Coordinar estrategias en procesos integrales de seguridad pública para prevenir el delito cumpliendo con la normatividad local y el respaldo jurídico además de la colaboración comunitaria logrando un impacto positivo en el bienestar y la tranquilidad de la sociedad.</v>
      </c>
      <c r="F13" s="213"/>
      <c r="G13" s="214"/>
      <c r="H13" s="232" t="str">
        <f>'[26]19.-DERECCIÓN GENERAL DE DESARR'!H13</f>
        <v>Estrategia:</v>
      </c>
      <c r="I13" s="212" t="str">
        <f>[55]POA!$C$20</f>
        <v xml:space="preserve">Fomentar una coordinación con los tres órdenes de Gobierno para la construcción de la paz, mediante acciones eficaces de protección y prevención para la disuasión y seguimiento al delito, generando espacios seguros a la vanguardia de la ciudadanía </v>
      </c>
      <c r="J13" s="213"/>
      <c r="K13" s="213"/>
      <c r="L13" s="214"/>
      <c r="M13" s="204" t="str">
        <f>'[26]19.-DERECCIÓN GENERAL DE DESARR'!M13</f>
        <v>Líneas de Acción:</v>
      </c>
      <c r="N13" s="212" t="str">
        <f>[55]POA!$C$21</f>
        <v>16.16 Organizar actividades de prevención del delito, promover el trabajo en conjunto con las áreas de la DireecionGeneral de Seguridad Publica, contribuyendo a mantener el orden social en la Comunidades y Delegaciones 16.17 Coordinar acciones en materia de seguridad publica integral, desde la prevención del delito y orden publico ante emergencias. 16.19 Desarrollar estrategias integrales y de acciones orientadas sobre la prevención social concientizando a la ciudadanía. 16.19 Garantizar que la sociedad pueda pueda convivir de manera pacifica y respetuosa, manteniendo el orden en espacio públicos 16.20 Capacitar a los elementos operativos de la Dirección General de Seguridad Publica y sus departamentos respectivos, para el desempeño de sus funciones.</v>
      </c>
      <c r="O13" s="213"/>
      <c r="P13" s="213"/>
      <c r="Q13" s="214"/>
    </row>
    <row r="14" spans="1:17" ht="246.75" customHeight="1" x14ac:dyDescent="0.25">
      <c r="A14" s="205"/>
      <c r="B14" s="215"/>
      <c r="C14" s="217"/>
      <c r="D14" s="233"/>
      <c r="E14" s="215"/>
      <c r="F14" s="216"/>
      <c r="G14" s="217"/>
      <c r="H14" s="233"/>
      <c r="I14" s="215"/>
      <c r="J14" s="216"/>
      <c r="K14" s="216"/>
      <c r="L14" s="217"/>
      <c r="M14" s="205"/>
      <c r="N14" s="215"/>
      <c r="O14" s="216"/>
      <c r="P14" s="216"/>
      <c r="Q14" s="217"/>
    </row>
    <row r="15" spans="1:17" x14ac:dyDescent="0.25">
      <c r="A15" s="197" t="str">
        <f>'[26]19.-DERECCIÓN GENERAL DE DESARR'!A15</f>
        <v>RESULTADOS</v>
      </c>
      <c r="B15" s="198"/>
      <c r="C15" s="198"/>
      <c r="D15" s="198"/>
      <c r="E15" s="198"/>
      <c r="F15" s="198"/>
      <c r="G15" s="198"/>
      <c r="H15" s="198"/>
      <c r="I15" s="198"/>
      <c r="J15" s="198"/>
      <c r="K15" s="198"/>
      <c r="L15" s="198"/>
      <c r="M15" s="198"/>
      <c r="N15" s="198"/>
      <c r="O15" s="198"/>
      <c r="P15" s="198"/>
      <c r="Q15" s="199"/>
    </row>
    <row r="16" spans="1:17" ht="15.75" customHeight="1" x14ac:dyDescent="0.25">
      <c r="A16" s="204" t="str">
        <f>'[26]19.-DERECCIÓN GENERAL DE DESARR'!A16</f>
        <v>Lógica Vertical</v>
      </c>
      <c r="B16" s="200" t="str">
        <f>'[26]19.-DERECCIÓN GENERAL DE DESARR'!B16</f>
        <v>Resumen Narrativo</v>
      </c>
      <c r="C16" s="219"/>
      <c r="D16" s="201"/>
      <c r="E16" s="197" t="str">
        <f>'[26]19.-DERECCIÓN GENERAL DE DESARR'!E16</f>
        <v>INDICADORES ESTRATÉGICOS</v>
      </c>
      <c r="F16" s="198"/>
      <c r="G16" s="198"/>
      <c r="H16" s="198"/>
      <c r="I16" s="198"/>
      <c r="J16" s="198"/>
      <c r="K16" s="198"/>
      <c r="L16" s="198"/>
      <c r="M16" s="199"/>
      <c r="N16" s="224" t="str">
        <f>'[26]19.-DERECCIÓN GENERAL DE DESARR'!N16</f>
        <v>AVANCE</v>
      </c>
      <c r="O16" s="225"/>
      <c r="P16" s="226" t="str">
        <f>'[26]19.-DERECCIÓN GENERAL DE DESARR'!P16</f>
        <v>Responsable del Registro del Avance</v>
      </c>
      <c r="Q16" s="227"/>
    </row>
    <row r="17" spans="1:18" ht="15.95" customHeight="1" x14ac:dyDescent="0.25">
      <c r="A17" s="218"/>
      <c r="B17" s="220"/>
      <c r="C17" s="221"/>
      <c r="D17" s="222"/>
      <c r="E17" s="200" t="str">
        <f>'[26]19.-DERECCIÓN GENERAL DE DESARR'!E17</f>
        <v>Denominación</v>
      </c>
      <c r="F17" s="201"/>
      <c r="G17" s="200" t="str">
        <f>'[26]19.-DERECCIÓN GENERAL DE DESARR'!G17</f>
        <v>Método de Cálculo</v>
      </c>
      <c r="H17" s="201"/>
      <c r="I17" s="200" t="str">
        <f>'[26]19.-DERECCIÓN GENERAL DE DESARR'!I17</f>
        <v>Unidad de Medida</v>
      </c>
      <c r="J17" s="201"/>
      <c r="K17" s="204" t="str">
        <f>'[26]19.-DERECCIÓN GENERAL DE DESARR'!K17</f>
        <v>Tipo- Dimensión - Frecuencia</v>
      </c>
      <c r="L17" s="206" t="str">
        <f>'[26]19.-DERECCIÓN GENERAL DE DESARR'!L17</f>
        <v>Meta Programada</v>
      </c>
      <c r="M17" s="207"/>
      <c r="N17" s="204" t="str">
        <f>'[26]19.-DERECCIÓN GENERAL DE DESARR'!N17</f>
        <v>Realizado al período</v>
      </c>
      <c r="O17" s="204" t="str">
        <f>'[26]19.-DERECCIÓN GENERAL DE DESARR'!O17</f>
        <v>Avance % al período</v>
      </c>
      <c r="P17" s="228"/>
      <c r="Q17" s="229"/>
    </row>
    <row r="18" spans="1:18" ht="63.75" customHeight="1" x14ac:dyDescent="0.25">
      <c r="A18" s="205"/>
      <c r="B18" s="202"/>
      <c r="C18" s="223"/>
      <c r="D18" s="203"/>
      <c r="E18" s="202"/>
      <c r="F18" s="203"/>
      <c r="G18" s="202"/>
      <c r="H18" s="203"/>
      <c r="I18" s="202"/>
      <c r="J18" s="203"/>
      <c r="K18" s="205"/>
      <c r="L18" s="74" t="str">
        <f>'[26]19.-DERECCIÓN GENERAL DE DESARR'!L18</f>
        <v>Trimestral</v>
      </c>
      <c r="M18" s="74" t="str">
        <f>'[26]19.-DERECCIÓN GENERAL DE DESARR'!M18</f>
        <v>Al Período</v>
      </c>
      <c r="N18" s="205"/>
      <c r="O18" s="205"/>
      <c r="P18" s="230"/>
      <c r="Q18" s="231"/>
    </row>
    <row r="19" spans="1:18" ht="264" customHeight="1" x14ac:dyDescent="0.25">
      <c r="A19" s="2" t="str">
        <f>'[26]19.-DERECCIÓN GENERAL DE DESARR'!A19</f>
        <v>FIN</v>
      </c>
      <c r="B19" s="112" t="str">
        <f>'[26]19.-DERECCIÓN GENERAL DE DESARR'!B19</f>
        <v>CONTRIBUIR A LA DISMINUCIÓN DEL ÍNDICE DE REZAGO DE DOTACIÓN DE INFRAESTRUCTURA BÁSICA EN EL MUNICIPIO DE EDUARDO NERI, MEDIANTE PROGRAMAS, PROYECTOS Y ACCIONES DIRECTAS O COMPLEMENTARIAS PARA CUBRIR LA DEMANDA EN MATERIA DE INFRAESTRUCTURA BÁSICA</v>
      </c>
      <c r="C19" s="116"/>
      <c r="D19" s="113"/>
      <c r="E19" s="112" t="str">
        <f>'[26]19.-DERECCIÓN GENERAL DE DESARR'!E19</f>
        <v>INDICADOR DE REZAGO SOCIAL (PORCENTAJE)</v>
      </c>
      <c r="F19" s="113"/>
      <c r="G19" s="208" t="str">
        <f>'[26]19.-DERECCIÓN GENERAL DE DESARR'!G19</f>
        <v>Porcentaje de Avance Programático = (No. De proyectos Terminados/ No. De Proyectos Programados) * 100.   PAP=(NPT/NPP) * 100</v>
      </c>
      <c r="H19" s="209"/>
      <c r="I19" s="210" t="str">
        <f>'[26]19.-DERECCIÓN GENERAL DE DESARR'!I19</f>
        <v>PLAN MUNICIPAL DE DESARROLLO, PLAN ESTATAL Y PLATAFORMA DE TRANSPARENCIA, PBR, POAS.
SECRETARIA DEL BIENESTAR
INSTITUTO NACIONAL DE ESTADÍSTICA, GEOGRAFÍA E INFORMÁTICA (INEGI)
CONSEJO NACIONAL DE EVALUACIÓN DE LA POLÍTICA DE DESARROLLO SOCIAL (CONEVAL)</v>
      </c>
      <c r="J19" s="211"/>
      <c r="K19" s="43" t="str">
        <f>'[26]19.-DERECCIÓN GENERAL DE DESARR'!K19</f>
        <v>Trimestral</v>
      </c>
      <c r="L19" s="75">
        <v>1</v>
      </c>
      <c r="M19" s="78" t="s">
        <v>440</v>
      </c>
      <c r="N19" s="79" t="s">
        <v>441</v>
      </c>
      <c r="O19" s="5">
        <v>0.25</v>
      </c>
      <c r="P19" s="114" t="str">
        <f>'[26]19.-DERECCIÓN GENERAL DE DESARR'!P19</f>
        <v>DIRECCIÓN GENERAL DE DESARROLLO URBANO Y OBRAS PÚBLICAS.</v>
      </c>
      <c r="Q19" s="115"/>
    </row>
    <row r="20" spans="1:18" ht="262.5" customHeight="1" x14ac:dyDescent="0.25">
      <c r="A20" s="2" t="str">
        <f>'[26]19.-DERECCIÓN GENERAL DE DESARR'!A20</f>
        <v>Propósito</v>
      </c>
      <c r="B20" s="112" t="str">
        <f>'[26]19.-DERECCIÓN GENERAL DE DESARR'!B20</f>
        <v>INCREMENTAR EL ÍNDICE DE POBLACIÓN CON DERECHOHABIENCIA A SERVICIOS DE AGUA POTABLE, DRENAJE Y ALCANTARILLADO, ENERGÍA ELÉCTRICA, SECTOR EDUCATIVO, SECTOR SALUD, VIVIENDA Y URBANIZACIÓN AL PIE DE VIVIENDA</v>
      </c>
      <c r="C20" s="116"/>
      <c r="D20" s="113"/>
      <c r="E20" s="112" t="str">
        <f>'[26]19.-DERECCIÓN GENERAL DE DESARR'!E20</f>
        <v>INDICADOR DE REZAGO SOCIAL (PORCENTAJE)</v>
      </c>
      <c r="F20" s="113"/>
      <c r="G20" s="112" t="str">
        <f>'[26]19.-DERECCIÓN GENERAL DE DESARR'!G20</f>
        <v>Porcentaje de Efectividad = No. De Acciones Realizadas / No. De Acciones Programadas * 100             PE=NAR/NAP *100</v>
      </c>
      <c r="H20" s="113"/>
      <c r="I20" s="114" t="str">
        <f>'[26]19.-DERECCIÓN GENERAL DE DESARR'!I20</f>
        <v>PLAN MUNICIPAL DE DESARROLLO, PLAN ESTATAL Y PLATAFORMA DE TRANSPARENCIA, PBR, POAS.
SECRETARIA DEL BIENESTAR
INSTITUTO NACIONAL DE ESTADÍSTICA, GEOGRAFÍA E INFORMÁTICA (INEGI)
CONSEJO NACIONAL DE EVALUACIÓN DE LA POLÍTICA DE DESARROLLO SOCIAL (CONEVAL)</v>
      </c>
      <c r="J20" s="115"/>
      <c r="K20" s="43" t="str">
        <f>'[26]19.-DERECCIÓN GENERAL DE DESARR'!K20</f>
        <v>Trimestral</v>
      </c>
      <c r="L20" s="75">
        <v>1</v>
      </c>
      <c r="M20" s="78" t="s">
        <v>440</v>
      </c>
      <c r="N20" s="79" t="s">
        <v>441</v>
      </c>
      <c r="O20" s="5">
        <v>0.25</v>
      </c>
      <c r="P20" s="114" t="str">
        <f>'[26]19.-DERECCIÓN GENERAL DE DESARR'!P20</f>
        <v>DIRECCIÓN GENERAL DE DESARROLLO URBANO Y OBRAS PÚBLICAS.</v>
      </c>
      <c r="Q20" s="115"/>
    </row>
    <row r="21" spans="1:18" ht="253.5" customHeight="1" x14ac:dyDescent="0.25">
      <c r="A21" s="2" t="str">
        <f>'[26]19.-DERECCIÓN GENERAL DE DESARR'!A21</f>
        <v>Componente 1</v>
      </c>
      <c r="B21" s="112" t="str">
        <f>'[26]19.-DERECCIÓN GENERAL DE DESARR'!B21</f>
        <v>APOYO DIRECTO A LA POBLACIÓN QUE NO CUENTA CON ACCESO A LOS SERVICIOS BÁSICOS PARA LA VIVIENDA EN MATERIA DE AGUA POTABLE</v>
      </c>
      <c r="C21" s="116"/>
      <c r="D21" s="113"/>
      <c r="E21" s="112" t="str">
        <f>'[26]19.-DERECCIÓN GENERAL DE DESARR'!E21</f>
        <v>VIVIENDAS QUE NO DISPONEN DE AGUA ENTUBADA DE LA RED PÚBLICA</v>
      </c>
      <c r="F21" s="113"/>
      <c r="G21" s="112" t="str">
        <f>'[26]19.-DERECCIÓN GENERAL DE DESARR'!G21</f>
        <v>Porcentaje de Avance Programático = (No. De proyectos Terminados/ No. De Proyectos Programados) * 100.   PAP=(NPT/NPP) * 100</v>
      </c>
      <c r="H21" s="113"/>
      <c r="I21" s="114" t="str">
        <f>'[26]19.-DERECCIÓN GENERAL DE DESARR'!I21</f>
        <v>PLAN MUNICIPAL DE DESARROLLO, PLAN ESTATAL Y PLATAFORMA DE TRANSPARENCIA, PBR, POAS.
SECRETARIA DEL BIENESTAR
INSTITUTO NACIONAL DE ESTADÍSTICA, GEOGRAFÍA E INFORMÁTICA (INEGI)
CONSEJO NACIONAL DE EVALUACIÓN DE LA POLÍTICA DE DESARROLLO SOCIAL (CONEVAL)</v>
      </c>
      <c r="J21" s="115"/>
      <c r="K21" s="43" t="str">
        <f>'[26]19.-DERECCIÓN GENERAL DE DESARR'!K21</f>
        <v>Trimestral</v>
      </c>
      <c r="L21" s="75">
        <v>1</v>
      </c>
      <c r="M21" s="78" t="s">
        <v>440</v>
      </c>
      <c r="N21" s="79" t="s">
        <v>441</v>
      </c>
      <c r="O21" s="5">
        <v>0.25</v>
      </c>
      <c r="P21" s="114" t="str">
        <f>'[26]19.-DERECCIÓN GENERAL DE DESARR'!P21</f>
        <v>DIRECCIÓN GENERAL DE DESARROLLO URBANO Y OBRAS PÚBLICAS.</v>
      </c>
      <c r="Q21" s="115"/>
    </row>
    <row r="22" spans="1:18" ht="251.25" customHeight="1" x14ac:dyDescent="0.25">
      <c r="A22" s="2" t="str">
        <f>'[26]19.-DERECCIÓN GENERAL DE DESARR'!A22</f>
        <v>Componente 2</v>
      </c>
      <c r="B22" s="112" t="str">
        <f>'[26]19.-DERECCIÓN GENERAL DE DESARR'!B22</f>
        <v>APOYO DIRECTO A LA POBLACIÓN QUE NO CUENTA CON ACCESO A LOS SERVICIOS BÁSICOS PARA LA VIVIENDA EN MATERIA DE DRENAJE Y ALCANTARILLADO</v>
      </c>
      <c r="C22" s="116"/>
      <c r="D22" s="113"/>
      <c r="E22" s="112" t="str">
        <f>'[26]19.-DERECCIÓN GENERAL DE DESARR'!E22</f>
        <v>VIVIENDAS QUE NO DISPONEN CON DRENAJE Y ALCANTARILLADO</v>
      </c>
      <c r="F22" s="113"/>
      <c r="G22" s="112" t="str">
        <f>'[26]19.-DERECCIÓN GENERAL DE DESARR'!G22</f>
        <v>Porcentaje de Avance Programático = (No. De proyectos Terminados/ No. De Proyectos Programados) * 100.   PAP=(NPT/NPP) * 100</v>
      </c>
      <c r="H22" s="113"/>
      <c r="I22" s="114" t="str">
        <f>'[26]19.-DERECCIÓN GENERAL DE DESARR'!I22</f>
        <v>PLAN MUNICIPAL DE DESARROLLO, PLAN ESTATAL Y PLATAFORMA DE TRANSPARENCIA, PBR, POAS.
SECRETARIA DEL BIENESTAR
INSTITUTO NACIONAL DE ESTADÍSTICA, GEOGRAFÍA E INFORMÁTICA (INEGI)
CONSEJO NACIONAL DE EVALUACIÓN DE LA POLÍTICA DE DESARROLLO SOCIAL (CONEVAL)</v>
      </c>
      <c r="J22" s="115"/>
      <c r="K22" s="43" t="str">
        <f>'[26]19.-DERECCIÓN GENERAL DE DESARR'!K22</f>
        <v>Trimestral</v>
      </c>
      <c r="L22" s="75">
        <v>1</v>
      </c>
      <c r="M22" s="78" t="s">
        <v>440</v>
      </c>
      <c r="N22" s="79" t="s">
        <v>441</v>
      </c>
      <c r="O22" s="5">
        <v>0.25</v>
      </c>
      <c r="P22" s="114" t="str">
        <f>'[26]19.-DERECCIÓN GENERAL DE DESARR'!P22</f>
        <v>DIRECCIÓN GENERAL DE DESARROLLO URBANO Y OBRAS PÚBLICAS.</v>
      </c>
      <c r="Q22" s="115"/>
    </row>
    <row r="23" spans="1:18" ht="259.5" customHeight="1" x14ac:dyDescent="0.25">
      <c r="A23" s="2" t="str">
        <f>'[26]19.-DERECCIÓN GENERAL DE DESARR'!A23</f>
        <v>Componente 3</v>
      </c>
      <c r="B23" s="112" t="str">
        <f>'[26]19.-DERECCIÓN GENERAL DE DESARR'!B23</f>
        <v>APOYO DIRECTO A LA POBLACIÓN QUE NO CUENTA CON ACCESO A LOS SERVICIOS BÁSICOS PARA LA VIVIENDA EN MATERIA DE RED DE ENERGÍA ELÉCTRICA</v>
      </c>
      <c r="C23" s="116"/>
      <c r="D23" s="113"/>
      <c r="E23" s="112" t="str">
        <f>'[26]19.-DERECCIÓN GENERAL DE DESARR'!E23</f>
        <v>COLONIAS QUE NO DISPONEN RED DE ENERGÍA ELÉCTRICA</v>
      </c>
      <c r="F23" s="113"/>
      <c r="G23" s="112" t="str">
        <f>'[26]19.-DERECCIÓN GENERAL DE DESARR'!G23</f>
        <v>Porcentaje de Avance Programático = (No. De proyectos Terminados/ No. De Proyectos Programados) * 100.   PAP=(NPT/NPP) * 100</v>
      </c>
      <c r="H23" s="113"/>
      <c r="I23" s="114" t="str">
        <f>'[26]19.-DERECCIÓN GENERAL DE DESARR'!I23</f>
        <v>PLAN MUNICIPAL DE DESARROLLO, PLAN ESTATAL Y PLATAFORMA DE TRANSPARENCIA, PBR, POAS.
SECRETARIA DEL BIENESTAR
INSTITUTO NACIONAL DE ESTADÍSTICA, GEOGRAFÍA E INFORMÁTICA (INEGI)
CONSEJO NACIONAL DE EVALUACIÓN DE LA POLÍTICA DE DESARROLLO SOCIAL (CONEVAL)
COMISIÓN FEDERAL DE ELECTRICIDAD (CFE)</v>
      </c>
      <c r="J23" s="115"/>
      <c r="K23" s="43" t="str">
        <f>'[26]19.-DERECCIÓN GENERAL DE DESARR'!K23</f>
        <v>Trimestral</v>
      </c>
      <c r="L23" s="75">
        <v>1</v>
      </c>
      <c r="M23" s="78" t="s">
        <v>440</v>
      </c>
      <c r="N23" s="79" t="s">
        <v>441</v>
      </c>
      <c r="O23" s="5">
        <v>0.25</v>
      </c>
      <c r="P23" s="193" t="str">
        <f>'[26]19.-DERECCIÓN GENERAL DE DESARR'!P23</f>
        <v>DIRECCIÓN GENERAL DE DESARROLLO URBANO Y OBRAS PÚBLICAS.</v>
      </c>
      <c r="Q23" s="195"/>
    </row>
    <row r="24" spans="1:18" ht="265.5" customHeight="1" x14ac:dyDescent="0.25">
      <c r="A24" s="2" t="str">
        <f>'[26]19.-DERECCIÓN GENERAL DE DESARR'!A24</f>
        <v>Componente 4</v>
      </c>
      <c r="B24" s="112" t="str">
        <f>'[26]19.-DERECCIÓN GENERAL DE DESARR'!B24</f>
        <v>APOYO DIRECTO A LA POBLACIÓN QUE NO CUENTA CON ACCESO A LA INFRAESTRUCTURA BASICA EN EL SECTOR EDUCATIVO</v>
      </c>
      <c r="C24" s="116"/>
      <c r="D24" s="113"/>
      <c r="E24" s="112" t="str">
        <f>'[26]19.-DERECCIÓN GENERAL DE DESARR'!E24</f>
        <v>POBLACIÓN SIN DERECHOHABIENCIA A SERVICIOS DEL SECTOR EDUCATIVO</v>
      </c>
      <c r="F24" s="113"/>
      <c r="G24" s="112" t="str">
        <f>'[26]19.-DERECCIÓN GENERAL DE DESARR'!G24</f>
        <v>Porcentaje de Avance Programático = (No. De proyectos Terminados/ No. De Proyectos Programados) * 100.   PAP=(NPT/NPP) * 100</v>
      </c>
      <c r="H24" s="113"/>
      <c r="I24" s="114" t="str">
        <f>'[26]19.-DERECCIÓN GENERAL DE DESARR'!I24</f>
        <v>PLAN MUNICIPAL DE DESARROLLO, PLAN ESTATAL Y PLATAFORMA DE TRANSPARENCIA, PBR, POAS.
SECRETARIA DEL BIENESTAR
INSTITUTO NACIONAL DE ESTADÍSTICA, GEOGRAFÍA E INFORMÁTICA (INEGI)
CONSEJO NACIONAL DE EVALUACIÓN DE LA POLÍTICA DE DESARROLLO SOCIAL (CONEVAL)</v>
      </c>
      <c r="J24" s="115"/>
      <c r="K24" s="43" t="str">
        <f>'[26]19.-DERECCIÓN GENERAL DE DESARR'!K24</f>
        <v>Trimestral</v>
      </c>
      <c r="L24" s="75">
        <v>1</v>
      </c>
      <c r="M24" s="78" t="s">
        <v>440</v>
      </c>
      <c r="N24" s="79" t="s">
        <v>441</v>
      </c>
      <c r="O24" s="5">
        <v>0.25</v>
      </c>
      <c r="P24" s="114" t="str">
        <f>'[26]19.-DERECCIÓN GENERAL DE DESARR'!P24</f>
        <v>DIRECCIÓN GENERAL DE DESARROLLO URBANO Y OBRAS PÚBLICAS.</v>
      </c>
      <c r="Q24" s="115"/>
    </row>
    <row r="25" spans="1:18" ht="244.5" customHeight="1" x14ac:dyDescent="0.25">
      <c r="A25" s="2" t="str">
        <f>'[26]19.-DERECCIÓN GENERAL DE DESARR'!A25</f>
        <v>Componente 5</v>
      </c>
      <c r="B25" s="112" t="str">
        <f>'[26]19.-DERECCIÓN GENERAL DE DESARR'!B25</f>
        <v>APOYO DIRECTO A LA POBLACIÓN QUE NO CUENTA CON ACCESO A LA INFRAESTRUCTURA BASICA DE SALUD.</v>
      </c>
      <c r="C25" s="116"/>
      <c r="D25" s="113"/>
      <c r="E25" s="112" t="str">
        <f>'[26]19.-DERECCIÓN GENERAL DE DESARR'!E25</f>
        <v>POBLACIÓN SIN DERECHOHABIENCIA A SERVICIOS DE SALUD</v>
      </c>
      <c r="F25" s="113"/>
      <c r="G25" s="112" t="str">
        <f>'[26]19.-DERECCIÓN GENERAL DE DESARR'!G25</f>
        <v>Porcentaje de Avance Programático = (No. De proyectos Terminados/ No. De Proyectos Programados) * 100.   PAP=(NPT/NPP) * 100</v>
      </c>
      <c r="H25" s="113"/>
      <c r="I25" s="114" t="str">
        <f>'[26]19.-DERECCIÓN GENERAL DE DESARR'!I25</f>
        <v>PLAN MUNICIPAL DE DESARROLLO, PLAN ESTATAL Y PLATAFORMA DE TRANSPARENCIA, PBR, POAS.
SECRETARIA DEL BIENESTAR
INSTITUTO NACIONAL DE ESTADÍSTICA, GEOGRAFÍA E INFORMÁTICA (INEGI)
CONSEJO NACIONAL DE EVALUACIÓN DE LA POLÍTICA DE DESARROLLO SOCIAL (CONEVAL)</v>
      </c>
      <c r="J25" s="115"/>
      <c r="K25" s="43" t="str">
        <f>'[26]19.-DERECCIÓN GENERAL DE DESARR'!K25</f>
        <v>Trimestral</v>
      </c>
      <c r="L25" s="75">
        <v>1</v>
      </c>
      <c r="M25" s="78" t="s">
        <v>440</v>
      </c>
      <c r="N25" s="79" t="s">
        <v>441</v>
      </c>
      <c r="O25" s="5">
        <v>0.25</v>
      </c>
      <c r="P25" s="114" t="str">
        <f>'[26]19.-DERECCIÓN GENERAL DE DESARR'!P25</f>
        <v>DIRECCIÓN GENERAL DE DESARROLLO URBANO Y OBRAS PÚBLICAS.</v>
      </c>
      <c r="Q25" s="115"/>
    </row>
    <row r="26" spans="1:18" ht="359.25" customHeight="1" x14ac:dyDescent="0.25">
      <c r="A26" s="2" t="str">
        <f>'[26]19.-DERECCIÓN GENERAL DE DESARR'!A26</f>
        <v>Componente 6</v>
      </c>
      <c r="B26" s="112" t="str">
        <f>'[26]19.-DERECCIÓN GENERAL DE DESARR'!B26</f>
        <v>APOYO A VIVIENDAS AFECTADAS POR FENÓMENOS NATURALES CONSIDERANDO EL CENSO REALIZADO EN CAMPO Y ANALIZADOS LOS CASOS DE INTERVENCIÓN</v>
      </c>
      <c r="C26" s="116"/>
      <c r="D26" s="113"/>
      <c r="E26" s="112" t="str">
        <f>'[26]19.-DERECCIÓN GENERAL DE DESARR'!E26</f>
        <v>VIVIENDAS AFECTADAS POR FENÓMENOS NATURALES EN CONDICIONES DE RIESGO</v>
      </c>
      <c r="F26" s="113"/>
      <c r="G26" s="112" t="str">
        <f>'[26]19.-DERECCIÓN GENERAL DE DESARR'!G26</f>
        <v>Porcentaje de Avance Programático = (No. De proyectos Terminados/ No. De Proyectos Programados) * 100.   PAP=(NPT/NPP) * 100</v>
      </c>
      <c r="H26" s="113"/>
      <c r="I26" s="114" t="str">
        <f>'[26]19.-DERECCIÓN GENERAL DE DESARR'!I26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26" s="115"/>
      <c r="K26" s="43" t="str">
        <f>'[26]19.-DERECCIÓN GENERAL DE DESARR'!K26</f>
        <v>Trimestral</v>
      </c>
      <c r="L26" s="75">
        <v>1</v>
      </c>
      <c r="M26" s="78" t="s">
        <v>440</v>
      </c>
      <c r="N26" s="79" t="s">
        <v>441</v>
      </c>
      <c r="O26" s="5">
        <v>0.25</v>
      </c>
      <c r="P26" s="114" t="str">
        <f>'[26]19.-DERECCIÓN GENERAL DE DESARR'!P26</f>
        <v>DIRECCIÓN GENERAL DE DESARROLLO URBANO Y OBRAS PÚBLICAS.</v>
      </c>
      <c r="Q26" s="115"/>
    </row>
    <row r="27" spans="1:18" ht="154.5" customHeight="1" x14ac:dyDescent="0.25">
      <c r="A27" s="2" t="str">
        <f>'[26]19.-DERECCIÓN GENERAL DE DESARR'!A27</f>
        <v>Componente 7</v>
      </c>
      <c r="B27" s="112" t="str">
        <f>'[26]19.-DERECCIÓN GENERAL DE DESARR'!B27</f>
        <v xml:space="preserve">APOYO A LA INFRAESTRUCTURA DE URBANIZACIÓN EN GENERAL </v>
      </c>
      <c r="C27" s="116"/>
      <c r="D27" s="113"/>
      <c r="E27" s="112" t="str">
        <f>'[26]19.-DERECCIÓN GENERAL DE DESARR'!E27</f>
        <v>PORCENTAJE DE INFRAESTRUCTURA DE URBANIZACIÓN</v>
      </c>
      <c r="F27" s="113"/>
      <c r="G27" s="112" t="str">
        <f>'[26]19.-DERECCIÓN GENERAL DE DESARR'!G27</f>
        <v>Porcentaje de Avance Programático = (No. De proyectos Terminados/ No. De Proyectos Programados) * 100.   PAP=(NPT/NPP) * 100</v>
      </c>
      <c r="H27" s="113"/>
      <c r="I27" s="114" t="str">
        <f>'[26]19.-DERECCIÓN GENERAL DE DESARR'!I27</f>
        <v>PLAN MUNICIPAL DE DESARROLLO, PLAN ESTATAL Y PLATAFORMA DE TRANSPARENCIA, PBR, POAS.
SECRETARIA DEL BIENESTAR</v>
      </c>
      <c r="J27" s="115"/>
      <c r="K27" s="43" t="str">
        <f>'[26]19.-DERECCIÓN GENERAL DE DESARR'!K27</f>
        <v>Trimestral</v>
      </c>
      <c r="L27" s="75">
        <v>1</v>
      </c>
      <c r="M27" s="78" t="s">
        <v>440</v>
      </c>
      <c r="N27" s="79" t="s">
        <v>441</v>
      </c>
      <c r="O27" s="5">
        <v>0.25</v>
      </c>
      <c r="P27" s="114" t="str">
        <f>'[26]19.-DERECCIÓN GENERAL DE DESARR'!P27</f>
        <v>DIRECCIÓN GENERAL DE DESARROLLO URBANO Y OBRAS PÚBLICAS.</v>
      </c>
      <c r="Q27" s="115"/>
    </row>
    <row r="28" spans="1:18" x14ac:dyDescent="0.25">
      <c r="A28" s="197" t="str">
        <f>'[26]19.-DERECCIÓN GENERAL DE DESARR'!A28</f>
        <v>INDICADORES DE GESTIÓN</v>
      </c>
      <c r="B28" s="198"/>
      <c r="C28" s="198"/>
      <c r="D28" s="198"/>
      <c r="E28" s="198"/>
      <c r="F28" s="198"/>
      <c r="G28" s="198"/>
      <c r="H28" s="198"/>
      <c r="I28" s="198"/>
      <c r="J28" s="198"/>
      <c r="K28" s="198"/>
      <c r="L28" s="198"/>
      <c r="M28" s="198"/>
      <c r="N28" s="198"/>
      <c r="O28" s="198"/>
      <c r="P28" s="198"/>
      <c r="Q28" s="199"/>
    </row>
    <row r="29" spans="1:18" ht="408.75" customHeight="1" x14ac:dyDescent="0.25">
      <c r="A29" s="3" t="str">
        <f>'[26]19.-DERECCIÓN GENERAL DE DESARR'!A29</f>
        <v>Actividad 1.1</v>
      </c>
      <c r="B29" s="112" t="str">
        <f>'[26]19.-DERECCIÓN GENERAL DE DESARR'!B29</f>
        <v>1.1.1.- REHABILITACIÓN DEL EQUIPAMIENTO DE NUEVOS Y EXISTENTES POZOS PROFUNDOS.
1.1.2.- REHABILITACIÓN DE LOS SISTEMAS DE REBOMBEO EN TANQUES DE ALMACENAMIENTO PARA EL ABASTECIMIENTO DE AGUA POTABLE.
1.1.3.- REHABILITACIÓN DE LAS SUBESTACIONES ELÉCTRICAS DE LOS SISTEMAS DE BOMBEO EN TODAS LAS FUENTES DE ABASTECIMIENTO DE AGUA POTABLE.
1.1.4.- REHABILITACIÓN DE LA RED EXISTENTE DE AGUA POTABLE DE LA CABECERA Y LAS COMUNIDADES</v>
      </c>
      <c r="C29" s="116"/>
      <c r="D29" s="113"/>
      <c r="E29" s="112" t="str">
        <f>'[26]19.-DERECCIÓN GENERAL DE DESARR'!E29</f>
        <v>VIVIENDAS QUE NO DISPONEN DE AGUA ENTUBADA DE LA RED PÚBLICA</v>
      </c>
      <c r="F29" s="113"/>
      <c r="G29" s="112" t="str">
        <f>'[26]19.-DERECCIÓN GENERAL DE DESARR'!G29</f>
        <v>Porcentaje de Avance Programático = (No. De proyectos Terminados/ No. De Proyectos Programados) * 100.   PAP=(NPT/NPP) * 100</v>
      </c>
      <c r="H29" s="113"/>
      <c r="I29" s="114" t="str">
        <f>'[26]19.-DERECCIÓN GENERAL DE DESARR'!I29</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29" s="115"/>
      <c r="K29" s="43" t="str">
        <f>'[26]19.-DERECCIÓN GENERAL DE DESARR'!K29</f>
        <v>Trimestral</v>
      </c>
      <c r="L29" s="75">
        <v>1</v>
      </c>
      <c r="M29" s="78" t="s">
        <v>440</v>
      </c>
      <c r="N29" s="79" t="s">
        <v>441</v>
      </c>
      <c r="O29" s="5">
        <v>0.25</v>
      </c>
      <c r="P29" s="114" t="str">
        <f>'[26]19.-DERECCIÓN GENERAL DE DESARR'!P29</f>
        <v>DIRECCIÓN GENERAL DE DESARROLLO URBANO Y OBRAS PÚBLICAS.</v>
      </c>
      <c r="Q29" s="115"/>
    </row>
    <row r="30" spans="1:18" ht="240.75" customHeight="1" x14ac:dyDescent="0.25">
      <c r="A30" s="3" t="str">
        <f>'[26]19.-DERECCIÓN GENERAL DE DESARR'!A30</f>
        <v>Actividad 1.2</v>
      </c>
      <c r="B30" s="112" t="str">
        <f>'[26]19.-DERECCIÓN GENERAL DE DESARR'!B30</f>
        <v>1.2.1.- CONSTRUCCIÓN DE NUEVAS LÍNEAS DE CONDUCCIÓN PARA INTERCONECTAR LAS FUENTES DE ABASTECIMIENTO CON LOS TANQUES REGULADORES Y REBOMBEOS PARA EL SUMINISTRO DE AGUA POTABLE EN ATENCIÓN A LAS ZONAS DE REZAGO. 
1.2.2.- EQUIPAR LOS NUEVOS POZOS PROFUNDOS.
1.2.3.- CONSTRUCCIÓN DE NUEVA RED ELÉCTRICA PARA EL FUNCIONAMIENTO DE LOS POZOS PROFUNDOS.</v>
      </c>
      <c r="C30" s="116"/>
      <c r="D30" s="113"/>
      <c r="E30" s="112" t="str">
        <f>'[26]19.-DERECCIÓN GENERAL DE DESARR'!E30</f>
        <v>VIVIENDAS QUE NO DISPONEN DE AGUA ENTUBADA DE LA RED PÚBLICA</v>
      </c>
      <c r="F30" s="113"/>
      <c r="G30" s="112" t="str">
        <f>'[26]19.-DERECCIÓN GENERAL DE DESARR'!G30</f>
        <v>Porcentaje de Avance Programático = (No. De proyectos Terminados/ No. De Proyectos Programados) * 100.   PAP=(NPT/NPP) * 100</v>
      </c>
      <c r="H30" s="113"/>
      <c r="I30" s="114" t="str">
        <f>'[26]19.-DERECCIÓN GENERAL DE DESARR'!I30</f>
        <v>PLAN MUNICIPAL DE DESARROLLO, PLAN ESTATAL Y PLATAFORMA DE TRANSPARENCIA, PBR, POAS.
SECRETARIA DEL BIENESTAR
INSTITUTO NACIONAL DE ESTADÍSTICA, GEOGRAFÍA E INFORMÁTICA (INEGI)
CONSEJO NACIONAL DE EVALUACIÓN DE LA POLÍTICA DE DESARROLLO SOCIAL (CONEVAL)</v>
      </c>
      <c r="J30" s="115"/>
      <c r="K30" s="43" t="str">
        <f>'[26]19.-DERECCIÓN GENERAL DE DESARR'!K30</f>
        <v>Trimestral</v>
      </c>
      <c r="L30" s="75">
        <v>1</v>
      </c>
      <c r="M30" s="78" t="s">
        <v>440</v>
      </c>
      <c r="N30" s="79" t="s">
        <v>441</v>
      </c>
      <c r="O30" s="5">
        <v>0.25</v>
      </c>
      <c r="P30" s="114" t="str">
        <f>'[26]19.-DERECCIÓN GENERAL DE DESARR'!P30</f>
        <v>DIRECCIÓN GENERAL DE DESARROLLO URBANO Y OBRAS PÚBLICAS.</v>
      </c>
      <c r="Q30" s="115"/>
      <c r="R30" t="s">
        <v>34</v>
      </c>
    </row>
    <row r="31" spans="1:18" ht="241.5" customHeight="1" x14ac:dyDescent="0.25">
      <c r="A31" s="3" t="str">
        <f>'[26]19.-DERECCIÓN GENERAL DE DESARR'!A31</f>
        <v>Actividad 2.1</v>
      </c>
      <c r="B31" s="112" t="str">
        <f>'[26]19.-DERECCIÓN GENERAL DE DESARR'!B31</f>
        <v>2.1.1.- REHABILITACIÓN DE LA RED EXISTENTE DE AGUA POTABLE DE LA CABECERA Y LAS COMUNIDADES
2.1.2. DESAZOLVE DE LAS DE LA RED EXISTENTE DE AGUA POTABLE DE LA CABECERA Y LAS COMUNIDADES</v>
      </c>
      <c r="C31" s="116"/>
      <c r="D31" s="113"/>
      <c r="E31" s="112" t="str">
        <f>'[26]19.-DERECCIÓN GENERAL DE DESARR'!E31</f>
        <v>VIVIENDAS QUE NO DISPONEN CON DRENAJE Y ALCANTARILLADO</v>
      </c>
      <c r="F31" s="113"/>
      <c r="G31" s="112" t="str">
        <f>'[26]19.-DERECCIÓN GENERAL DE DESARR'!G31</f>
        <v>Porcentaje de Avance Programático = (No. De proyectos Terminados/ No. De Proyectos Programados) * 100.   PAP=(NPT/NPP) * 100</v>
      </c>
      <c r="H31" s="113"/>
      <c r="I31" s="114" t="str">
        <f>'[26]19.-DERECCIÓN GENERAL DE DESARR'!I31</f>
        <v>PLAN MUNICIPAL DE DESARROLLO, PLAN ESTATAL Y PLATAFORMA DE TRANSPARENCIA, PBR, POAS.
SECRETARIA DEL BIENESTAR
INSTITUTO NACIONAL DE ESTADÍSTICA, GEOGRAFÍA E INFORMÁTICA (INEGI)
CONSEJO NACIONAL DE EVALUACIÓN DE LA POLÍTICA DE DESARROLLO SOCIAL (CONEVAL)</v>
      </c>
      <c r="J31" s="115"/>
      <c r="K31" s="43" t="str">
        <f>'[26]19.-DERECCIÓN GENERAL DE DESARR'!K31</f>
        <v>Trimestral</v>
      </c>
      <c r="L31" s="75">
        <v>1</v>
      </c>
      <c r="M31" s="78" t="s">
        <v>440</v>
      </c>
      <c r="N31" s="79" t="s">
        <v>441</v>
      </c>
      <c r="O31" s="5">
        <v>0.25</v>
      </c>
      <c r="P31" s="114" t="str">
        <f>'[26]19.-DERECCIÓN GENERAL DE DESARR'!P31</f>
        <v>DIRECCIÓN GENERAL DE DESARROLLO URBANO Y OBRAS PÚBLICAS.</v>
      </c>
      <c r="Q31" s="115"/>
    </row>
    <row r="32" spans="1:18" ht="259.5" customHeight="1" x14ac:dyDescent="0.25">
      <c r="A32" s="3" t="str">
        <f>'[26]19.-DERECCIÓN GENERAL DE DESARR'!A32</f>
        <v>Actividad 2.2</v>
      </c>
      <c r="B32" s="191" t="str">
        <f>'[26]19.-DERECCIÓN GENERAL DE DESARR'!B32</f>
        <v>2.2.1.- REALIZAR PROYECTOS QUE ATIENDAN PRINCIPALMENTE LA PROBLEMÁTICA EN MATERIA REZAGO DE DRENAJE Y ALCANTARILLADO
2.2.2.- CONSTRUCCIÓN Y AMPLIACIÓN DE NUEVAS LÍNEAS DE DRENAJE Y ALCANTARILLADO EN COLONIAS NUEVAS EN LA CABECERA Y EN LAS COMUNIDADES.</v>
      </c>
      <c r="C32" s="196"/>
      <c r="D32" s="192"/>
      <c r="E32" s="112" t="str">
        <f>'[26]19.-DERECCIÓN GENERAL DE DESARR'!E32</f>
        <v>VIVIENDAS QUE NO DISPONEN CON DRENAJE Y ALCANTARILLADO</v>
      </c>
      <c r="F32" s="113"/>
      <c r="G32" s="112" t="str">
        <f>'[26]19.-DERECCIÓN GENERAL DE DESARR'!G32</f>
        <v>Porcentaje de Avance Programático = (No. De proyectos Terminados/ No. De Proyectos Programados) * 100.   PAP=(NPT/NPP) * 100</v>
      </c>
      <c r="H32" s="113"/>
      <c r="I32" s="114" t="str">
        <f>'[26]19.-DERECCIÓN GENERAL DE DESARR'!I32</f>
        <v>PLAN MUNICIPAL DE DESARROLLO, PLAN ESTATAL Y PLATAFORMA DE TRANSPARENCIA, PBR, POAS.
SECRETARIA DEL BIENESTAR
INSTITUTO NACIONAL DE ESTADÍSTICA, GEOGRAFÍA E INFORMÁTICA (INEGI)
CONSEJO NACIONAL DE EVALUACIÓN DE LA POLÍTICA DE DESARROLLO SOCIAL (CONEVAL)
COMISIÓN NACIONAL DEL AGUA (CONAGUA)
COMISIÓN DE AGUA POTABLE, ALCANTARILLADO Y SANEAMIENTO DEL ESTADO DE GUERRERO (CAPASEG)</v>
      </c>
      <c r="J32" s="115"/>
      <c r="K32" s="43" t="str">
        <f>'[26]19.-DERECCIÓN GENERAL DE DESARR'!K32</f>
        <v>Trimestral</v>
      </c>
      <c r="L32" s="75">
        <v>1</v>
      </c>
      <c r="M32" s="78" t="s">
        <v>440</v>
      </c>
      <c r="N32" s="79" t="s">
        <v>441</v>
      </c>
      <c r="O32" s="5">
        <v>0.25</v>
      </c>
      <c r="P32" s="114" t="str">
        <f>'[26]19.-DERECCIÓN GENERAL DE DESARR'!P32</f>
        <v>DIRECCIÓN GENERAL DE DESARROLLO URBANO Y OBRAS PÚBLICAS.</v>
      </c>
      <c r="Q32" s="115"/>
    </row>
    <row r="33" spans="1:17" ht="228.75" customHeight="1" x14ac:dyDescent="0.25">
      <c r="A33" s="3" t="str">
        <f>'[26]19.-DERECCIÓN GENERAL DE DESARR'!A33</f>
        <v>Actividad 3.1</v>
      </c>
      <c r="B33" s="112" t="str">
        <f>'[26]19.-DERECCIÓN GENERAL DE DESARR'!B33</f>
        <v>2.2.1.- REALIZAR PROYECTOS QUE ATIENDAN PRINCIPALMENTE LA PROBLEMÁTICA DE REZAGO EN MATERIA DE RED DE ENERGÍA ELÉCTRICA
2.2.2.- CONSTRUCCIÓN Y AMPLIACIÓN DE NUEVAS LÍNEAS DE RED DE ENERGÍA ELÉCTRICA EN COLONIAS NUEVAS DE LA CABECERA Y EN LAS COMUNIDADES.</v>
      </c>
      <c r="C33" s="116"/>
      <c r="D33" s="113"/>
      <c r="E33" s="112" t="str">
        <f>'[26]19.-DERECCIÓN GENERAL DE DESARR'!E33</f>
        <v>POBLACIÓN SIN DERECHOHABIENCIA A SERVICIOS DE ENERGÍA ELÉCTRICA</v>
      </c>
      <c r="F33" s="113"/>
      <c r="G33" s="112" t="str">
        <f>'[26]19.-DERECCIÓN GENERAL DE DESARR'!G33</f>
        <v>Porcentaje de Avance Programático = (No. De proyectos Terminados/ No. De Proyectos Programados) * 100.   PAP=(NPT/NPP) * 100</v>
      </c>
      <c r="H33" s="113"/>
      <c r="I33" s="114" t="str">
        <f>'[26]19.-DERECCIÓN GENERAL DE DESARR'!I33</f>
        <v>PLAN MUNICIPAL DE DESARROLLO, PLAN ESTATAL Y PLATAFORMA DE TRANSPARENCIA, PBR, POAS.
SECRETARIA DEL BIENESTAR
INSTITUTO NACIONAL DE ESTADÍSTICA, GEOGRAFÍA E INFORMÁTICA (INEGI)
CONSEJO NACIONAL DE EVALUACIÓN DE LA POLÍTICA DE DESARROLLO SOCIAL (CONEVAL)</v>
      </c>
      <c r="J33" s="115"/>
      <c r="K33" s="43" t="str">
        <f>'[26]19.-DERECCIÓN GENERAL DE DESARR'!K33</f>
        <v>Trimestral</v>
      </c>
      <c r="L33" s="75">
        <v>1</v>
      </c>
      <c r="M33" s="78" t="s">
        <v>440</v>
      </c>
      <c r="N33" s="79" t="s">
        <v>441</v>
      </c>
      <c r="O33" s="5">
        <v>0.25</v>
      </c>
      <c r="P33" s="114" t="str">
        <f>'[26]19.-DERECCIÓN GENERAL DE DESARR'!P33</f>
        <v>DIRECCIÓN GENERAL DE DESARROLLO URBANO Y OBRAS PÚBLICAS.</v>
      </c>
      <c r="Q33" s="115"/>
    </row>
    <row r="34" spans="1:17" ht="253.5" customHeight="1" x14ac:dyDescent="0.25">
      <c r="A34" s="3" t="str">
        <f>'[26]19.-DERECCIÓN GENERAL DE DESARR'!A34</f>
        <v>Actividad 4.1</v>
      </c>
      <c r="B34" s="193" t="str">
        <f>'[26]19.-DERECCIÓN GENERAL DE DESARR'!B34</f>
        <v>4.1.1.- REHABILITAR LA INFRAESTRUCTURA BÁSICA EN EL SECTOR EDUCATIVO EXISTENTE PARA PROLONGAR SU VIDA UTIL.
4.2.1.- CONSTRUCCIÓN Y AMPLIACIÓN LA INFRAESTRUCTURA BÁSICA EN EL SECTOR EDUCATIVO QUE SE CONSIDERE NUEVA PARA LOS DIFERENTES NIVELES EDUCATIVOS</v>
      </c>
      <c r="C34" s="194"/>
      <c r="D34" s="195"/>
      <c r="E34" s="112" t="str">
        <f>'[26]19.-DERECCIÓN GENERAL DE DESARR'!E34</f>
        <v xml:space="preserve">INFRAESTRUCTURA EDUCATIVA CON DETERIORO ESTADO FÍSICO  </v>
      </c>
      <c r="F34" s="113"/>
      <c r="G34" s="112" t="str">
        <f>'[26]19.-DERECCIÓN GENERAL DE DESARR'!G34</f>
        <v>Porcentaje de Avance Programático = (No. De proyectos Terminados/ No. De Proyectos Programados) * 100.   PAP=(NPT/NPP) * 100</v>
      </c>
      <c r="H34" s="113"/>
      <c r="I34" s="114" t="str">
        <f>'[26]19.-DERECCIÓN GENERAL DE DESARR'!I34</f>
        <v>PLAN MUNICIPAL DE DESARROLLO, PLAN ESTATAL Y PLATAFORMA DE TRANSPARENCIA, PBR, POAS.
SECRETARIA DEL BIENESTAR
INSTITUTO NACIONAL DE ESTADÍSTICA, GEOGRAFÍA E INFORMÁTICA (INEGI)
CONSEJO NACIONAL DE EVALUACIÓN DE LA POLÍTICA DE DESARROLLO SOCIAL (CONEVAL)
INSTITUTO GUERRERENSE DE LA INFRAESTRUCTURA FÍSICA EDUCATIVA (IGIFE)</v>
      </c>
      <c r="J34" s="115"/>
      <c r="K34" s="43" t="str">
        <f>'[26]19.-DERECCIÓN GENERAL DE DESARR'!K34</f>
        <v>Trimestral</v>
      </c>
      <c r="L34" s="75">
        <v>1</v>
      </c>
      <c r="M34" s="78" t="s">
        <v>440</v>
      </c>
      <c r="N34" s="79" t="s">
        <v>441</v>
      </c>
      <c r="O34" s="5">
        <v>0.25</v>
      </c>
      <c r="P34" s="114" t="str">
        <f>'[26]19.-DERECCIÓN GENERAL DE DESARR'!P34</f>
        <v>DIRECCIÓN GENERAL DE DESARROLLO URBANO Y OBRAS PÚBLICAS.</v>
      </c>
      <c r="Q34" s="115"/>
    </row>
    <row r="35" spans="1:17" ht="255.75" customHeight="1" x14ac:dyDescent="0.25">
      <c r="A35" s="3" t="str">
        <f>'[26]19.-DERECCIÓN GENERAL DE DESARR'!A35</f>
        <v>Actividad 5.1</v>
      </c>
      <c r="B35" s="112" t="str">
        <f>'[26]19.-DERECCIÓN GENERAL DE DESARR'!B35</f>
        <v xml:space="preserve">
5.1.1.- REHABILITAR LA INFRAESTRUCTURA BÁSICA DEL SECTOR SALUD EXISTENTE PARA PROLONGAR SU VIDA UTIL.
4.2.1.- LA APERTURA DE NUEVAS UNIDADES MÉDICAS CON COBERTURA MUNICIPAL.</v>
      </c>
      <c r="C35" s="116"/>
      <c r="D35" s="113"/>
      <c r="E35" s="112" t="str">
        <f>'[26]19.-DERECCIÓN GENERAL DE DESARR'!E35</f>
        <v>POBLACIÓN SIN DERECHOHABIENCIA A SERVICIOS DE SALUD</v>
      </c>
      <c r="F35" s="113"/>
      <c r="G35" s="112" t="str">
        <f>'[26]19.-DERECCIÓN GENERAL DE DESARR'!G35</f>
        <v>Porcentaje de Avance Programático = (No. De proyectos Terminados/ No. De Proyectos Programados) * 100.   PAP=(NPT/NPP) * 100</v>
      </c>
      <c r="H35" s="113"/>
      <c r="I35" s="114" t="str">
        <f>'[26]19.-DERECCIÓN GENERAL DE DESARR'!I35</f>
        <v>PLAN MUNICIPAL DE DESARROLLO, PLAN ESTATAL Y PLATAFORMA DE TRANSPARENCIA, PBR, POAS.
SECRETARIA DEL BIENESTAR
INSTITUTO NACIONAL DE ESTADÍSTICA, GEOGRAFÍA E INFORMÁTICA (INEGI)
CONSEJO NACIONAL DE EVALUACIÓN DE LA POLÍTICA DE DESARROLLO SOCIAL (CONEVAL)</v>
      </c>
      <c r="J35" s="115"/>
      <c r="K35" s="43" t="str">
        <f>'[26]19.-DERECCIÓN GENERAL DE DESARR'!K35</f>
        <v>Trimestral</v>
      </c>
      <c r="L35" s="75">
        <v>1</v>
      </c>
      <c r="M35" s="78" t="s">
        <v>440</v>
      </c>
      <c r="N35" s="79" t="s">
        <v>441</v>
      </c>
      <c r="O35" s="5">
        <v>0.25</v>
      </c>
      <c r="P35" s="114" t="str">
        <f>'[26]19.-DERECCIÓN GENERAL DE DESARR'!P35</f>
        <v>DIRECCIÓN GENERAL DE DESARROLLO URBANO Y OBRAS PÚBLICAS.</v>
      </c>
      <c r="Q35" s="115"/>
    </row>
    <row r="36" spans="1:17" ht="365.25" customHeight="1" x14ac:dyDescent="0.25">
      <c r="A36" s="3" t="str">
        <f>'[26]19.-DERECCIÓN GENERAL DE DESARR'!A36</f>
        <v>Actividad 6.1</v>
      </c>
      <c r="B36" s="112" t="str">
        <f>'[26]19.-DERECCIÓN GENERAL DE DESARR'!B36</f>
        <v>6.1.1.- REHABILITACIÓN DE VIVIENDAS AFECTADAS POR FENÓMENOS NATURALES PARA LAS FAMILIAS DE BAJOS INGRESOS</v>
      </c>
      <c r="C36" s="116"/>
      <c r="D36" s="113"/>
      <c r="E36" s="112" t="str">
        <f>'[26]19.-DERECCIÓN GENERAL DE DESARR'!E36</f>
        <v>VIVIENDAS AFECTADAS POR FENÓMENOS NATURALES EN CONDICIONES DE RIESGO</v>
      </c>
      <c r="F36" s="113"/>
      <c r="G36" s="112" t="str">
        <f>'[26]19.-DERECCIÓN GENERAL DE DESARR'!G36</f>
        <v>Porcentaje de Avance Programático = (No. De proyectos Terminados/ No. De Proyectos Programados) * 100.   PAP=(NPT/NPP) * 100</v>
      </c>
      <c r="H36" s="113"/>
      <c r="I36" s="114" t="str">
        <f>'[26]19.-DERECCIÓN GENERAL DE DESARR'!I36</f>
        <v>PLAN MUNICIPAL DE DESARROLLO, PLAN ESTATAL Y PLATAFORMA DE TRANSPARENCIA, PBR, POAS.
SECRETARIA DEL BIENESTAR
INSTITUTO NACIONAL DE ESTADÍSTICA, GEOGRAFÍA E INFORMÁTICA (INEGI)
CONSEJO NACIONAL DE EVALUACIÓN DE LA POLÍTICA DE DESARROLLO 
COMISIÓN NACIONAL DE VIVIENDA (CONAVI)
SECRETARÍA DE DESARROLLO AGRARIO, TERRITORIAL Y URBANO (SEDATU)</v>
      </c>
      <c r="J36" s="115"/>
      <c r="K36" s="34" t="str">
        <f>'[26]19.-DERECCIÓN GENERAL DE DESARR'!K36</f>
        <v>Semestral</v>
      </c>
      <c r="L36" s="75">
        <v>1</v>
      </c>
      <c r="M36" s="78" t="s">
        <v>440</v>
      </c>
      <c r="N36" s="79" t="s">
        <v>441</v>
      </c>
      <c r="O36" s="5">
        <v>0.25</v>
      </c>
      <c r="P36" s="114" t="str">
        <f>'[26]19.-DERECCIÓN GENERAL DE DESARR'!P36</f>
        <v>DIRECCIÓN GENERAL DE DESARROLLO URBANO Y OBRAS PÚBLICAS.</v>
      </c>
      <c r="Q36" s="115"/>
    </row>
    <row r="37" spans="1:17" ht="165" customHeight="1" x14ac:dyDescent="0.25">
      <c r="A37" s="3" t="str">
        <f>'[26]19.-DERECCIÓN GENERAL DE DESARR'!A37</f>
        <v>Actividad 7.1</v>
      </c>
      <c r="B37" s="112" t="str">
        <f>'[26]19.-DERECCIÓN GENERAL DE DESARR'!B37</f>
        <v>7.1.1.- CONSTRUCCION DE OBRAS DE CAMINOS, BRECHAS Y CARRETERAS.</v>
      </c>
      <c r="C37" s="116"/>
      <c r="D37" s="113"/>
      <c r="E37" s="112" t="str">
        <f>'[26]19.-DERECCIÓN GENERAL DE DESARR'!E37</f>
        <v xml:space="preserve">PORCENTAJE DE VIAS DE 
COMUNICACIÓN A LAS 
COMUNIDADES
     </v>
      </c>
      <c r="F37" s="113"/>
      <c r="G37" s="112" t="str">
        <f>'[26]19.-DERECCIÓN GENERAL DE DESARR'!G37</f>
        <v>Porcentaje de Avance Programático = (No. De proyectos Terminados/ No. De Proyectos Programados) * 100.   PAP=(NPT/NPP) * 100</v>
      </c>
      <c r="H37" s="113"/>
      <c r="I37" s="114" t="str">
        <f>'[26]19.-DERECCIÓN GENERAL DE DESARR'!I37</f>
        <v>PLAN MUNICIPAL DE DESARROLLO, PLAN ESTATAL Y PLATAFORMA DE TRANSPARENCIA, PBR, POAS.
SECRETARIA DEL BIENESTAR
 SECRETARIA DE COMUNICACIONES Y TRANSPORTES (SCT)
TRANSITO MUNICIPAL</v>
      </c>
      <c r="J37" s="115"/>
      <c r="K37" s="43" t="str">
        <f>'[26]19.-DERECCIÓN GENERAL DE DESARR'!K37</f>
        <v>Trimestral</v>
      </c>
      <c r="L37" s="75">
        <v>1</v>
      </c>
      <c r="M37" s="78" t="s">
        <v>440</v>
      </c>
      <c r="N37" s="79" t="s">
        <v>441</v>
      </c>
      <c r="O37" s="5">
        <v>0.25</v>
      </c>
      <c r="P37" s="114" t="str">
        <f>'[26]19.-DERECCIÓN GENERAL DE DESARR'!P37</f>
        <v>DIRECCIÓN GENERAL DE DESARROLLO URBANO Y OBRAS PÚBLICAS.</v>
      </c>
      <c r="Q37" s="115"/>
    </row>
    <row r="38" spans="1:17" ht="211.5" customHeight="1" x14ac:dyDescent="0.25">
      <c r="A38" s="3" t="str">
        <f>'[26]19.-DERECCIÓN GENERAL DE DESARR'!A38</f>
        <v>Actividad 7.2</v>
      </c>
      <c r="B38" s="112" t="str">
        <f>'[26]19.-DERECCIÓN GENERAL DE DESARR'!B38</f>
        <v>7.2.1.- CONSTRUCCIÓN DE PAVIMENTACIÓN DE CALLES EN LA CABECERA Y LAS COMUNIDADES, PARA MEJOR LAS CONDICIONES DE SUS VÍAS PUBLICAS VEHICULARES Y PEATONALES</v>
      </c>
      <c r="C38" s="116"/>
      <c r="D38" s="113"/>
      <c r="E38" s="191" t="str">
        <f>'[26]19.-DERECCIÓN GENERAL DE DESARR'!E38</f>
        <v xml:space="preserve">PLAN DE DESARROLLO URBANO 
</v>
      </c>
      <c r="F38" s="192"/>
      <c r="G38" s="112" t="str">
        <f>'[26]19.-DERECCIÓN GENERAL DE DESARR'!G38</f>
        <v>Porcentaje de Avance Programático = (No. De proyectos Terminados/ No. De Proyectos Programados) * 100.   PAP=(NPT/NPP) * 100</v>
      </c>
      <c r="H38" s="113"/>
      <c r="I38" s="114" t="str">
        <f>'[26]19.-DERECCIÓN GENERAL DE DESARR'!I38</f>
        <v>PLAN MUNICIPAL DE DESARROLLO, PLAN ESTATAL Y PLATAFORMA DE TRANSPARENCIA, PBR, POAS.
SECRETARIA DEL BIENESTAR
 SECRETARIA DE COMUNICACIONES Y TRANSPORTES (SCT)
TRANSITO MUNICIPAL</v>
      </c>
      <c r="J38" s="115"/>
      <c r="K38" s="43" t="str">
        <f>'[26]19.-DERECCIÓN GENERAL DE DESARR'!K38</f>
        <v>Trimestral</v>
      </c>
      <c r="L38" s="75">
        <v>1</v>
      </c>
      <c r="M38" s="78" t="s">
        <v>440</v>
      </c>
      <c r="N38" s="79" t="s">
        <v>441</v>
      </c>
      <c r="O38" s="5">
        <v>0.25</v>
      </c>
      <c r="P38" s="114" t="str">
        <f>'[26]19.-DERECCIÓN GENERAL DE DESARR'!P38</f>
        <v>DIRECCIÓN GENERAL DE DESARROLLO URBANO Y OBRAS PÚBLICAS.</v>
      </c>
      <c r="Q38" s="115"/>
    </row>
    <row r="39" spans="1:17" ht="98.25" customHeight="1" x14ac:dyDescent="0.25">
      <c r="A39" s="3" t="str">
        <f>'[26]19.-DERECCIÓN GENERAL DE DESARR'!A39</f>
        <v>Actividad 7.3</v>
      </c>
      <c r="B39" s="112" t="str">
        <f>'[26]19.-DERECCIÓN GENERAL DE DESARR'!B39</f>
        <v xml:space="preserve">7.3.1.- REHABILITACIÓN DEL ALUMBRADO PÚBLICO DE TODO EL MUNICIPIO </v>
      </c>
      <c r="C39" s="116"/>
      <c r="D39" s="113"/>
      <c r="E39" s="112" t="str">
        <f>'[26]19.-DERECCIÓN GENERAL DE DESARR'!E39</f>
        <v xml:space="preserve">CENSO DE ALUMBRADO PUBLICO </v>
      </c>
      <c r="F39" s="113"/>
      <c r="G39" s="112" t="str">
        <f>'[26]19.-DERECCIÓN GENERAL DE DESARR'!G39</f>
        <v>Porcentaje de Avance Programático = (No. De proyectos Terminados/ No. De Proyectos Programados) * 100.   PAP=(NPT/NPP) * 100</v>
      </c>
      <c r="H39" s="113"/>
      <c r="I39" s="112" t="str">
        <f>'[26]19.-DERECCIÓN GENERAL DE DESARR'!I39</f>
        <v>SECRETARIA DEL BIENESTAR
 COMISIÓN FEDERAL DE ELECTRICIDAD (CFE)</v>
      </c>
      <c r="J39" s="113"/>
      <c r="K39" s="43" t="str">
        <f>'[26]19.-DERECCIÓN GENERAL DE DESARR'!K39</f>
        <v>Trimestral</v>
      </c>
      <c r="L39" s="75">
        <v>1</v>
      </c>
      <c r="M39" s="78" t="s">
        <v>440</v>
      </c>
      <c r="N39" s="79" t="s">
        <v>441</v>
      </c>
      <c r="O39" s="5">
        <v>0.25</v>
      </c>
      <c r="P39" s="114" t="str">
        <f>'[26]19.-DERECCIÓN GENERAL DE DESARR'!P39</f>
        <v>DIRECCIÓN GENERAL DE DESARROLLO URBANO Y OBRAS PÚBLICAS.</v>
      </c>
      <c r="Q39" s="115"/>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row r="44" spans="1:17" x14ac:dyDescent="0.25">
      <c r="A44" s="1"/>
      <c r="B44" s="1"/>
      <c r="C44" s="1"/>
      <c r="D44" s="1"/>
      <c r="E44" s="1"/>
      <c r="F44" s="1"/>
      <c r="G44" s="1"/>
      <c r="H44" s="1"/>
      <c r="I44" s="1"/>
      <c r="J44" s="1"/>
      <c r="K44" s="1"/>
      <c r="L44" s="1"/>
      <c r="M44" s="1"/>
      <c r="N44" s="1"/>
      <c r="O44" s="1"/>
      <c r="P44" s="1"/>
      <c r="Q44" s="1"/>
    </row>
    <row r="45" spans="1:17" x14ac:dyDescent="0.25">
      <c r="A45" s="1"/>
      <c r="B45" s="1"/>
      <c r="C45" s="1"/>
      <c r="D45" s="1"/>
      <c r="E45" s="1"/>
      <c r="F45" s="117"/>
      <c r="G45" s="117"/>
      <c r="H45" s="117"/>
      <c r="I45" s="1"/>
      <c r="J45" s="1"/>
      <c r="K45" s="1"/>
      <c r="L45" s="1"/>
      <c r="M45" s="1"/>
      <c r="N45" s="1"/>
      <c r="O45" s="1"/>
      <c r="P45" s="1"/>
      <c r="Q45" s="1"/>
    </row>
    <row r="46" spans="1:17" x14ac:dyDescent="0.25">
      <c r="A46" s="1"/>
      <c r="B46" s="1"/>
      <c r="C46" s="1"/>
      <c r="D46" s="1"/>
      <c r="E46" s="1"/>
      <c r="F46" s="117"/>
      <c r="G46" s="117"/>
      <c r="H46" s="117"/>
      <c r="I46" s="1"/>
      <c r="J46" s="1"/>
      <c r="K46" s="1"/>
      <c r="L46" s="1"/>
      <c r="M46" s="1"/>
      <c r="N46" s="1"/>
      <c r="O46" s="1"/>
      <c r="P46" s="1"/>
      <c r="Q46" s="1"/>
    </row>
    <row r="47" spans="1:17" x14ac:dyDescent="0.25">
      <c r="A47" s="1"/>
      <c r="B47" s="1"/>
      <c r="C47" s="1"/>
      <c r="D47" s="1"/>
      <c r="E47" s="1"/>
      <c r="F47" s="1"/>
      <c r="G47" s="1"/>
      <c r="H47" s="1"/>
      <c r="I47" s="1"/>
      <c r="J47" s="1"/>
      <c r="K47" s="1"/>
      <c r="L47" s="1"/>
      <c r="M47" s="1"/>
      <c r="N47" s="1"/>
      <c r="O47" s="1"/>
      <c r="P47" s="1"/>
      <c r="Q47" s="1"/>
    </row>
    <row r="48" spans="1:17" x14ac:dyDescent="0.25">
      <c r="A48" s="1"/>
      <c r="B48" s="1"/>
      <c r="C48" s="1"/>
      <c r="D48" s="1"/>
      <c r="E48" s="1"/>
      <c r="G48" s="1"/>
      <c r="H48" s="1"/>
      <c r="I48" s="1"/>
      <c r="J48" s="1"/>
      <c r="K48" s="1"/>
      <c r="L48" s="1"/>
      <c r="M48" s="1"/>
      <c r="N48" s="1"/>
      <c r="O48" s="1"/>
      <c r="P48" s="1"/>
      <c r="Q48" s="1"/>
    </row>
    <row r="49" s="1" customFormat="1" x14ac:dyDescent="0.25"/>
    <row r="50" s="1" customFormat="1" x14ac:dyDescent="0.25"/>
    <row r="51" s="1" customFormat="1" x14ac:dyDescent="0.25"/>
  </sheetData>
  <mergeCells count="139">
    <mergeCell ref="P8:Q9"/>
    <mergeCell ref="A10:Q10"/>
    <mergeCell ref="B11:E11"/>
    <mergeCell ref="G11:L11"/>
    <mergeCell ref="N11:Q11"/>
    <mergeCell ref="A12:Q12"/>
    <mergeCell ref="B2:P4"/>
    <mergeCell ref="B5:P5"/>
    <mergeCell ref="A7:Q7"/>
    <mergeCell ref="A8:C9"/>
    <mergeCell ref="D8:H9"/>
    <mergeCell ref="I8:I9"/>
    <mergeCell ref="J8:K9"/>
    <mergeCell ref="L8:L9"/>
    <mergeCell ref="M8:N9"/>
    <mergeCell ref="O8:O9"/>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P19:Q19"/>
    <mergeCell ref="B20:D20"/>
    <mergeCell ref="E20:F20"/>
    <mergeCell ref="G20:H20"/>
    <mergeCell ref="I20:J20"/>
    <mergeCell ref="P20:Q20"/>
    <mergeCell ref="I17:J18"/>
    <mergeCell ref="K17:K18"/>
    <mergeCell ref="L17:M17"/>
    <mergeCell ref="N17:N18"/>
    <mergeCell ref="O17:O18"/>
    <mergeCell ref="B19:D19"/>
    <mergeCell ref="E19:F19"/>
    <mergeCell ref="G19:H19"/>
    <mergeCell ref="I19:J19"/>
    <mergeCell ref="B21:D21"/>
    <mergeCell ref="E21:F21"/>
    <mergeCell ref="G21:H21"/>
    <mergeCell ref="I21:J21"/>
    <mergeCell ref="P21:Q21"/>
    <mergeCell ref="B22:D22"/>
    <mergeCell ref="E22:F22"/>
    <mergeCell ref="G22:H22"/>
    <mergeCell ref="I22:J22"/>
    <mergeCell ref="P22:Q22"/>
    <mergeCell ref="B23:D23"/>
    <mergeCell ref="E23:F23"/>
    <mergeCell ref="G23:H23"/>
    <mergeCell ref="I23:J23"/>
    <mergeCell ref="P23:Q23"/>
    <mergeCell ref="B24:D24"/>
    <mergeCell ref="E24:F24"/>
    <mergeCell ref="G24:H24"/>
    <mergeCell ref="I24:J24"/>
    <mergeCell ref="P24:Q24"/>
    <mergeCell ref="B27:D27"/>
    <mergeCell ref="E27:F27"/>
    <mergeCell ref="G27:H27"/>
    <mergeCell ref="I27:J27"/>
    <mergeCell ref="P27:Q27"/>
    <mergeCell ref="A28:Q28"/>
    <mergeCell ref="B25:D25"/>
    <mergeCell ref="E25:F25"/>
    <mergeCell ref="G25:H25"/>
    <mergeCell ref="I25:J25"/>
    <mergeCell ref="P25:Q25"/>
    <mergeCell ref="B26:D26"/>
    <mergeCell ref="E26:F26"/>
    <mergeCell ref="G26:H26"/>
    <mergeCell ref="I26:J26"/>
    <mergeCell ref="P26:Q26"/>
    <mergeCell ref="B29:D29"/>
    <mergeCell ref="E29:F29"/>
    <mergeCell ref="G29:H29"/>
    <mergeCell ref="I29:J29"/>
    <mergeCell ref="P29:Q29"/>
    <mergeCell ref="B30:D30"/>
    <mergeCell ref="E30:F30"/>
    <mergeCell ref="G30:H30"/>
    <mergeCell ref="I30:J30"/>
    <mergeCell ref="P30:Q30"/>
    <mergeCell ref="B31:D31"/>
    <mergeCell ref="E31:F31"/>
    <mergeCell ref="G31:H31"/>
    <mergeCell ref="I31:J31"/>
    <mergeCell ref="P31:Q31"/>
    <mergeCell ref="B32:D32"/>
    <mergeCell ref="E32:F32"/>
    <mergeCell ref="G32:H32"/>
    <mergeCell ref="I32:J32"/>
    <mergeCell ref="P32:Q32"/>
    <mergeCell ref="B33:D33"/>
    <mergeCell ref="E33:F33"/>
    <mergeCell ref="G33:H33"/>
    <mergeCell ref="I33:J33"/>
    <mergeCell ref="P33:Q33"/>
    <mergeCell ref="B34:D34"/>
    <mergeCell ref="E34:F34"/>
    <mergeCell ref="G34:H34"/>
    <mergeCell ref="I34:J34"/>
    <mergeCell ref="P34:Q34"/>
    <mergeCell ref="B35:D35"/>
    <mergeCell ref="E35:F35"/>
    <mergeCell ref="G35:H35"/>
    <mergeCell ref="I35:J35"/>
    <mergeCell ref="P35:Q35"/>
    <mergeCell ref="B36:D36"/>
    <mergeCell ref="E36:F36"/>
    <mergeCell ref="G36:H36"/>
    <mergeCell ref="I36:J36"/>
    <mergeCell ref="P36:Q36"/>
    <mergeCell ref="B39:D39"/>
    <mergeCell ref="E39:F39"/>
    <mergeCell ref="G39:H39"/>
    <mergeCell ref="I39:J39"/>
    <mergeCell ref="P39:Q39"/>
    <mergeCell ref="F45:H46"/>
    <mergeCell ref="B37:D37"/>
    <mergeCell ref="E37:F37"/>
    <mergeCell ref="G37:H37"/>
    <mergeCell ref="I37:J37"/>
    <mergeCell ref="P37:Q37"/>
    <mergeCell ref="B38:D38"/>
    <mergeCell ref="E38:F38"/>
    <mergeCell ref="G38:H38"/>
    <mergeCell ref="I38:J38"/>
    <mergeCell ref="P38:Q38"/>
  </mergeCells>
  <pageMargins left="0.7" right="0.7" top="0.75" bottom="0.75" header="0.3" footer="0.3"/>
  <pageSetup scale="53" orientation="landscape" horizontalDpi="4294967292"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4" zoomScale="68" zoomScaleNormal="68" zoomScaleSheetLayoutView="70" workbookViewId="0">
      <selection activeCell="I27" sqref="I27:J27"/>
    </sheetView>
  </sheetViews>
  <sheetFormatPr baseColWidth="10" defaultColWidth="10.875" defaultRowHeight="15.75" x14ac:dyDescent="0.25"/>
  <cols>
    <col min="1" max="1" width="13.75" customWidth="1"/>
    <col min="3" max="3" width="6.875" customWidth="1"/>
    <col min="4" max="4" width="18.5" customWidth="1"/>
    <col min="6" max="6" width="9.75" customWidth="1"/>
    <col min="8" max="8" width="12.875" customWidth="1"/>
    <col min="9" max="9" width="13.375" customWidth="1"/>
    <col min="10" max="10" width="9.125" customWidth="1"/>
    <col min="11" max="11" width="13.625" customWidth="1"/>
    <col min="12" max="12" width="12.125" customWidth="1"/>
    <col min="13" max="13" width="17" customWidth="1"/>
    <col min="14" max="14" width="15.75" customWidth="1"/>
    <col min="15" max="15" width="11.75" customWidth="1"/>
    <col min="17" max="17" width="8"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32.25" customHeight="1" x14ac:dyDescent="0.25">
      <c r="A3" s="1"/>
      <c r="B3" s="96"/>
      <c r="C3" s="96"/>
      <c r="D3" s="96"/>
      <c r="E3" s="96"/>
      <c r="F3" s="96"/>
      <c r="G3" s="96"/>
      <c r="H3" s="96"/>
      <c r="I3" s="96"/>
      <c r="J3" s="96"/>
      <c r="K3" s="96"/>
      <c r="L3" s="96"/>
      <c r="M3" s="96"/>
      <c r="N3" s="96"/>
      <c r="O3" s="96"/>
      <c r="P3" s="96"/>
      <c r="Q3" s="1"/>
    </row>
    <row r="4" spans="1:17" ht="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80" t="s">
        <v>374</v>
      </c>
      <c r="E8" s="99"/>
      <c r="F8" s="99"/>
      <c r="G8" s="99"/>
      <c r="H8" s="99"/>
      <c r="I8" s="100" t="s">
        <v>1</v>
      </c>
      <c r="J8" s="101" t="s">
        <v>424</v>
      </c>
      <c r="K8" s="101"/>
      <c r="L8" s="95" t="s">
        <v>2</v>
      </c>
      <c r="M8" s="126" t="str">
        <f>[55]POA!$C$19</f>
        <v xml:space="preserve">Programa 16: Seguridad y Progreso Integral </v>
      </c>
      <c r="N8" s="99"/>
      <c r="O8" s="100" t="s">
        <v>3</v>
      </c>
      <c r="P8" s="280" t="s">
        <v>375</v>
      </c>
      <c r="Q8" s="99"/>
    </row>
    <row r="9" spans="1:17" ht="61.5"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3" customHeight="1" x14ac:dyDescent="0.25">
      <c r="A11" s="73" t="s">
        <v>4</v>
      </c>
      <c r="B11" s="296" t="str">
        <f>[55]POA!$C$17</f>
        <v xml:space="preserve">EJE: III Seguridad y Justicia: El Compromiso para un Futuro Mejor </v>
      </c>
      <c r="C11" s="116"/>
      <c r="D11" s="116"/>
      <c r="E11" s="113"/>
      <c r="F11" s="73" t="s">
        <v>5</v>
      </c>
      <c r="G11" s="256" t="str">
        <f>'[46]POA '!$AA$25</f>
        <v xml:space="preserve">1.7. ASUNTOS DE ORDEN PUBLICO Y DE SEGURIDAD INTERIOR </v>
      </c>
      <c r="H11" s="104"/>
      <c r="I11" s="104"/>
      <c r="J11" s="104"/>
      <c r="K11" s="104"/>
      <c r="L11" s="105"/>
      <c r="M11" s="7" t="s">
        <v>6</v>
      </c>
      <c r="N11" s="256" t="s">
        <v>294</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ht="15.75" customHeight="1" x14ac:dyDescent="0.25">
      <c r="A13" s="100" t="s">
        <v>7</v>
      </c>
      <c r="B13" s="276" t="str">
        <f>[46]MIR!$C$8</f>
        <v xml:space="preserve">DIMENSION SEGURA ( PROTECCION Y SEGURIDAD CIUDADANA ) </v>
      </c>
      <c r="C13" s="99"/>
      <c r="D13" s="95" t="s">
        <v>8</v>
      </c>
      <c r="E13" s="276" t="str">
        <f>[55]POA!$C$18</f>
        <v>Coordinar estrategias en procesos integrales de seguridad pública para prevenir el delito cumpliendo con la normatividad local y el respaldo jurídico además de la colaboración comunitaria logrando un impacto positivo en el bienestar y la tranquilidad de la sociedad.</v>
      </c>
      <c r="F13" s="99"/>
      <c r="G13" s="99"/>
      <c r="H13" s="95" t="s">
        <v>9</v>
      </c>
      <c r="I13" s="276" t="str">
        <f>[55]POA!$C$20</f>
        <v xml:space="preserve">Fomentar una coordinación con los tres órdenes de Gobierno para la construcción de la paz, mediante acciones eficaces de protección y prevención para la disuasión y seguimiento al delito, generando espacios seguros a la vanguardia de la ciudadanía </v>
      </c>
      <c r="J13" s="99"/>
      <c r="K13" s="99"/>
      <c r="L13" s="99"/>
      <c r="M13" s="100" t="s">
        <v>10</v>
      </c>
      <c r="N13" s="281" t="str">
        <f>[55]POA!$C$21</f>
        <v>16.16 Organizar actividades de prevención del delito, promover el trabajo en conjunto con las áreas de la DireecionGeneral de Seguridad Publica, contribuyendo a mantener el orden social en la Comunidades y Delegaciones 16.17 Coordinar acciones en materia de seguridad publica integral, desde la prevención del delito y orden publico ante emergencias. 16.19 Desarrollar estrategias integrales y de acciones orientadas sobre la prevención social concientizando a la ciudadanía. 16.19 Garantizar que la sociedad pueda pueda convivir de manera pacifica y respetuosa, manteniendo el orden en espacio públicos 16.20 Capacitar a los elementos operativos de la Dirección General de Seguridad Publica y sus departamentos respectivos, para el desempeño de sus funciones.</v>
      </c>
      <c r="O13" s="282"/>
      <c r="P13" s="282"/>
      <c r="Q13" s="283"/>
    </row>
    <row r="14" spans="1:17" ht="225" customHeight="1" x14ac:dyDescent="0.25">
      <c r="A14" s="100"/>
      <c r="B14" s="99"/>
      <c r="C14" s="99"/>
      <c r="D14" s="95"/>
      <c r="E14" s="99"/>
      <c r="F14" s="99"/>
      <c r="G14" s="99"/>
      <c r="H14" s="95"/>
      <c r="I14" s="99"/>
      <c r="J14" s="99"/>
      <c r="K14" s="99"/>
      <c r="L14" s="99"/>
      <c r="M14" s="100"/>
      <c r="N14" s="284"/>
      <c r="O14" s="285"/>
      <c r="P14" s="285"/>
      <c r="Q14" s="286"/>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3" t="s">
        <v>399</v>
      </c>
      <c r="M18" s="73" t="s">
        <v>18</v>
      </c>
      <c r="N18" s="100"/>
      <c r="O18" s="100"/>
      <c r="P18" s="100"/>
      <c r="Q18" s="100"/>
    </row>
    <row r="19" spans="1:18" ht="83.25" customHeight="1" x14ac:dyDescent="0.25">
      <c r="A19" s="2" t="s">
        <v>28</v>
      </c>
      <c r="B19" s="99" t="str">
        <f>[55]MIR!$B$12</f>
        <v>Lograr una sociedad más segura, ordenada y protegida, asegurando el cumplimiento de las leyes, la prevención de riesgos y la gestión eficiente de la seguridad y el bienestar público.</v>
      </c>
      <c r="C19" s="99"/>
      <c r="D19" s="99"/>
      <c r="E19" s="99" t="str">
        <f>[55]MIR!$C$12</f>
        <v>Nivel de percepción de seguridad ciudadana</v>
      </c>
      <c r="F19" s="99"/>
      <c r="G19" s="99" t="str">
        <f>[55]MIR!$D$12</f>
        <v>Nivel de percepción de seguridad ciudadana=(Número de encuestados que se sienten seguros / Total de encuestados) * 100</v>
      </c>
      <c r="H19" s="99"/>
      <c r="I19" s="109" t="str">
        <f>[55]MIR!$E$12</f>
        <v>Encuestas de percepción ciudadana, reportes estadísticos</v>
      </c>
      <c r="J19" s="99"/>
      <c r="K19" s="55" t="s">
        <v>399</v>
      </c>
      <c r="L19" s="78">
        <v>1</v>
      </c>
      <c r="M19" s="78" t="s">
        <v>440</v>
      </c>
      <c r="N19" s="79" t="s">
        <v>447</v>
      </c>
      <c r="O19" s="5">
        <v>0.25</v>
      </c>
      <c r="P19" s="155" t="s">
        <v>424</v>
      </c>
      <c r="Q19" s="155"/>
    </row>
    <row r="20" spans="1:18" ht="74.25" customHeight="1" x14ac:dyDescent="0.25">
      <c r="A20" s="2" t="s">
        <v>29</v>
      </c>
      <c r="B20" s="99" t="str">
        <f>[55]MIR!$B$13</f>
        <v>Garantizar la seguridad, el orden público y el cumplimiento de la normativa vigente a través de la coordinación de las diferentes áreas que pertenecen a Seguridad Pública.</v>
      </c>
      <c r="C20" s="99"/>
      <c r="D20" s="99"/>
      <c r="E20" s="99" t="str">
        <f>[55]MIR!$C$13</f>
        <v>Porcentaje de cumplimiento normativo</v>
      </c>
      <c r="F20" s="99"/>
      <c r="G20" s="99" t="str">
        <f>[55]MIR!$D$13</f>
        <v>Porcentaje de cumplimiento normativo= '(Número de normativas cumplidas / Total de normativas) * 100</v>
      </c>
      <c r="H20" s="99"/>
      <c r="I20" s="109" t="str">
        <f>[55]MIR!$E$13</f>
        <v>Informes de cumplimiento normativo, auditorías</v>
      </c>
      <c r="J20" s="99"/>
      <c r="K20" s="55" t="s">
        <v>399</v>
      </c>
      <c r="L20" s="75">
        <v>1</v>
      </c>
      <c r="M20" s="78" t="s">
        <v>440</v>
      </c>
      <c r="N20" s="79" t="s">
        <v>447</v>
      </c>
      <c r="O20" s="5">
        <v>0.25</v>
      </c>
      <c r="P20" s="155" t="s">
        <v>424</v>
      </c>
      <c r="Q20" s="155"/>
    </row>
    <row r="21" spans="1:18" ht="87.75" customHeight="1" x14ac:dyDescent="0.25">
      <c r="A21" s="2" t="s">
        <v>71</v>
      </c>
      <c r="B21" s="99" t="str">
        <f>[55]MIR!$B$14</f>
        <v>Coordinación con las autoridades para resolver situaciones emergentes y garantizar la seguridad pública.</v>
      </c>
      <c r="C21" s="99"/>
      <c r="D21" s="99"/>
      <c r="E21" s="99" t="str">
        <f>[55]MIR!$C$14</f>
        <v>Índice de coordinación en emergencias</v>
      </c>
      <c r="F21" s="99"/>
      <c r="G21" s="99" t="str">
        <f>[55]MIR!$D$14</f>
        <v>Índice de coordinación en emergencias= (Casos atendidos con coordinación efectiva / Total de casos reportados) * 100</v>
      </c>
      <c r="H21" s="99"/>
      <c r="I21" s="109" t="str">
        <f>[55]MIR!$E$14</f>
        <v>Registros de respuesta a emergencias</v>
      </c>
      <c r="J21" s="99"/>
      <c r="K21" s="55" t="s">
        <v>399</v>
      </c>
      <c r="L21" s="75">
        <v>1</v>
      </c>
      <c r="M21" s="78" t="s">
        <v>440</v>
      </c>
      <c r="N21" s="79" t="s">
        <v>447</v>
      </c>
      <c r="O21" s="5">
        <v>0.25</v>
      </c>
      <c r="P21" s="155" t="s">
        <v>424</v>
      </c>
      <c r="Q21" s="155"/>
    </row>
    <row r="22" spans="1:18" ht="92.25" customHeight="1" x14ac:dyDescent="0.25">
      <c r="A22" s="2" t="s">
        <v>72</v>
      </c>
      <c r="B22" s="112" t="str">
        <f>[55]MIR!$B$18</f>
        <v>Proteger a la ciudadanía manteniendo un entorno ordenado, seguro y funcional, a través de la planificación estratégica y la concientización de la comunidad.</v>
      </c>
      <c r="C22" s="116"/>
      <c r="D22" s="113"/>
      <c r="E22" s="112" t="str">
        <f>[55]MIR!$C$18</f>
        <v>Índice de orden y funcionalidad urbana</v>
      </c>
      <c r="F22" s="113"/>
      <c r="G22" s="112" t="str">
        <f>[55]MIR!$D$18</f>
        <v>Índice de orden y funcionalidad urbana= (Número de acciones implementadas / Número de acciones planificadas) * 100</v>
      </c>
      <c r="H22" s="113"/>
      <c r="I22" s="114" t="str">
        <f>[55]MIR!$E$18</f>
        <v>Informes de ordenamiento urbano</v>
      </c>
      <c r="J22" s="115"/>
      <c r="K22" s="55" t="s">
        <v>399</v>
      </c>
      <c r="L22" s="75">
        <v>1</v>
      </c>
      <c r="M22" s="78" t="s">
        <v>440</v>
      </c>
      <c r="N22" s="79" t="s">
        <v>447</v>
      </c>
      <c r="O22" s="5">
        <v>0.25</v>
      </c>
      <c r="P22" s="155" t="s">
        <v>424</v>
      </c>
      <c r="Q22" s="155"/>
    </row>
    <row r="23" spans="1:18" x14ac:dyDescent="0.25">
      <c r="A23" s="107" t="s">
        <v>30</v>
      </c>
      <c r="B23" s="107"/>
      <c r="C23" s="107"/>
      <c r="D23" s="107"/>
      <c r="E23" s="107"/>
      <c r="F23" s="107"/>
      <c r="G23" s="107"/>
      <c r="H23" s="107"/>
      <c r="I23" s="107"/>
      <c r="J23" s="107"/>
      <c r="K23" s="107"/>
      <c r="L23" s="107"/>
      <c r="M23" s="107"/>
      <c r="N23" s="107"/>
      <c r="O23" s="107"/>
      <c r="P23" s="107"/>
      <c r="Q23" s="107"/>
    </row>
    <row r="24" spans="1:18" ht="64.5" customHeight="1" x14ac:dyDescent="0.25">
      <c r="A24" s="3" t="s">
        <v>81</v>
      </c>
      <c r="B24" s="99" t="str">
        <f>[55]MIR!$B$15</f>
        <v>Jornadas de vigilancia en prevención del delito</v>
      </c>
      <c r="C24" s="99"/>
      <c r="D24" s="99"/>
      <c r="E24" s="99" t="str">
        <f>[55]MIR!$C$15</f>
        <v>Cobertura de jornadas de vigilancia</v>
      </c>
      <c r="F24" s="99"/>
      <c r="G24" s="99" t="str">
        <f>[55]MIR!$C$15</f>
        <v>Cobertura de jornadas de vigilancia</v>
      </c>
      <c r="H24" s="99"/>
      <c r="I24" s="109" t="str">
        <f>[55]MIR!$E$15</f>
        <v>Reportes operativos, registros de patrullajes</v>
      </c>
      <c r="J24" s="99"/>
      <c r="K24" s="55" t="s">
        <v>399</v>
      </c>
      <c r="L24" s="75">
        <v>1</v>
      </c>
      <c r="M24" s="78" t="s">
        <v>440</v>
      </c>
      <c r="N24" s="79" t="s">
        <v>447</v>
      </c>
      <c r="O24" s="5">
        <v>0.25</v>
      </c>
      <c r="P24" s="155" t="s">
        <v>424</v>
      </c>
      <c r="Q24" s="155"/>
    </row>
    <row r="25" spans="1:18" ht="87.75" customHeight="1" x14ac:dyDescent="0.25">
      <c r="A25" s="3" t="s">
        <v>74</v>
      </c>
      <c r="B25" s="99" t="str">
        <f>[55]MIR!$B$16</f>
        <v>Atención, supervisión y aplicación de multas, sanciones o medidas correctivas a quienes no cumplan con los reglamentos establecidos.</v>
      </c>
      <c r="C25" s="99"/>
      <c r="D25" s="99"/>
      <c r="E25" s="99" t="str">
        <f>[55]MIR!$C$16</f>
        <v>Cumplimiento de sanciones aplicadas</v>
      </c>
      <c r="F25" s="99"/>
      <c r="G25" s="99" t="str">
        <f>[55]MIR!$D$16</f>
        <v>Cumplimiento de sanciones aplicadas= (Multas y sanciones aplicadas / Total de infracciones registradas) * 100</v>
      </c>
      <c r="H25" s="99"/>
      <c r="I25" s="109" t="str">
        <f>[55]MIR!$E$16</f>
        <v>Base de datos de infractores, informes de supervisión</v>
      </c>
      <c r="J25" s="99"/>
      <c r="K25" s="55" t="s">
        <v>399</v>
      </c>
      <c r="L25" s="75">
        <v>1</v>
      </c>
      <c r="M25" s="78" t="s">
        <v>440</v>
      </c>
      <c r="N25" s="79" t="s">
        <v>447</v>
      </c>
      <c r="O25" s="5">
        <v>0.25</v>
      </c>
      <c r="P25" s="109" t="s">
        <v>62</v>
      </c>
      <c r="Q25" s="99"/>
      <c r="R25" t="s">
        <v>34</v>
      </c>
    </row>
    <row r="26" spans="1:18" ht="87.75" customHeight="1" x14ac:dyDescent="0.25">
      <c r="A26" s="3" t="s">
        <v>75</v>
      </c>
      <c r="B26" s="112" t="str">
        <f>[55]MIR!$B$17</f>
        <v>Instalación de módulos informativos sobre temas de prevención de delito y adicciones</v>
      </c>
      <c r="C26" s="116"/>
      <c r="D26" s="113"/>
      <c r="E26" s="112" t="str">
        <f>[55]MIR!$C$17</f>
        <v>Cobertura de módulos instalados</v>
      </c>
      <c r="F26" s="113"/>
      <c r="G26" s="112" t="str">
        <f>[55]MIR!$D$17</f>
        <v>Cobertura de módulos instalados= (Número de módulos instalados / Número de módulos programados) * 100</v>
      </c>
      <c r="H26" s="113"/>
      <c r="I26" s="114" t="str">
        <f>[55]MIR!$E$17</f>
        <v>Registros de instalación, informes de impacto</v>
      </c>
      <c r="J26" s="115"/>
      <c r="K26" s="55" t="s">
        <v>399</v>
      </c>
      <c r="L26" s="75">
        <v>1</v>
      </c>
      <c r="M26" s="78" t="s">
        <v>440</v>
      </c>
      <c r="N26" s="79" t="s">
        <v>447</v>
      </c>
      <c r="O26" s="5">
        <v>0.25</v>
      </c>
      <c r="P26" s="109" t="s">
        <v>62</v>
      </c>
      <c r="Q26" s="99"/>
    </row>
    <row r="27" spans="1:18" ht="81" customHeight="1" x14ac:dyDescent="0.25">
      <c r="A27" s="3" t="s">
        <v>77</v>
      </c>
      <c r="B27" s="112" t="str">
        <f>[55]MIR!$B$19</f>
        <v>Prevención y control de seguridad en la verificación de uso de casco y documentación en patrullajes en operativos.</v>
      </c>
      <c r="C27" s="116"/>
      <c r="D27" s="113"/>
      <c r="E27" s="112" t="str">
        <f>[46]MIR!$C$22</f>
        <v>Porcentaje de recorridos.</v>
      </c>
      <c r="F27" s="113"/>
      <c r="G27" s="112" t="str">
        <f>[55]MIR!$D$19</f>
        <v>Cumplimiento en uso de casco= (Personas con casco / Total de motociclistas verificados) * 100</v>
      </c>
      <c r="H27" s="113"/>
      <c r="I27" s="114" t="str">
        <f>[55]MIR!$E$19</f>
        <v>Registros de operativos, reportes policiales</v>
      </c>
      <c r="J27" s="115"/>
      <c r="K27" s="55" t="s">
        <v>399</v>
      </c>
      <c r="L27" s="75">
        <v>1</v>
      </c>
      <c r="M27" s="78" t="s">
        <v>440</v>
      </c>
      <c r="N27" s="79" t="s">
        <v>447</v>
      </c>
      <c r="O27" s="5">
        <v>0.25</v>
      </c>
      <c r="P27" s="109" t="s">
        <v>62</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0" verticalDpi="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7" zoomScale="59" zoomScaleNormal="59" zoomScaleSheetLayoutView="70" workbookViewId="0">
      <selection activeCell="E26" sqref="E26:F26"/>
    </sheetView>
  </sheetViews>
  <sheetFormatPr baseColWidth="10" defaultColWidth="10.875" defaultRowHeight="15.75" x14ac:dyDescent="0.25"/>
  <cols>
    <col min="1" max="1" width="13.75" customWidth="1"/>
    <col min="3" max="3" width="6.875" customWidth="1"/>
    <col min="4" max="4" width="14.125" customWidth="1"/>
    <col min="6" max="6" width="9.5" customWidth="1"/>
    <col min="8" max="8" width="12.875" customWidth="1"/>
    <col min="9" max="9" width="17" customWidth="1"/>
    <col min="10" max="10" width="1.375" customWidth="1"/>
    <col min="11" max="11" width="14.5" customWidth="1"/>
    <col min="12" max="12" width="11.75" customWidth="1"/>
    <col min="13" max="13" width="14.5" customWidth="1"/>
    <col min="14" max="14" width="15.125" customWidth="1"/>
    <col min="15" max="15" width="10.5" customWidth="1"/>
    <col min="17" max="17" width="6" customWidth="1"/>
  </cols>
  <sheetData>
    <row r="1" spans="1:17" x14ac:dyDescent="0.25">
      <c r="A1" s="1"/>
      <c r="B1" s="1"/>
      <c r="C1" s="1"/>
      <c r="D1" s="1"/>
      <c r="E1" s="1"/>
      <c r="F1" s="1"/>
      <c r="G1" s="1"/>
      <c r="H1" s="1"/>
      <c r="I1" s="1"/>
      <c r="J1" s="1"/>
      <c r="K1" s="1"/>
      <c r="L1" s="1"/>
      <c r="M1" s="1"/>
      <c r="N1" s="1"/>
      <c r="O1" s="1"/>
      <c r="P1" s="1"/>
      <c r="Q1" s="1"/>
    </row>
    <row r="2" spans="1:17" ht="46.5" customHeight="1" x14ac:dyDescent="0.25">
      <c r="A2" s="1"/>
      <c r="B2" s="96"/>
      <c r="C2" s="96"/>
      <c r="D2" s="96"/>
      <c r="E2" s="96"/>
      <c r="F2" s="96"/>
      <c r="G2" s="96"/>
      <c r="H2" s="96"/>
      <c r="I2" s="96"/>
      <c r="J2" s="96"/>
      <c r="K2" s="96"/>
      <c r="L2" s="96"/>
      <c r="M2" s="96"/>
      <c r="N2" s="96"/>
      <c r="O2" s="96"/>
      <c r="P2" s="96"/>
      <c r="Q2" s="1"/>
    </row>
    <row r="3" spans="1:17" ht="41.25" customHeight="1" x14ac:dyDescent="0.25">
      <c r="A3" s="1"/>
      <c r="B3" s="96"/>
      <c r="C3" s="96"/>
      <c r="D3" s="96"/>
      <c r="E3" s="96"/>
      <c r="F3" s="96"/>
      <c r="G3" s="96"/>
      <c r="H3" s="96"/>
      <c r="I3" s="96"/>
      <c r="J3" s="96"/>
      <c r="K3" s="96"/>
      <c r="L3" s="96"/>
      <c r="M3" s="96"/>
      <c r="N3" s="96"/>
      <c r="O3" s="96"/>
      <c r="P3" s="96"/>
      <c r="Q3" s="1"/>
    </row>
    <row r="4" spans="1:17" ht="37.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ht="15.75" customHeight="1" x14ac:dyDescent="0.25">
      <c r="A8" s="95" t="s">
        <v>0</v>
      </c>
      <c r="B8" s="95"/>
      <c r="C8" s="95"/>
      <c r="D8" s="252" t="s">
        <v>392</v>
      </c>
      <c r="E8" s="99"/>
      <c r="F8" s="99"/>
      <c r="G8" s="99"/>
      <c r="H8" s="99"/>
      <c r="I8" s="100" t="s">
        <v>1</v>
      </c>
      <c r="J8" s="101" t="s">
        <v>45</v>
      </c>
      <c r="K8" s="101"/>
      <c r="L8" s="95" t="s">
        <v>2</v>
      </c>
      <c r="M8" s="306" t="str">
        <f>[56]POA!$C$19</f>
        <v>29. Ética para el Buen Gobierno</v>
      </c>
      <c r="N8" s="307"/>
      <c r="O8" s="100" t="s">
        <v>3</v>
      </c>
      <c r="P8" s="252" t="s">
        <v>393</v>
      </c>
      <c r="Q8" s="99"/>
    </row>
    <row r="9" spans="1:17" ht="61.5" customHeight="1" x14ac:dyDescent="0.25">
      <c r="A9" s="95"/>
      <c r="B9" s="95"/>
      <c r="C9" s="95"/>
      <c r="D9" s="99"/>
      <c r="E9" s="99"/>
      <c r="F9" s="99"/>
      <c r="G9" s="99"/>
      <c r="H9" s="99"/>
      <c r="I9" s="100"/>
      <c r="J9" s="101"/>
      <c r="K9" s="101"/>
      <c r="L9" s="95"/>
      <c r="M9" s="308"/>
      <c r="N9" s="30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310" t="s">
        <v>128</v>
      </c>
      <c r="C11" s="104"/>
      <c r="D11" s="104"/>
      <c r="E11" s="105"/>
      <c r="F11" s="10" t="s">
        <v>5</v>
      </c>
      <c r="G11" s="310" t="str">
        <f>'[57]POA '!$AA$25</f>
        <v>2.7 Otros Asuntos Sociales</v>
      </c>
      <c r="H11" s="104"/>
      <c r="I11" s="104"/>
      <c r="J11" s="104"/>
      <c r="K11" s="104"/>
      <c r="L11" s="105"/>
      <c r="M11" s="7" t="s">
        <v>6</v>
      </c>
      <c r="N11" s="310" t="str">
        <f>'[57]POA '!$AA$26</f>
        <v>2.7.1 Otros Asuntos Sociales</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52" t="str">
        <f>[56]POA!$C$17</f>
        <v>Eje IV Innovación y Eficiencia en Movimiento: Transformando para Avanzar</v>
      </c>
      <c r="C13" s="99"/>
      <c r="D13" s="95" t="s">
        <v>8</v>
      </c>
      <c r="E13" s="252" t="str">
        <f>[56]POA!$C$18</f>
        <v>Garantizar la legalidad, eficiencia, transparencia y correcta utilización de los recursos públicos mediante mecanismos de control y auditoría para la detección y prevención de actos de corrupción o mala gestión administrativa</v>
      </c>
      <c r="F13" s="99"/>
      <c r="G13" s="99"/>
      <c r="H13" s="95" t="s">
        <v>9</v>
      </c>
      <c r="I13" s="252" t="str">
        <f>[56]POA!$C$20</f>
        <v>Garantizar la transversalización de acciones que promueven una colación efectiva y una coordinación sólida entre las dependencias federales y estatales, consolidando un gobierno honesto y al servicio de la gente</v>
      </c>
      <c r="J13" s="99"/>
      <c r="K13" s="99"/>
      <c r="L13" s="99"/>
      <c r="M13" s="100" t="s">
        <v>10</v>
      </c>
      <c r="N13" s="252" t="str">
        <f>[56]POA!$C$21</f>
        <v>29.1 Implementar controles internos en los procesos administrativos, garantizando la efectividad en la gestión. 29.2 Crear canales de denuncias seguras y accesibles para que la ciudadanía y empleados reporten posibles irregularidades o conductas inadecuadas. 29.3 Capacitar sobre principios de control interno, la ética pública y la lucha contra la corrupción. 29.4 Colaborar con otras dependencias públicas para fortalecer las acciones de control y auditoría. 29.5 Evaluar de forma periódica los procedimientos internos de la administración pública, para detectar posibles fallos o debilidades, mejorando la eficiencia operativa. 29.6 Fomentar la responsabilidad y rendición de cuentas en los servidores públicos, con políticas de transparencia y seguimiento a las decisiones gubernamentales.</v>
      </c>
      <c r="O13" s="99"/>
      <c r="P13" s="99"/>
      <c r="Q13" s="99"/>
    </row>
    <row r="14" spans="1:17" ht="204"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10" t="s">
        <v>399</v>
      </c>
      <c r="M18" s="10" t="s">
        <v>18</v>
      </c>
      <c r="N18" s="100"/>
      <c r="O18" s="100"/>
      <c r="P18" s="100"/>
      <c r="Q18" s="100"/>
    </row>
    <row r="19" spans="1:18" ht="107.25" customHeight="1" x14ac:dyDescent="0.25">
      <c r="A19" s="2" t="s">
        <v>28</v>
      </c>
      <c r="B19" s="252" t="str">
        <f>[56]MIR!$B$12</f>
        <v>Disminución de los riesgos Administrativos y la posibilidad de no observaciones y/o sanciones por las diferentes instancias revisoras.</v>
      </c>
      <c r="C19" s="99"/>
      <c r="D19" s="99"/>
      <c r="E19" s="99" t="str">
        <f>[56]MIR!$C$12</f>
        <v xml:space="preserve">Porcentaje de cumplimiento en la normatividad y reglamentos </v>
      </c>
      <c r="F19" s="99"/>
      <c r="G19" s="99" t="str">
        <f>[56]MIR!$D$12</f>
        <v>no de porcentaje de cumplimiento de normatividad programadas/ no de porcentaje de cumplimiento de normatividad realizas*100 (NPCNP/NPCNR*100)</v>
      </c>
      <c r="H19" s="99"/>
      <c r="I19" s="109" t="str">
        <f>[56]MIR!$E$12</f>
        <v xml:space="preserve">Oficios de solicitud </v>
      </c>
      <c r="J19" s="99"/>
      <c r="K19" s="67" t="s">
        <v>399</v>
      </c>
      <c r="L19" s="11">
        <v>1</v>
      </c>
      <c r="M19" s="78" t="s">
        <v>440</v>
      </c>
      <c r="N19" s="79" t="s">
        <v>441</v>
      </c>
      <c r="O19" s="5">
        <v>0.25</v>
      </c>
      <c r="P19" s="311" t="s">
        <v>45</v>
      </c>
      <c r="Q19" s="99"/>
    </row>
    <row r="20" spans="1:18" ht="104.25" customHeight="1" x14ac:dyDescent="0.25">
      <c r="A20" s="2" t="s">
        <v>29</v>
      </c>
      <c r="B20" s="99" t="str">
        <f>[56]MIR!$B$13</f>
        <v>Eficiente atención a la ciudadanía con transparencia en apego a los marcos legales, con respuestas concretas y eficientes ante la sociedad.</v>
      </c>
      <c r="C20" s="99"/>
      <c r="D20" s="99"/>
      <c r="E20" s="99" t="str">
        <f>[56]MIR!$C$13</f>
        <v xml:space="preserve">Porcentaje de atención con transparencia </v>
      </c>
      <c r="F20" s="99"/>
      <c r="G20" s="99" t="str">
        <f>[56]MIR!$D$13</f>
        <v>no. De porcentaje de atención con transparencia programadas/ no. De porcentaje de atención con transparencia realizadas * 100 (NPAT/NPAR*100)</v>
      </c>
      <c r="H20" s="99"/>
      <c r="I20" s="109" t="str">
        <f>[56]MIR!$E$13</f>
        <v xml:space="preserve">Oficios de solicitud </v>
      </c>
      <c r="J20" s="99"/>
      <c r="K20" s="67" t="s">
        <v>399</v>
      </c>
      <c r="L20" s="65">
        <v>1</v>
      </c>
      <c r="M20" s="78" t="s">
        <v>440</v>
      </c>
      <c r="N20" s="79" t="s">
        <v>441</v>
      </c>
      <c r="O20" s="5">
        <v>0.25</v>
      </c>
      <c r="P20" s="109" t="s">
        <v>45</v>
      </c>
      <c r="Q20" s="99"/>
    </row>
    <row r="21" spans="1:18" ht="98.25" customHeight="1" x14ac:dyDescent="0.25">
      <c r="A21" s="2" t="s">
        <v>71</v>
      </c>
      <c r="B21" s="99" t="str">
        <f>[56]MIR!$B$14</f>
        <v xml:space="preserve">Aplicación de programas de capacitación y actualización en Normatividades y procesos Administrativos en apego a las leyes vigentes. </v>
      </c>
      <c r="C21" s="99"/>
      <c r="D21" s="99"/>
      <c r="E21" s="99" t="str">
        <f>[56]MIR!$C$14</f>
        <v>Porcentaje de capacitación.</v>
      </c>
      <c r="F21" s="99"/>
      <c r="G21" s="99" t="str">
        <f>[56]MIR!$D$14</f>
        <v>No. De porcentaje de capacitación programadas/No de capacitación  realizadas (NPC/NCR*100)</v>
      </c>
      <c r="H21" s="99"/>
      <c r="I21" s="109" t="str">
        <f>[56]MIR!$E$14</f>
        <v>Lista de asistencia y bitácora fotográfica</v>
      </c>
      <c r="J21" s="99"/>
      <c r="K21" s="67" t="s">
        <v>399</v>
      </c>
      <c r="L21" s="65">
        <v>1</v>
      </c>
      <c r="M21" s="78" t="s">
        <v>440</v>
      </c>
      <c r="N21" s="79" t="s">
        <v>441</v>
      </c>
      <c r="O21" s="5">
        <v>0.25</v>
      </c>
      <c r="P21" s="109" t="s">
        <v>45</v>
      </c>
      <c r="Q21" s="99"/>
    </row>
    <row r="22" spans="1:18" ht="117" customHeight="1" x14ac:dyDescent="0.25">
      <c r="A22" s="2" t="s">
        <v>72</v>
      </c>
      <c r="B22" s="99" t="str">
        <f>[56]MIR!$B$18</f>
        <v>Cumplimiento de las declaraciones patrimoniales y de intereses de los servidores públicos de la Administración Municipal de Eduardo Neri</v>
      </c>
      <c r="C22" s="99"/>
      <c r="D22" s="99"/>
      <c r="E22" s="99" t="str">
        <f>[56]MIR!$C$18</f>
        <v xml:space="preserve">Porcentaje de cumplimiento de declaraciones </v>
      </c>
      <c r="F22" s="99"/>
      <c r="G22" s="99" t="str">
        <f>[56]MIR!$D$18</f>
        <v>No. De porcentaje de cumplimiento programados/No de porcentaje de cumplimiento realizados*100 (NPCP/NPCR*100)</v>
      </c>
      <c r="H22" s="99"/>
      <c r="I22" s="109" t="str">
        <f>[56]MIR!$E$18</f>
        <v xml:space="preserve">Oficios de solicitud </v>
      </c>
      <c r="J22" s="99"/>
      <c r="K22" s="67" t="s">
        <v>399</v>
      </c>
      <c r="L22" s="65">
        <v>1</v>
      </c>
      <c r="M22" s="78" t="s">
        <v>440</v>
      </c>
      <c r="N22" s="79" t="s">
        <v>441</v>
      </c>
      <c r="O22" s="5">
        <v>0.25</v>
      </c>
      <c r="P22" s="109" t="s">
        <v>45</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21.5" customHeight="1" x14ac:dyDescent="0.25">
      <c r="A24" s="3" t="s">
        <v>118</v>
      </c>
      <c r="B24" s="99" t="str">
        <f>[56]MIR!$B$15</f>
        <v>Reuniones constantes con las diferentes áreas de planeación, evaluación al desempeño, transparencia y cuenta pública, para  contribuir en los procesos administrativo y normativos con el objeto de prevenir errores durante los procesos contables.</v>
      </c>
      <c r="C24" s="99"/>
      <c r="D24" s="99"/>
      <c r="E24" s="99" t="str">
        <f>[56]MIR!$C$15</f>
        <v>Porcentaje de reuniones</v>
      </c>
      <c r="F24" s="99"/>
      <c r="G24" s="99" t="str">
        <f>[56]MIR!$D$15</f>
        <v>No. De porcentaje de reuniones programadas/No de porcentaje de reuniones realizadas*100 (NRP/NRR*100)</v>
      </c>
      <c r="H24" s="99"/>
      <c r="I24" s="109" t="str">
        <f>[57]MIR!$H$18</f>
        <v>oficios de solicitud.</v>
      </c>
      <c r="J24" s="99"/>
      <c r="K24" s="49" t="s">
        <v>399</v>
      </c>
      <c r="L24" s="57">
        <v>1</v>
      </c>
      <c r="M24" s="78" t="s">
        <v>440</v>
      </c>
      <c r="N24" s="79" t="s">
        <v>441</v>
      </c>
      <c r="O24" s="5">
        <v>0.25</v>
      </c>
      <c r="P24" s="109" t="s">
        <v>45</v>
      </c>
      <c r="Q24" s="99"/>
    </row>
    <row r="25" spans="1:18" ht="94.5" customHeight="1" x14ac:dyDescent="0.25">
      <c r="A25" s="3" t="s">
        <v>74</v>
      </c>
      <c r="B25" s="99" t="str">
        <f>[56]MIR!$B$16</f>
        <v>Actualizar normas, lineamientos específicos y manuales que dentro del ámbito de su competencia, integren disposiciones y criterios que impulsen la simplificación administrativa</v>
      </c>
      <c r="C25" s="99"/>
      <c r="D25" s="99"/>
      <c r="E25" s="99" t="str">
        <f>[56]MIR!$C$16</f>
        <v>Porcentaje de actualización de Normas Lineamientos etc.</v>
      </c>
      <c r="F25" s="99"/>
      <c r="G25" s="99" t="str">
        <f>[56]MIR!$D$16</f>
        <v>No. De porcentaje de actualización programados/No de porcentaje de actualización realizadas*100 (NPAP/NPAR*100)</v>
      </c>
      <c r="H25" s="99"/>
      <c r="I25" s="109" t="str">
        <f>[56]MIR!$E$16</f>
        <v>Publicación en gaceta oficial y transparencia</v>
      </c>
      <c r="J25" s="99"/>
      <c r="K25" s="49" t="s">
        <v>399</v>
      </c>
      <c r="L25" s="65">
        <v>1</v>
      </c>
      <c r="M25" s="78" t="s">
        <v>440</v>
      </c>
      <c r="N25" s="79" t="s">
        <v>441</v>
      </c>
      <c r="O25" s="5">
        <v>0.25</v>
      </c>
      <c r="P25" s="109" t="s">
        <v>45</v>
      </c>
      <c r="Q25" s="99"/>
      <c r="R25" t="s">
        <v>34</v>
      </c>
    </row>
    <row r="26" spans="1:18" ht="207" customHeight="1" x14ac:dyDescent="0.25">
      <c r="A26" s="3" t="s">
        <v>75</v>
      </c>
      <c r="B26" s="112" t="str">
        <f>[56]MIR!$B$17</f>
        <v>Organizar y coordinar el sistema de control interno y la evaluación de la gestión gubernamental; inspeccionar el ejercicio del gasto público municipal y su congruencia con el presupuesto de egresos, así como concertar con las secretarías, direcciones y áreas del ayuntamiento y validar los indicadores para la evaluación de la gestión gubernamental, en los términos de las disposiciones aplicables</v>
      </c>
      <c r="C26" s="116"/>
      <c r="D26" s="113"/>
      <c r="E26" s="112" t="str">
        <f>[56]MIR!$C$17</f>
        <v xml:space="preserve">Porcentaje de coordinación </v>
      </c>
      <c r="F26" s="113"/>
      <c r="G26" s="112" t="str">
        <f>[56]MIR!$D$17</f>
        <v>No. De porcentaje de coordinación programadas/No de porcentaje realizadas*100 (NPCP/NPCR*100)</v>
      </c>
      <c r="H26" s="113"/>
      <c r="I26" s="114" t="str">
        <f>[56]MIR!$E$17</f>
        <v xml:space="preserve">Oficios de solicitud </v>
      </c>
      <c r="J26" s="115"/>
      <c r="K26" s="49" t="s">
        <v>399</v>
      </c>
      <c r="L26" s="65">
        <v>1</v>
      </c>
      <c r="M26" s="78" t="s">
        <v>440</v>
      </c>
      <c r="N26" s="79" t="s">
        <v>441</v>
      </c>
      <c r="O26" s="5">
        <v>0.25</v>
      </c>
      <c r="P26" s="114" t="str">
        <f t="shared" ref="P26" si="0">$P$25</f>
        <v>ORGANO DE CONTROL INTERNO.</v>
      </c>
      <c r="Q26" s="115"/>
    </row>
    <row r="27" spans="1:18" ht="121.5" customHeight="1" x14ac:dyDescent="0.25">
      <c r="A27" s="3" t="s">
        <v>77</v>
      </c>
      <c r="B27" s="312" t="str">
        <f>[56]MIR!$B$19</f>
        <v>Capacitación para la formulación de la declaración patrimonial dirigida a todos los empleados del h. ayuntamiento municipal.</v>
      </c>
      <c r="C27" s="99"/>
      <c r="D27" s="99"/>
      <c r="E27" s="312" t="str">
        <f>[56]MIR!$C$19</f>
        <v>Porcentaje de capacitaciones</v>
      </c>
      <c r="F27" s="99"/>
      <c r="G27" s="112" t="str">
        <f>[56]MIR!$D$19</f>
        <v>No. De porcentaje de capacitaciones programadas/No de porcentaje de capacitaciones realizadas*100 (NPCP/NPCR*100)</v>
      </c>
      <c r="H27" s="113"/>
      <c r="I27" s="99" t="str">
        <f>[56]MIR!$E$19</f>
        <v>Lista de asistencia y bitácora fotográfica</v>
      </c>
      <c r="J27" s="99"/>
      <c r="K27" s="49" t="s">
        <v>399</v>
      </c>
      <c r="L27" s="65">
        <v>1</v>
      </c>
      <c r="M27" s="78" t="s">
        <v>440</v>
      </c>
      <c r="N27" s="79" t="s">
        <v>441</v>
      </c>
      <c r="O27" s="5">
        <v>0.25</v>
      </c>
      <c r="P27" s="109" t="s">
        <v>45</v>
      </c>
      <c r="Q27" s="99"/>
    </row>
    <row r="28" spans="1:18" ht="15.75" customHeight="1"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s="1" customFormat="1" x14ac:dyDescent="0.25">
      <c r="F36"/>
    </row>
    <row r="37" spans="1:17" s="1" customFormat="1" x14ac:dyDescent="0.25"/>
    <row r="38" spans="1:17" s="1" customFormat="1" x14ac:dyDescent="0.25"/>
    <row r="39" spans="1:17" x14ac:dyDescent="0.25">
      <c r="A39" s="1"/>
      <c r="B39" s="1"/>
      <c r="C39" s="1"/>
      <c r="D39" s="1"/>
      <c r="E39" s="1"/>
      <c r="F39" s="1"/>
      <c r="G39" s="1"/>
      <c r="H39" s="1"/>
      <c r="I39" s="1"/>
      <c r="J39" s="1"/>
      <c r="K39" s="1"/>
      <c r="L39" s="1"/>
      <c r="M39" s="1"/>
      <c r="N39" s="1"/>
      <c r="O39" s="1"/>
      <c r="P39" s="1"/>
      <c r="Q39" s="1"/>
    </row>
  </sheetData>
  <mergeCells count="79">
    <mergeCell ref="F33:H34"/>
    <mergeCell ref="B25:D25"/>
    <mergeCell ref="E25:F25"/>
    <mergeCell ref="G25:H25"/>
    <mergeCell ref="I25:J25"/>
    <mergeCell ref="P25:Q25"/>
    <mergeCell ref="B27:D27"/>
    <mergeCell ref="E27:F27"/>
    <mergeCell ref="G27:H27"/>
    <mergeCell ref="I27:J27"/>
    <mergeCell ref="P27:Q27"/>
    <mergeCell ref="P26:Q26"/>
    <mergeCell ref="B26:D26"/>
    <mergeCell ref="E26:F26"/>
    <mergeCell ref="G26:H26"/>
    <mergeCell ref="I26:J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A10:Q10"/>
    <mergeCell ref="B11:E11"/>
    <mergeCell ref="G11:L11"/>
    <mergeCell ref="N11:Q11"/>
    <mergeCell ref="M13:M14"/>
    <mergeCell ref="N13:Q14"/>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5:Q15"/>
    <mergeCell ref="A16:A18"/>
    <mergeCell ref="B16:D18"/>
    <mergeCell ref="E16:M16"/>
    <mergeCell ref="N16:O16"/>
    <mergeCell ref="P16:Q18"/>
    <mergeCell ref="E17:F18"/>
    <mergeCell ref="G17:H18"/>
    <mergeCell ref="I17:J18"/>
    <mergeCell ref="K17:K18"/>
    <mergeCell ref="L17:M17"/>
    <mergeCell ref="N17:N18"/>
    <mergeCell ref="O17:O18"/>
  </mergeCells>
  <pageMargins left="0.7" right="0.7" top="0.75" bottom="0.75" header="0.3" footer="0.3"/>
  <pageSetup scale="53" orientation="landscape" horizontalDpi="0"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opLeftCell="A35" zoomScale="59" zoomScaleNormal="59" zoomScaleSheetLayoutView="70" workbookViewId="0">
      <selection activeCell="K36" sqref="K36"/>
    </sheetView>
  </sheetViews>
  <sheetFormatPr baseColWidth="10" defaultColWidth="10.875" defaultRowHeight="15.75" x14ac:dyDescent="0.25"/>
  <cols>
    <col min="1" max="1" width="13.75" customWidth="1"/>
    <col min="3" max="3" width="6.875" customWidth="1"/>
    <col min="4" max="4" width="20.875" customWidth="1"/>
    <col min="6" max="6" width="9.875" customWidth="1"/>
    <col min="8" max="8" width="12.875" customWidth="1"/>
    <col min="9" max="9" width="13.375" customWidth="1"/>
    <col min="10" max="10" width="8.625" customWidth="1"/>
    <col min="11" max="11" width="13.875" customWidth="1"/>
    <col min="12" max="12" width="12.5" customWidth="1"/>
    <col min="13" max="13" width="14.25" customWidth="1"/>
    <col min="14" max="14" width="15.25" customWidth="1"/>
    <col min="15" max="15" width="12" customWidth="1"/>
    <col min="17" max="17" width="8.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46.5" customHeight="1" x14ac:dyDescent="0.25">
      <c r="A3" s="1"/>
      <c r="B3" s="96"/>
      <c r="C3" s="96"/>
      <c r="D3" s="96"/>
      <c r="E3" s="96"/>
      <c r="F3" s="96"/>
      <c r="G3" s="96"/>
      <c r="H3" s="96"/>
      <c r="I3" s="96"/>
      <c r="J3" s="96"/>
      <c r="K3" s="96"/>
      <c r="L3" s="96"/>
      <c r="M3" s="96"/>
      <c r="N3" s="96"/>
      <c r="O3" s="96"/>
      <c r="P3" s="96"/>
      <c r="Q3" s="1"/>
    </row>
    <row r="4" spans="1:17" ht="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t="6" customHeight="1" x14ac:dyDescent="0.25">
      <c r="A6" s="1"/>
      <c r="B6" s="1"/>
      <c r="C6" s="1"/>
      <c r="D6" s="1"/>
      <c r="E6" s="1"/>
      <c r="F6" s="1"/>
      <c r="G6" s="1"/>
      <c r="H6" s="1"/>
      <c r="I6" s="1"/>
      <c r="J6" s="1"/>
      <c r="K6" s="1"/>
      <c r="L6" s="1"/>
      <c r="M6" s="1"/>
      <c r="N6" s="1"/>
      <c r="O6" s="1"/>
      <c r="P6" s="1"/>
      <c r="Q6" s="1"/>
    </row>
    <row r="7" spans="1:17" x14ac:dyDescent="0.25">
      <c r="A7" s="206" t="s">
        <v>26</v>
      </c>
      <c r="B7" s="238"/>
      <c r="C7" s="238"/>
      <c r="D7" s="238"/>
      <c r="E7" s="238"/>
      <c r="F7" s="238"/>
      <c r="G7" s="238"/>
      <c r="H7" s="238"/>
      <c r="I7" s="238"/>
      <c r="J7" s="238"/>
      <c r="K7" s="238"/>
      <c r="L7" s="238"/>
      <c r="M7" s="238"/>
      <c r="N7" s="238"/>
      <c r="O7" s="238"/>
      <c r="P7" s="238"/>
      <c r="Q7" s="207"/>
    </row>
    <row r="8" spans="1:17" ht="15.75" customHeight="1" x14ac:dyDescent="0.25">
      <c r="A8" s="200" t="s">
        <v>0</v>
      </c>
      <c r="B8" s="219"/>
      <c r="C8" s="201"/>
      <c r="D8" s="321" t="s">
        <v>371</v>
      </c>
      <c r="E8" s="322"/>
      <c r="F8" s="322"/>
      <c r="G8" s="322"/>
      <c r="H8" s="323"/>
      <c r="I8" s="204" t="s">
        <v>1</v>
      </c>
      <c r="J8" s="243" t="s">
        <v>423</v>
      </c>
      <c r="K8" s="244"/>
      <c r="L8" s="204" t="s">
        <v>2</v>
      </c>
      <c r="M8" s="327" t="str">
        <f>[58]POA!$C$19</f>
        <v>Programa 28. Integridad y Transparencia en la Administración</v>
      </c>
      <c r="N8" s="328"/>
      <c r="O8" s="204" t="s">
        <v>3</v>
      </c>
      <c r="P8" s="321" t="s">
        <v>371</v>
      </c>
      <c r="Q8" s="323"/>
    </row>
    <row r="9" spans="1:17" ht="61.5" customHeight="1" x14ac:dyDescent="0.25">
      <c r="A9" s="202"/>
      <c r="B9" s="223"/>
      <c r="C9" s="203"/>
      <c r="D9" s="324"/>
      <c r="E9" s="325"/>
      <c r="F9" s="325"/>
      <c r="G9" s="325"/>
      <c r="H9" s="326"/>
      <c r="I9" s="205"/>
      <c r="J9" s="245"/>
      <c r="K9" s="246"/>
      <c r="L9" s="205"/>
      <c r="M9" s="329"/>
      <c r="N9" s="330"/>
      <c r="O9" s="205"/>
      <c r="P9" s="324"/>
      <c r="Q9" s="326"/>
    </row>
    <row r="10" spans="1:17" x14ac:dyDescent="0.25">
      <c r="A10" s="206" t="s">
        <v>27</v>
      </c>
      <c r="B10" s="238"/>
      <c r="C10" s="238"/>
      <c r="D10" s="238"/>
      <c r="E10" s="238"/>
      <c r="F10" s="238"/>
      <c r="G10" s="238"/>
      <c r="H10" s="238"/>
      <c r="I10" s="238"/>
      <c r="J10" s="238"/>
      <c r="K10" s="238"/>
      <c r="L10" s="238"/>
      <c r="M10" s="238"/>
      <c r="N10" s="238"/>
      <c r="O10" s="238"/>
      <c r="P10" s="238"/>
      <c r="Q10" s="207"/>
    </row>
    <row r="11" spans="1:17" ht="29.1" customHeight="1" x14ac:dyDescent="0.25">
      <c r="A11" s="73" t="s">
        <v>4</v>
      </c>
      <c r="B11" s="130" t="s">
        <v>128</v>
      </c>
      <c r="C11" s="334"/>
      <c r="D11" s="334"/>
      <c r="E11" s="335"/>
      <c r="F11" s="73" t="s">
        <v>5</v>
      </c>
      <c r="G11" s="336" t="s">
        <v>178</v>
      </c>
      <c r="H11" s="337"/>
      <c r="I11" s="337"/>
      <c r="J11" s="337"/>
      <c r="K11" s="337"/>
      <c r="L11" s="338"/>
      <c r="M11" s="7" t="s">
        <v>6</v>
      </c>
      <c r="N11" s="130" t="s">
        <v>177</v>
      </c>
      <c r="O11" s="334"/>
      <c r="P11" s="334"/>
      <c r="Q11" s="335"/>
    </row>
    <row r="12" spans="1:17" x14ac:dyDescent="0.25">
      <c r="A12" s="206" t="s">
        <v>25</v>
      </c>
      <c r="B12" s="238"/>
      <c r="C12" s="238"/>
      <c r="D12" s="238"/>
      <c r="E12" s="238"/>
      <c r="F12" s="238"/>
      <c r="G12" s="238"/>
      <c r="H12" s="238"/>
      <c r="I12" s="238"/>
      <c r="J12" s="238"/>
      <c r="K12" s="238"/>
      <c r="L12" s="238"/>
      <c r="M12" s="238"/>
      <c r="N12" s="238"/>
      <c r="O12" s="238"/>
      <c r="P12" s="238"/>
      <c r="Q12" s="207"/>
    </row>
    <row r="13" spans="1:17" ht="15.75" customHeight="1" x14ac:dyDescent="0.25">
      <c r="A13" s="204" t="s">
        <v>7</v>
      </c>
      <c r="B13" s="315" t="str">
        <f>[58]POA!$C$17</f>
        <v>EJE IV Innovación y Eficiencia en Movimiento: Transformando para Avanzar</v>
      </c>
      <c r="C13" s="316"/>
      <c r="D13" s="232" t="s">
        <v>8</v>
      </c>
      <c r="E13" s="315" t="str">
        <f>[58]POA!$C$18</f>
        <v>Promover la transparencia en la gestión pública garantizando el acceso público a la información gubernamental contribuyendo a la rendición de cuentas y fomentando la participación ciudadana.</v>
      </c>
      <c r="F13" s="319"/>
      <c r="G13" s="316"/>
      <c r="H13" s="232" t="s">
        <v>9</v>
      </c>
      <c r="I13" s="315" t="str">
        <f>[58]POA!$C$20</f>
        <v>Garantizar la transversalización de acciones que promuevan una colaboración efectiva y una coordinación sólida entre las dependencias federales y estatales, consolidando un gobierno honesto y al servicio de la gente.</v>
      </c>
      <c r="J13" s="319"/>
      <c r="K13" s="319"/>
      <c r="L13" s="316"/>
      <c r="M13" s="204" t="s">
        <v>10</v>
      </c>
      <c r="N13" s="212" t="str">
        <f>[58]POA!$C$21</f>
        <v>28.1 Promover la digitalización de los documentos y procesos administrativos facilitando el acceso público a la información en las plataformas de transparencia.
28.2 Organizar programas de formación y sensibilización sobre transparencia, rendición de cuentas y manejo adecuado de la información pública.
28.3 Actualizar sistemas informáticos y plataformas digitales que permitan la gestión eficiente de solicitudes de acceso y seguimiento de la gestión municipal. 
28.4 Colaborar con instancias gubernamentales de transparencia para compartir información, recursos y mejores prácticas.
28.5 Elaborar informes periódicos sobre transparencia y el acceso a la información.</v>
      </c>
      <c r="O13" s="213"/>
      <c r="P13" s="213"/>
      <c r="Q13" s="214"/>
    </row>
    <row r="14" spans="1:17" ht="223.5" customHeight="1" x14ac:dyDescent="0.25">
      <c r="A14" s="205"/>
      <c r="B14" s="317"/>
      <c r="C14" s="318"/>
      <c r="D14" s="233"/>
      <c r="E14" s="317"/>
      <c r="F14" s="320"/>
      <c r="G14" s="318"/>
      <c r="H14" s="233"/>
      <c r="I14" s="317"/>
      <c r="J14" s="320"/>
      <c r="K14" s="320"/>
      <c r="L14" s="318"/>
      <c r="M14" s="205"/>
      <c r="N14" s="215"/>
      <c r="O14" s="216"/>
      <c r="P14" s="216"/>
      <c r="Q14" s="217"/>
    </row>
    <row r="15" spans="1:17" x14ac:dyDescent="0.25">
      <c r="A15" s="197" t="s">
        <v>24</v>
      </c>
      <c r="B15" s="198"/>
      <c r="C15" s="198"/>
      <c r="D15" s="198"/>
      <c r="E15" s="198"/>
      <c r="F15" s="198"/>
      <c r="G15" s="198"/>
      <c r="H15" s="198"/>
      <c r="I15" s="198"/>
      <c r="J15" s="198"/>
      <c r="K15" s="198"/>
      <c r="L15" s="198"/>
      <c r="M15" s="198"/>
      <c r="N15" s="198"/>
      <c r="O15" s="198"/>
      <c r="P15" s="198"/>
      <c r="Q15" s="199"/>
    </row>
    <row r="16" spans="1:17" ht="15.75" customHeight="1" x14ac:dyDescent="0.25">
      <c r="A16" s="204" t="s">
        <v>11</v>
      </c>
      <c r="B16" s="200" t="s">
        <v>12</v>
      </c>
      <c r="C16" s="219"/>
      <c r="D16" s="201"/>
      <c r="E16" s="197" t="s">
        <v>22</v>
      </c>
      <c r="F16" s="198"/>
      <c r="G16" s="198"/>
      <c r="H16" s="198"/>
      <c r="I16" s="198"/>
      <c r="J16" s="198"/>
      <c r="K16" s="198"/>
      <c r="L16" s="198"/>
      <c r="M16" s="199"/>
      <c r="N16" s="224" t="s">
        <v>23</v>
      </c>
      <c r="O16" s="225"/>
      <c r="P16" s="226" t="s">
        <v>21</v>
      </c>
      <c r="Q16" s="227"/>
    </row>
    <row r="17" spans="1:18" ht="15.95" customHeight="1" x14ac:dyDescent="0.25">
      <c r="A17" s="218"/>
      <c r="B17" s="220"/>
      <c r="C17" s="221"/>
      <c r="D17" s="222"/>
      <c r="E17" s="200" t="s">
        <v>13</v>
      </c>
      <c r="F17" s="201"/>
      <c r="G17" s="200" t="s">
        <v>14</v>
      </c>
      <c r="H17" s="201"/>
      <c r="I17" s="200" t="s">
        <v>15</v>
      </c>
      <c r="J17" s="201"/>
      <c r="K17" s="204" t="s">
        <v>16</v>
      </c>
      <c r="L17" s="206" t="s">
        <v>17</v>
      </c>
      <c r="M17" s="207"/>
      <c r="N17" s="204" t="s">
        <v>19</v>
      </c>
      <c r="O17" s="204" t="s">
        <v>20</v>
      </c>
      <c r="P17" s="228"/>
      <c r="Q17" s="229"/>
    </row>
    <row r="18" spans="1:18" ht="63.75" customHeight="1" x14ac:dyDescent="0.25">
      <c r="A18" s="205"/>
      <c r="B18" s="202"/>
      <c r="C18" s="223"/>
      <c r="D18" s="203"/>
      <c r="E18" s="202"/>
      <c r="F18" s="203"/>
      <c r="G18" s="202"/>
      <c r="H18" s="203"/>
      <c r="I18" s="202"/>
      <c r="J18" s="203"/>
      <c r="K18" s="205"/>
      <c r="L18" s="73" t="s">
        <v>399</v>
      </c>
      <c r="M18" s="73" t="s">
        <v>18</v>
      </c>
      <c r="N18" s="205"/>
      <c r="O18" s="205"/>
      <c r="P18" s="230"/>
      <c r="Q18" s="231"/>
    </row>
    <row r="19" spans="1:18" ht="321" customHeight="1" x14ac:dyDescent="0.25">
      <c r="A19" s="2" t="s">
        <v>28</v>
      </c>
      <c r="B19" s="112" t="str">
        <f>[58]MIR!$B$12</f>
        <v>La mejora en la eficiencia administrativa, junto con la optimización de los recursos y la reducción de la carga de trabajo en la Unidad de Transparencia, permite una agilización en la atención de solicitudes de información, lo que a su vez contribuye a la disminución de fraudes y delitos relacionados con el uso indebido de datos personales, fortaleciendo la protección ante ataques cibernéticos y reduciendo los riesgos de delitos. Estas acciones no solo incrementan la confianza ciudadana y su participación en asuntos públicos, sino que también disminuyen la percepción de opacidad gubernamental, garantizando una implementación efectiva de mecanismos para prevenir el uso indebido de la información pública y logrando una mayor satisfacción social con un menor número de quejas.</v>
      </c>
      <c r="C19" s="116"/>
      <c r="D19" s="113"/>
      <c r="E19" s="112" t="str">
        <f>[58]MIR!$C$12</f>
        <v>Nivel de satisfacción ciudadana con el acceso a la información pública.</v>
      </c>
      <c r="F19" s="113"/>
      <c r="G19" s="112" t="str">
        <f>[58]MIR!$D$12</f>
        <v>'Nivel de satisfacción ciudadana con el acceso a la información pública. = Solicitudes atendidas satisfactoriamente / Total de solicitudes recibidas) * 100</v>
      </c>
      <c r="H19" s="113"/>
      <c r="I19" s="114" t="str">
        <f>[58]MIR!$E$12</f>
        <v>Resultados en la Verificación de Transparencia</v>
      </c>
      <c r="J19" s="115"/>
      <c r="K19" s="54" t="s">
        <v>399</v>
      </c>
      <c r="L19" s="75">
        <v>1</v>
      </c>
      <c r="M19" s="78" t="s">
        <v>440</v>
      </c>
      <c r="N19" s="79" t="s">
        <v>441</v>
      </c>
      <c r="O19" s="5">
        <v>0.25</v>
      </c>
      <c r="P19" s="291" t="s">
        <v>423</v>
      </c>
      <c r="Q19" s="267"/>
    </row>
    <row r="20" spans="1:18" ht="123.75" customHeight="1" x14ac:dyDescent="0.25">
      <c r="A20" s="2" t="s">
        <v>29</v>
      </c>
      <c r="B20" s="112" t="str">
        <f>[58]MIR!$B$13</f>
        <v>Mejorar el acceso eficiente y transparente a la información pública; y la protección de datos personales en el ayuntamiento.</v>
      </c>
      <c r="C20" s="116"/>
      <c r="D20" s="113"/>
      <c r="E20" s="112" t="str">
        <f>[58]MIR!$C$13</f>
        <v>Índice de cumplimiento de normativas de transparencia</v>
      </c>
      <c r="F20" s="113"/>
      <c r="G20" s="250" t="str">
        <f>[58]MIR!$D$13</f>
        <v>Porcentaje de 'Índice de cumplimiento de normativas de transparencia ='(Obligaciones de transparencia cumplidas / Total de obligaciones) * 100</v>
      </c>
      <c r="H20" s="251"/>
      <c r="I20" s="114" t="str">
        <f>[58]MIR!$E$13</f>
        <v>Informes de cumplimiento Anual</v>
      </c>
      <c r="J20" s="115"/>
      <c r="K20" s="54" t="s">
        <v>399</v>
      </c>
      <c r="L20" s="75">
        <v>1</v>
      </c>
      <c r="M20" s="78" t="s">
        <v>440</v>
      </c>
      <c r="N20" s="79" t="s">
        <v>441</v>
      </c>
      <c r="O20" s="5">
        <v>0.25</v>
      </c>
      <c r="P20" s="291" t="s">
        <v>423</v>
      </c>
      <c r="Q20" s="267"/>
    </row>
    <row r="21" spans="1:18" ht="108" customHeight="1" x14ac:dyDescent="0.25">
      <c r="A21" s="23" t="s">
        <v>71</v>
      </c>
      <c r="B21" s="112" t="str">
        <f>[58]MIR!$B$14</f>
        <v>Fortalecimiento Institucional</v>
      </c>
      <c r="C21" s="116"/>
      <c r="D21" s="113"/>
      <c r="E21" s="112" t="str">
        <f>[58]MIR!$C$14</f>
        <v>Índice de implementación de mejoras en los procesos de transparencia</v>
      </c>
      <c r="F21" s="113"/>
      <c r="G21" s="112" t="str">
        <f>[58]MIR!$D$14</f>
        <v>Porcentaje de Índice de implementación de mejoras en los procesos de transparencia = '(Mejoras implementadas / Mejoras programadas) * 100</v>
      </c>
      <c r="H21" s="113"/>
      <c r="I21" s="114" t="str">
        <f>[58]MIR!$E$14</f>
        <v>Informes de avances, reglamentos actualizados, registros de capacitación.</v>
      </c>
      <c r="J21" s="115"/>
      <c r="K21" s="54" t="s">
        <v>399</v>
      </c>
      <c r="L21" s="75">
        <v>1</v>
      </c>
      <c r="M21" s="78" t="s">
        <v>440</v>
      </c>
      <c r="N21" s="79" t="s">
        <v>441</v>
      </c>
      <c r="O21" s="5">
        <v>0.25</v>
      </c>
      <c r="P21" s="291" t="s">
        <v>423</v>
      </c>
      <c r="Q21" s="267"/>
    </row>
    <row r="22" spans="1:18" ht="96.75" customHeight="1" x14ac:dyDescent="0.25">
      <c r="A22" s="23" t="s">
        <v>72</v>
      </c>
      <c r="B22" s="112" t="str">
        <f>[58]MIR!$B$22</f>
        <v>Prevención Tecnológica</v>
      </c>
      <c r="C22" s="116"/>
      <c r="D22" s="113"/>
      <c r="E22" s="112" t="str">
        <f>[58]MIR!$C$22</f>
        <v>Índice de medidas Tecnológicas</v>
      </c>
      <c r="F22" s="113"/>
      <c r="G22" s="112" t="str">
        <f>[58]MIR!$D$22</f>
        <v>Porcentaje de Índice de medidas Tecnológicas = (Medidas Tecnológicas Implementadas/Medidas Tecnológicas Programadas) *100
PIMT = (MTI/MTP) *100</v>
      </c>
      <c r="H22" s="113"/>
      <c r="I22" s="114" t="str">
        <f>[58]MIR!$E$22</f>
        <v>Informes</v>
      </c>
      <c r="J22" s="115"/>
      <c r="K22" s="54" t="s">
        <v>399</v>
      </c>
      <c r="L22" s="75">
        <v>1</v>
      </c>
      <c r="M22" s="78" t="s">
        <v>440</v>
      </c>
      <c r="N22" s="79" t="s">
        <v>441</v>
      </c>
      <c r="O22" s="5">
        <v>0.25</v>
      </c>
      <c r="P22" s="291" t="s">
        <v>423</v>
      </c>
      <c r="Q22" s="267"/>
    </row>
    <row r="23" spans="1:18" ht="94.5" customHeight="1" x14ac:dyDescent="0.25">
      <c r="A23" s="23" t="s">
        <v>169</v>
      </c>
      <c r="B23" s="112" t="str">
        <f>[58]MIR!$B$25</f>
        <v>Promoción de la Participación Ciudadana</v>
      </c>
      <c r="C23" s="116"/>
      <c r="D23" s="113"/>
      <c r="E23" s="112" t="str">
        <f>[58]MIR!$C$25</f>
        <v>Porcentaje de participación ciudadana en solicitudes de información</v>
      </c>
      <c r="F23" s="113"/>
      <c r="G23" s="112" t="str">
        <f>[58]MIR!$D$25</f>
        <v>Porcentaje de participación ciudadana en solicitudes de información = (Solicitudes atendidas / Solicitudes totales) * 100
PPCSI (SA/ST)*100</v>
      </c>
      <c r="H23" s="113"/>
      <c r="I23" s="114" t="str">
        <f>[58]MIR!$E$25</f>
        <v>Registros de solicitudes atendidas</v>
      </c>
      <c r="J23" s="115"/>
      <c r="K23" s="54" t="s">
        <v>399</v>
      </c>
      <c r="L23" s="75">
        <v>1</v>
      </c>
      <c r="M23" s="78" t="s">
        <v>440</v>
      </c>
      <c r="N23" s="79" t="s">
        <v>441</v>
      </c>
      <c r="O23" s="5">
        <v>0.25</v>
      </c>
      <c r="P23" s="291" t="s">
        <v>423</v>
      </c>
      <c r="Q23" s="267"/>
    </row>
    <row r="24" spans="1:18" ht="24" customHeight="1" x14ac:dyDescent="0.25">
      <c r="A24" s="206" t="s">
        <v>30</v>
      </c>
      <c r="B24" s="238"/>
      <c r="C24" s="238"/>
      <c r="D24" s="238"/>
      <c r="E24" s="238"/>
      <c r="F24" s="238"/>
      <c r="G24" s="238"/>
      <c r="H24" s="238"/>
      <c r="I24" s="238"/>
      <c r="J24" s="238"/>
      <c r="K24" s="238"/>
      <c r="L24" s="238"/>
      <c r="M24" s="238"/>
      <c r="N24" s="238"/>
      <c r="O24" s="238"/>
      <c r="P24" s="238"/>
      <c r="Q24" s="207"/>
    </row>
    <row r="25" spans="1:18" ht="108.75" customHeight="1" x14ac:dyDescent="0.25">
      <c r="A25" s="3" t="s">
        <v>81</v>
      </c>
      <c r="B25" s="112" t="str">
        <f>[58]MIR!$B$15</f>
        <v>Realizar reforma a los Reglamentos de la Unidad de Transparencia</v>
      </c>
      <c r="C25" s="116"/>
      <c r="D25" s="113"/>
      <c r="E25" s="112" t="str">
        <f>[58]MIR!$C$15</f>
        <v>Porcentaje de Reforma de Reglamentos de la Unidad de Transparencia</v>
      </c>
      <c r="F25" s="113"/>
      <c r="G25" s="112" t="str">
        <f>[58]MIR!$D$15</f>
        <v>Porcentaje de Reforma de Reglamentos de la Unidad de Transparencia = (Reformas realizadas/Reformas Programadas)*100
RL = (RLR/RLP)*100</v>
      </c>
      <c r="H25" s="113"/>
      <c r="I25" s="114" t="str">
        <f>[58]MIR!$E$15</f>
        <v>Reglamentos de la Unidad de Transparencia</v>
      </c>
      <c r="J25" s="115"/>
      <c r="K25" s="42" t="s">
        <v>399</v>
      </c>
      <c r="L25" s="75">
        <v>1</v>
      </c>
      <c r="M25" s="78" t="s">
        <v>440</v>
      </c>
      <c r="N25" s="79" t="s">
        <v>441</v>
      </c>
      <c r="O25" s="5">
        <v>0.25</v>
      </c>
      <c r="P25" s="291" t="s">
        <v>423</v>
      </c>
      <c r="Q25" s="267"/>
    </row>
    <row r="26" spans="1:18" ht="126" customHeight="1" x14ac:dyDescent="0.25">
      <c r="A26" s="3" t="s">
        <v>82</v>
      </c>
      <c r="B26" s="112" t="str">
        <f>[58]MIR!$B$16</f>
        <v>Capacitación al Personal en materia de Transparencia</v>
      </c>
      <c r="C26" s="116"/>
      <c r="D26" s="113"/>
      <c r="E26" s="112" t="str">
        <f>[58]MIR!$C$16</f>
        <v>Porcentaje Capacitación al Personal en materia de Transparencia</v>
      </c>
      <c r="F26" s="113"/>
      <c r="G26" s="112" t="str">
        <f>[58]MIR!$D$16</f>
        <v>Porcentaje Capacitación al Personal en materia de Transparencia = (Capacitaciones Realizadas/Capacitaciones Programadas)*100
C = (CR/CP)*100</v>
      </c>
      <c r="H26" s="113"/>
      <c r="I26" s="114" t="str">
        <f>[58]MIR!$E$16</f>
        <v>Informes de capacitación</v>
      </c>
      <c r="J26" s="115"/>
      <c r="K26" s="42" t="s">
        <v>399</v>
      </c>
      <c r="L26" s="75">
        <v>1</v>
      </c>
      <c r="M26" s="78" t="s">
        <v>440</v>
      </c>
      <c r="N26" s="79" t="s">
        <v>441</v>
      </c>
      <c r="O26" s="5">
        <v>0.25</v>
      </c>
      <c r="P26" s="291" t="s">
        <v>423</v>
      </c>
      <c r="Q26" s="267"/>
      <c r="R26" t="s">
        <v>34</v>
      </c>
    </row>
    <row r="27" spans="1:18" ht="159" customHeight="1" x14ac:dyDescent="0.25">
      <c r="A27" s="3" t="s">
        <v>75</v>
      </c>
      <c r="B27" s="112" t="str">
        <f>[58]MIR!$B$17</f>
        <v>Capacitación al Personal en materia de Protección de Datos Personales</v>
      </c>
      <c r="C27" s="116"/>
      <c r="D27" s="113"/>
      <c r="E27" s="112" t="str">
        <f>[58]MIR!$C$17</f>
        <v>Porcentaje Capacitación al Personal en materia de Transparencia</v>
      </c>
      <c r="F27" s="113"/>
      <c r="G27" s="112" t="str">
        <f>[58]MIR!$D$17</f>
        <v>Porcentaje Capacitación al Personal en materia de Transparencias = (Capacitaciones de Protección de Datos Personales Realizadas/Capacitaciones de Protección de Datos Personales Programadas)*100
CPDP = (CPDPR/CPDPP)*100</v>
      </c>
      <c r="H27" s="113"/>
      <c r="I27" s="114" t="str">
        <f>[58]MIR!$E$17</f>
        <v>Informes de capacitación</v>
      </c>
      <c r="J27" s="115"/>
      <c r="K27" s="42" t="s">
        <v>399</v>
      </c>
      <c r="L27" s="75">
        <v>1</v>
      </c>
      <c r="M27" s="78" t="s">
        <v>440</v>
      </c>
      <c r="N27" s="79" t="s">
        <v>441</v>
      </c>
      <c r="O27" s="5">
        <v>0.25</v>
      </c>
      <c r="P27" s="291" t="s">
        <v>423</v>
      </c>
      <c r="Q27" s="267"/>
    </row>
    <row r="28" spans="1:18" ht="122.25" customHeight="1" x14ac:dyDescent="0.25">
      <c r="A28" s="3" t="s">
        <v>182</v>
      </c>
      <c r="B28" s="112" t="str">
        <f>[58]MIR!$B$18</f>
        <v>Informe Anual de Solicitudes de Información</v>
      </c>
      <c r="C28" s="116"/>
      <c r="D28" s="113"/>
      <c r="E28" s="112" t="str">
        <f>[58]MIR!$C$18</f>
        <v>Porcentaje de Informe Anual de Solicitudes de Información</v>
      </c>
      <c r="F28" s="113"/>
      <c r="G28" s="112" t="str">
        <f>[58]MIR!$D$18</f>
        <v>Porcentaje de Informe Anual de Solicitudes de Información = (Informe Realizados/Informe Programados)*100
IAS = (IR/IP)*100</v>
      </c>
      <c r="H28" s="113"/>
      <c r="I28" s="114" t="str">
        <f>[58]MIR!$E$18</f>
        <v>Informe Anual de Solicitudes de Información</v>
      </c>
      <c r="J28" s="115"/>
      <c r="K28" s="42" t="s">
        <v>399</v>
      </c>
      <c r="L28" s="75">
        <v>1</v>
      </c>
      <c r="M28" s="78" t="s">
        <v>440</v>
      </c>
      <c r="N28" s="79" t="s">
        <v>441</v>
      </c>
      <c r="O28" s="5">
        <v>0.25</v>
      </c>
      <c r="P28" s="291" t="s">
        <v>423</v>
      </c>
      <c r="Q28" s="267"/>
    </row>
    <row r="29" spans="1:18" ht="91.5" customHeight="1" x14ac:dyDescent="0.25">
      <c r="A29" s="3" t="s">
        <v>77</v>
      </c>
      <c r="B29" s="112" t="str">
        <f>[58]MIR!$B$23</f>
        <v>Medios de Difusión para Medidas en Protección de Datos Personales</v>
      </c>
      <c r="C29" s="116"/>
      <c r="D29" s="113"/>
      <c r="E29" s="112" t="str">
        <f>[58]MIR!$C$23</f>
        <v>Porcentaje de Medios de Difusión para Medidas en Protección de Datos Personales</v>
      </c>
      <c r="F29" s="113"/>
      <c r="G29" s="112" t="str">
        <f>[58]MIR!$D$23</f>
        <v>Medios de Difusión = (Medios de Difusión Realizados/Medios de Difusión Programados)*100</v>
      </c>
      <c r="H29" s="113"/>
      <c r="I29" s="114" t="str">
        <f>[58]MIR!$E$23</f>
        <v>Informe de Medidas Implementadas</v>
      </c>
      <c r="J29" s="115"/>
      <c r="K29" s="42" t="s">
        <v>399</v>
      </c>
      <c r="L29" s="75">
        <v>1</v>
      </c>
      <c r="M29" s="78" t="s">
        <v>440</v>
      </c>
      <c r="N29" s="79" t="s">
        <v>441</v>
      </c>
      <c r="O29" s="5">
        <v>0.25</v>
      </c>
      <c r="P29" s="291" t="s">
        <v>423</v>
      </c>
      <c r="Q29" s="267"/>
    </row>
    <row r="30" spans="1:18" ht="87.75" customHeight="1" x14ac:dyDescent="0.25">
      <c r="A30" s="3" t="s">
        <v>119</v>
      </c>
      <c r="B30" s="132" t="str">
        <f>[58]MIR!$B$24</f>
        <v>Campañas sobre protección de datos</v>
      </c>
      <c r="C30" s="314"/>
      <c r="D30" s="133"/>
      <c r="E30" s="132" t="str">
        <f>[58]MIR!$C$24</f>
        <v>Porcentaje de Campañas sobre protección de datos</v>
      </c>
      <c r="F30" s="133"/>
      <c r="G30" s="132" t="str">
        <f>[58]MIR!$D$24</f>
        <v>Campañas sobre Protección de Datos Personales = (Campañas Realizadas/Campañas Programadas)*100</v>
      </c>
      <c r="H30" s="133"/>
      <c r="I30" s="132" t="str">
        <f>[58]MIR!$E$24</f>
        <v>Informe de Campañas de difusión implementadas</v>
      </c>
      <c r="J30" s="133"/>
      <c r="K30" s="42" t="s">
        <v>399</v>
      </c>
      <c r="L30" s="75">
        <v>1</v>
      </c>
      <c r="M30" s="78" t="s">
        <v>440</v>
      </c>
      <c r="N30" s="79" t="s">
        <v>441</v>
      </c>
      <c r="O30" s="5">
        <v>0.25</v>
      </c>
      <c r="P30" s="291" t="s">
        <v>423</v>
      </c>
      <c r="Q30" s="267"/>
    </row>
    <row r="31" spans="1:18" ht="117" customHeight="1" x14ac:dyDescent="0.25">
      <c r="A31" s="3" t="s">
        <v>170</v>
      </c>
      <c r="B31" s="112" t="str">
        <f>[58]MIR!$B$26</f>
        <v>Atención a solicitudes de acceso a la información y de protección de datos personales recibidas</v>
      </c>
      <c r="C31" s="116"/>
      <c r="D31" s="113"/>
      <c r="E31" s="112" t="str">
        <f>[58]MIR!$C$26</f>
        <v>Porcentaje Atención a solicitudes recibidas</v>
      </c>
      <c r="F31" s="113"/>
      <c r="G31" s="112" t="str">
        <f>[58]MIR!$D$26</f>
        <v>Solicitudes de Información = (Solicitudes Atendidas/Solicitudes Programadas)*100
SI = (SA/SP)*100</v>
      </c>
      <c r="H31" s="113"/>
      <c r="I31" s="114" t="str">
        <f>[58]MIR!$E$26</f>
        <v>Solicitudes de Información</v>
      </c>
      <c r="J31" s="115"/>
      <c r="K31" s="42" t="s">
        <v>399</v>
      </c>
      <c r="L31" s="75">
        <v>1</v>
      </c>
      <c r="M31" s="78" t="s">
        <v>440</v>
      </c>
      <c r="N31" s="79" t="s">
        <v>441</v>
      </c>
      <c r="O31" s="5">
        <v>0.25</v>
      </c>
      <c r="P31" s="291" t="s">
        <v>423</v>
      </c>
      <c r="Q31" s="267"/>
    </row>
    <row r="32" spans="1:18" ht="116.25" customHeight="1" x14ac:dyDescent="0.25">
      <c r="A32" s="3" t="s">
        <v>452</v>
      </c>
      <c r="B32" s="112" t="str">
        <f>[58]MIR!$B$27</f>
        <v>Revisar las solicitudes y turnarlas a las áreas competentes para dar respuesta a las peticiones.</v>
      </c>
      <c r="C32" s="116"/>
      <c r="D32" s="113"/>
      <c r="E32" s="112" t="str">
        <f>[58]MIR!$C$27</f>
        <v>Porcentaje de solicitudes canalizadas</v>
      </c>
      <c r="F32" s="113"/>
      <c r="G32" s="112" t="str">
        <f>[58]MIR!$D$27</f>
        <v>Solicitudes de Información = (Solicitudes Atendidas/Solicitudes Programadas)*100
SI = (SA/SP)*100</v>
      </c>
      <c r="H32" s="113"/>
      <c r="I32" s="114" t="str">
        <f>[58]MIR!$E$27</f>
        <v>Solicitudes de Información</v>
      </c>
      <c r="J32" s="115"/>
      <c r="K32" s="42" t="s">
        <v>399</v>
      </c>
      <c r="L32" s="75">
        <v>1</v>
      </c>
      <c r="M32" s="78" t="s">
        <v>440</v>
      </c>
      <c r="N32" s="79" t="s">
        <v>441</v>
      </c>
      <c r="O32" s="5">
        <v>0.25</v>
      </c>
      <c r="P32" s="291" t="s">
        <v>423</v>
      </c>
      <c r="Q32" s="267"/>
    </row>
    <row r="33" spans="1:17" ht="109.5" customHeight="1" x14ac:dyDescent="0.25">
      <c r="A33" s="3" t="s">
        <v>453</v>
      </c>
      <c r="B33" s="112" t="str">
        <f>[58]MIR!$B$28</f>
        <v>Dar un seguimiento constante a la respuesta que proporcione el área administrativa en función a los tiempos establecidos.</v>
      </c>
      <c r="C33" s="116"/>
      <c r="D33" s="113"/>
      <c r="E33" s="112" t="str">
        <f>[58]MIR!$C$28</f>
        <v>Porcentaje de seguimiento respuesta en los tiempos establecidos.</v>
      </c>
      <c r="F33" s="113"/>
      <c r="G33" s="112" t="str">
        <f>[58]MIR!$D$28</f>
        <v>Solicitudes de Información = (Solicitudes Atendidas/Solicitudes Programadas)*100
SI = (SA/SP)*100</v>
      </c>
      <c r="H33" s="113"/>
      <c r="I33" s="114" t="str">
        <f>[58]MIR!$E$28</f>
        <v>Oficios de Solicitudes de Información</v>
      </c>
      <c r="J33" s="115"/>
      <c r="K33" s="42" t="s">
        <v>399</v>
      </c>
      <c r="L33" s="75">
        <v>1</v>
      </c>
      <c r="M33" s="78" t="s">
        <v>440</v>
      </c>
      <c r="N33" s="79" t="s">
        <v>441</v>
      </c>
      <c r="O33" s="5">
        <v>0.25</v>
      </c>
      <c r="P33" s="291" t="s">
        <v>423</v>
      </c>
      <c r="Q33" s="267"/>
    </row>
    <row r="34" spans="1:17" ht="116.25" customHeight="1" x14ac:dyDescent="0.25">
      <c r="A34" s="3" t="s">
        <v>454</v>
      </c>
      <c r="B34" s="112" t="str">
        <f>[58]MIR!$B$29</f>
        <v>Dar respuesta a la solicitud de la ciudadanía por los medios solicitados a través del "Sistema de Solicitudes de Acceso a la Información (SISAI)".</v>
      </c>
      <c r="C34" s="116"/>
      <c r="D34" s="113"/>
      <c r="E34" s="112" t="str">
        <f>[58]MIR!$C$29</f>
        <v>Porcentaje de respuesta a la solicitud ciudadanas</v>
      </c>
      <c r="F34" s="113"/>
      <c r="G34" s="112" t="str">
        <f>[58]MIR!$D$29</f>
        <v>Solicitudes de Información = (Solicitudes Atendidas/Solicitudes Programadas)*100
SI = (SA/SP)*100</v>
      </c>
      <c r="H34" s="113"/>
      <c r="I34" s="114" t="str">
        <f>[58]MIR!$E$29</f>
        <v>Expediente de Solicitudes de Información</v>
      </c>
      <c r="J34" s="115"/>
      <c r="K34" s="42" t="s">
        <v>399</v>
      </c>
      <c r="L34" s="75">
        <v>1</v>
      </c>
      <c r="M34" s="78" t="s">
        <v>440</v>
      </c>
      <c r="N34" s="79" t="s">
        <v>441</v>
      </c>
      <c r="O34" s="5">
        <v>0.25</v>
      </c>
      <c r="P34" s="291" t="s">
        <v>423</v>
      </c>
      <c r="Q34" s="267"/>
    </row>
    <row r="35" spans="1:17" ht="114" customHeight="1" x14ac:dyDescent="0.25">
      <c r="A35" s="3" t="s">
        <v>181</v>
      </c>
      <c r="B35" s="112" t="str">
        <f>[59]MIR!$B$31</f>
        <v>Revisar las solicitudes y turnarlas a las áreas competentes para dar respueta a las peticiones.</v>
      </c>
      <c r="C35" s="116"/>
      <c r="D35" s="113"/>
      <c r="E35" s="112" t="str">
        <f>[59]MIR!$C$31</f>
        <v>Porcentaje Revisar las solicitudes y turnarlas a las áreas competentes para dar respueta a las peticiones.</v>
      </c>
      <c r="F35" s="113"/>
      <c r="G35" s="112" t="str">
        <f>[59]MIR!$G$31</f>
        <v>Solicitudes de Informacion = (Solicitudes Atendidas/Solicitudes Programadas)*100
SI = (SA/SP)*100</v>
      </c>
      <c r="H35" s="113"/>
      <c r="I35" s="114" t="str">
        <f>[59]MIR!$H$31</f>
        <v xml:space="preserve">Solicitudes de Informacion </v>
      </c>
      <c r="J35" s="115"/>
      <c r="K35" s="42" t="s">
        <v>399</v>
      </c>
      <c r="L35" s="75">
        <v>1</v>
      </c>
      <c r="M35" s="78" t="s">
        <v>440</v>
      </c>
      <c r="N35" s="79" t="s">
        <v>441</v>
      </c>
      <c r="O35" s="5">
        <v>0.25</v>
      </c>
      <c r="P35" s="291" t="s">
        <v>423</v>
      </c>
      <c r="Q35" s="313"/>
    </row>
    <row r="36" spans="1:17" ht="122.25" customHeight="1" x14ac:dyDescent="0.25">
      <c r="A36" s="3" t="s">
        <v>180</v>
      </c>
      <c r="B36" s="331" t="str">
        <f>[59]MIR!$B$32</f>
        <v>Dar un seguimiento constante a la respuesta que proporcione el área administrativa en función a los tiempos establecidos.</v>
      </c>
      <c r="C36" s="333"/>
      <c r="D36" s="332"/>
      <c r="E36" s="331" t="str">
        <f>[59]MIR!$C$32</f>
        <v>Porcentaje Dar un seguimiento constante a la respuesta que proporcione el área administrativa en función a los tiempos establecidos.</v>
      </c>
      <c r="F36" s="332"/>
      <c r="G36" s="331" t="str">
        <f>[59]MIR!$G$32</f>
        <v>Solicitudes de Informacion = (Solicitudes Atendidas/Solicitudes Programadas)*100
SI = (SA/SP)*100</v>
      </c>
      <c r="H36" s="332"/>
      <c r="I36" s="331" t="str">
        <f>[59]MIR!$H$32</f>
        <v xml:space="preserve">Solicitudes de Informacion </v>
      </c>
      <c r="J36" s="332"/>
      <c r="K36" s="42" t="s">
        <v>399</v>
      </c>
      <c r="L36" s="75">
        <v>1</v>
      </c>
      <c r="M36" s="78" t="s">
        <v>440</v>
      </c>
      <c r="N36" s="79" t="s">
        <v>441</v>
      </c>
      <c r="O36" s="5">
        <v>0.25</v>
      </c>
      <c r="P36" s="291" t="s">
        <v>423</v>
      </c>
      <c r="Q36" s="313"/>
    </row>
    <row r="37" spans="1:17" ht="141" customHeight="1" x14ac:dyDescent="0.25">
      <c r="A37" s="3" t="s">
        <v>415</v>
      </c>
      <c r="B37" s="112" t="str">
        <f>[59]MIR!$B$33</f>
        <v>Dar respuesta a la solicitud de la ciudadanía por los medios solicitados a través del "Sistema de Solicitudes de Acceso a la Información (SISAI)".</v>
      </c>
      <c r="C37" s="116"/>
      <c r="D37" s="113"/>
      <c r="E37" s="112" t="str">
        <f>[59]MIR!$C$33</f>
        <v>Porcentaje Dar respuesta a la solicitud de la ciudadanía por los medios solicitados a través del "Sistema de Solicitudes de Acceso a la Información (SISAI)".</v>
      </c>
      <c r="F37" s="113"/>
      <c r="G37" s="112" t="str">
        <f>[59]MIR!$G$33</f>
        <v>Solicitudes de Informacion = (Solicitudes Atendidas/Solicitudes Programadas)*100
SI = (SA/SP)*100</v>
      </c>
      <c r="H37" s="113"/>
      <c r="I37" s="112" t="str">
        <f>[59]MIR!$H$33</f>
        <v xml:space="preserve">Solicitudes de Informacion </v>
      </c>
      <c r="J37" s="113"/>
      <c r="K37" s="42" t="s">
        <v>399</v>
      </c>
      <c r="L37" s="75">
        <v>1</v>
      </c>
      <c r="M37" s="78" t="s">
        <v>440</v>
      </c>
      <c r="N37" s="79" t="s">
        <v>441</v>
      </c>
      <c r="O37" s="5">
        <v>0.25</v>
      </c>
      <c r="P37" s="291" t="s">
        <v>423</v>
      </c>
      <c r="Q37" s="313"/>
    </row>
    <row r="38" spans="1:17" x14ac:dyDescent="0.25">
      <c r="A38" s="1"/>
      <c r="B38" s="1"/>
      <c r="C38" s="1"/>
      <c r="D38" s="1"/>
      <c r="E38" s="1"/>
      <c r="F38" s="1"/>
      <c r="G38" s="1"/>
      <c r="H38" s="1"/>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17"/>
      <c r="G43" s="117"/>
      <c r="H43" s="117"/>
      <c r="I43" s="1"/>
      <c r="J43" s="1"/>
      <c r="K43" s="1"/>
      <c r="L43" s="1"/>
      <c r="M43" s="1"/>
      <c r="N43" s="1"/>
      <c r="O43" s="1"/>
      <c r="P43" s="1"/>
      <c r="Q43" s="1"/>
    </row>
    <row r="44" spans="1:17" x14ac:dyDescent="0.25">
      <c r="A44" s="1"/>
      <c r="B44" s="1"/>
      <c r="C44" s="1"/>
      <c r="D44" s="1"/>
      <c r="E44" s="1"/>
      <c r="F44" s="117"/>
      <c r="G44" s="117"/>
      <c r="H44" s="117"/>
      <c r="I44" s="1"/>
      <c r="J44" s="1"/>
      <c r="K44" s="1"/>
      <c r="L44" s="1"/>
      <c r="M44" s="1"/>
      <c r="N44" s="1"/>
      <c r="O44" s="1"/>
      <c r="P44" s="1"/>
      <c r="Q44" s="1"/>
    </row>
    <row r="45" spans="1:17" s="1" customFormat="1" x14ac:dyDescent="0.25"/>
    <row r="46" spans="1:17" s="1" customFormat="1" x14ac:dyDescent="0.25">
      <c r="F46"/>
    </row>
    <row r="47" spans="1:17" s="1" customFormat="1" x14ac:dyDescent="0.25"/>
    <row r="48" spans="1:17" x14ac:dyDescent="0.25">
      <c r="A48" s="1"/>
      <c r="B48" s="1"/>
      <c r="C48" s="1"/>
      <c r="D48" s="1"/>
      <c r="E48" s="1"/>
      <c r="F48" s="1"/>
      <c r="G48" s="1"/>
      <c r="H48" s="1"/>
      <c r="I48" s="1"/>
      <c r="J48" s="1"/>
      <c r="K48" s="1"/>
      <c r="L48" s="1"/>
      <c r="M48" s="1"/>
      <c r="N48" s="1"/>
      <c r="O48" s="1"/>
      <c r="P48" s="1"/>
      <c r="Q48" s="1"/>
    </row>
    <row r="49" spans="1:17" x14ac:dyDescent="0.25">
      <c r="A49" s="1"/>
      <c r="B49" s="1"/>
      <c r="C49" s="1"/>
      <c r="D49" s="1"/>
      <c r="E49" s="1"/>
      <c r="F49" s="1"/>
      <c r="G49" s="1"/>
      <c r="H49" s="1"/>
      <c r="I49" s="1"/>
      <c r="J49" s="1"/>
      <c r="K49" s="1"/>
      <c r="L49" s="1"/>
      <c r="M49" s="1"/>
      <c r="N49" s="1"/>
      <c r="O49" s="1"/>
      <c r="P49" s="1"/>
      <c r="Q49" s="1"/>
    </row>
  </sheetData>
  <mergeCells count="129">
    <mergeCell ref="E37:F37"/>
    <mergeCell ref="B37:D37"/>
    <mergeCell ref="P36:Q36"/>
    <mergeCell ref="I36:J36"/>
    <mergeCell ref="G36:H36"/>
    <mergeCell ref="E36:F36"/>
    <mergeCell ref="B36:D36"/>
    <mergeCell ref="P8:Q9"/>
    <mergeCell ref="A10:Q10"/>
    <mergeCell ref="B11:E11"/>
    <mergeCell ref="G11:L11"/>
    <mergeCell ref="N11:Q11"/>
    <mergeCell ref="A12:Q12"/>
    <mergeCell ref="M13:M14"/>
    <mergeCell ref="N13:Q14"/>
    <mergeCell ref="A15:Q15"/>
    <mergeCell ref="A16:A18"/>
    <mergeCell ref="B16:D18"/>
    <mergeCell ref="E16:M16"/>
    <mergeCell ref="N16:O16"/>
    <mergeCell ref="P16:Q18"/>
    <mergeCell ref="E17:F18"/>
    <mergeCell ref="G17:H18"/>
    <mergeCell ref="A13:A14"/>
    <mergeCell ref="B2:P4"/>
    <mergeCell ref="B5:P5"/>
    <mergeCell ref="A7:Q7"/>
    <mergeCell ref="A8:C9"/>
    <mergeCell ref="D8:H9"/>
    <mergeCell ref="I8:I9"/>
    <mergeCell ref="J8:K9"/>
    <mergeCell ref="L8:L9"/>
    <mergeCell ref="M8:N9"/>
    <mergeCell ref="O8:O9"/>
    <mergeCell ref="B13:C14"/>
    <mergeCell ref="D13:D14"/>
    <mergeCell ref="E13:G14"/>
    <mergeCell ref="H13:H14"/>
    <mergeCell ref="I13:L14"/>
    <mergeCell ref="P19:Q19"/>
    <mergeCell ref="B20:D20"/>
    <mergeCell ref="E20:F20"/>
    <mergeCell ref="G20:H20"/>
    <mergeCell ref="I20:J20"/>
    <mergeCell ref="P20:Q20"/>
    <mergeCell ref="I17:J18"/>
    <mergeCell ref="K17:K18"/>
    <mergeCell ref="L17:M17"/>
    <mergeCell ref="N17:N18"/>
    <mergeCell ref="O17:O18"/>
    <mergeCell ref="B19:D19"/>
    <mergeCell ref="E19:F19"/>
    <mergeCell ref="G19:H19"/>
    <mergeCell ref="I19:J19"/>
    <mergeCell ref="B21:D21"/>
    <mergeCell ref="E21:F21"/>
    <mergeCell ref="G21:H21"/>
    <mergeCell ref="I21:J21"/>
    <mergeCell ref="P21:Q21"/>
    <mergeCell ref="B22:D22"/>
    <mergeCell ref="E22:F22"/>
    <mergeCell ref="G22:H22"/>
    <mergeCell ref="I22:J22"/>
    <mergeCell ref="P22:Q22"/>
    <mergeCell ref="A24:Q24"/>
    <mergeCell ref="B25:D25"/>
    <mergeCell ref="E25:F25"/>
    <mergeCell ref="G25:H25"/>
    <mergeCell ref="I25:J25"/>
    <mergeCell ref="P25:Q25"/>
    <mergeCell ref="B23:D23"/>
    <mergeCell ref="E23:F23"/>
    <mergeCell ref="G23:H23"/>
    <mergeCell ref="I23:J23"/>
    <mergeCell ref="P23:Q23"/>
    <mergeCell ref="B26:D26"/>
    <mergeCell ref="E26:F26"/>
    <mergeCell ref="G26:H26"/>
    <mergeCell ref="I26:J26"/>
    <mergeCell ref="P26:Q26"/>
    <mergeCell ref="B27:D27"/>
    <mergeCell ref="E27:F27"/>
    <mergeCell ref="G27:H27"/>
    <mergeCell ref="I27:J27"/>
    <mergeCell ref="P27:Q27"/>
    <mergeCell ref="B28:D28"/>
    <mergeCell ref="E28:F28"/>
    <mergeCell ref="G28:H28"/>
    <mergeCell ref="I28:J28"/>
    <mergeCell ref="P28:Q28"/>
    <mergeCell ref="B29:D29"/>
    <mergeCell ref="E29:F29"/>
    <mergeCell ref="G29:H29"/>
    <mergeCell ref="I29:J29"/>
    <mergeCell ref="P29:Q29"/>
    <mergeCell ref="B30:D30"/>
    <mergeCell ref="E30:F30"/>
    <mergeCell ref="G30:H30"/>
    <mergeCell ref="I30:J30"/>
    <mergeCell ref="P30:Q30"/>
    <mergeCell ref="B31:D31"/>
    <mergeCell ref="E31:F31"/>
    <mergeCell ref="G31:H31"/>
    <mergeCell ref="I31:J31"/>
    <mergeCell ref="P31:Q31"/>
    <mergeCell ref="B34:D34"/>
    <mergeCell ref="E34:F34"/>
    <mergeCell ref="G34:H34"/>
    <mergeCell ref="I34:J34"/>
    <mergeCell ref="P34:Q34"/>
    <mergeCell ref="F43:H44"/>
    <mergeCell ref="B32:D32"/>
    <mergeCell ref="E32:F32"/>
    <mergeCell ref="G32:H32"/>
    <mergeCell ref="I32:J32"/>
    <mergeCell ref="P32:Q32"/>
    <mergeCell ref="B33:D33"/>
    <mergeCell ref="E33:F33"/>
    <mergeCell ref="G33:H33"/>
    <mergeCell ref="I33:J33"/>
    <mergeCell ref="P33:Q33"/>
    <mergeCell ref="P35:Q35"/>
    <mergeCell ref="I35:J35"/>
    <mergeCell ref="G35:H35"/>
    <mergeCell ref="E35:F35"/>
    <mergeCell ref="B35:D35"/>
    <mergeCell ref="P37:Q37"/>
    <mergeCell ref="I37:J37"/>
    <mergeCell ref="G37:H37"/>
  </mergeCells>
  <pageMargins left="0.7" right="0.7" top="0.75" bottom="0.75" header="0.3" footer="0.3"/>
  <pageSetup scale="53" orientation="landscape" horizontalDpi="4294967292"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18" zoomScale="66" zoomScaleNormal="66" zoomScaleSheetLayoutView="70" workbookViewId="0">
      <selection activeCell="L26" sqref="L26"/>
    </sheetView>
  </sheetViews>
  <sheetFormatPr baseColWidth="10" defaultColWidth="10.875" defaultRowHeight="15.75" x14ac:dyDescent="0.25"/>
  <cols>
    <col min="1" max="1" width="15.625" customWidth="1"/>
    <col min="3" max="3" width="6.875" customWidth="1"/>
    <col min="4" max="4" width="19.75" customWidth="1"/>
    <col min="5" max="5" width="9.125" customWidth="1"/>
    <col min="6" max="6" width="11.25" customWidth="1"/>
    <col min="8" max="8" width="12.875" customWidth="1"/>
    <col min="9" max="9" width="17.75" customWidth="1"/>
    <col min="10" max="10" width="9.5" customWidth="1"/>
    <col min="11" max="11" width="15" customWidth="1"/>
    <col min="12" max="12" width="13.75" customWidth="1"/>
    <col min="13" max="13" width="13.375" customWidth="1"/>
    <col min="14" max="14" width="13.125" customWidth="1"/>
    <col min="15" max="15" width="12.75" customWidth="1"/>
    <col min="17" max="17" width="3.1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1.75" customHeight="1" x14ac:dyDescent="0.25">
      <c r="A3" s="1"/>
      <c r="B3" s="96"/>
      <c r="C3" s="96"/>
      <c r="D3" s="96"/>
      <c r="E3" s="96"/>
      <c r="F3" s="96"/>
      <c r="G3" s="96"/>
      <c r="H3" s="96"/>
      <c r="I3" s="96"/>
      <c r="J3" s="96"/>
      <c r="K3" s="96"/>
      <c r="L3" s="96"/>
      <c r="M3" s="96"/>
      <c r="N3" s="96"/>
      <c r="O3" s="96"/>
      <c r="P3" s="96"/>
      <c r="Q3" s="1"/>
    </row>
    <row r="4" spans="1:17" ht="37.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2.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391</v>
      </c>
      <c r="E8" s="99"/>
      <c r="F8" s="99"/>
      <c r="G8" s="99"/>
      <c r="H8" s="99"/>
      <c r="I8" s="100" t="s">
        <v>1</v>
      </c>
      <c r="J8" s="101" t="str">
        <f>'[7]POA '!$C$26</f>
        <v>Dirección de la Instancia para la igualdad entre mujeres y hombres.</v>
      </c>
      <c r="K8" s="101"/>
      <c r="L8" s="100" t="s">
        <v>2</v>
      </c>
      <c r="M8" s="126" t="str">
        <f>[7]MIR!$C$7</f>
        <v>7.- Gobierno Humano.</v>
      </c>
      <c r="N8" s="99"/>
      <c r="O8" s="100" t="s">
        <v>3</v>
      </c>
      <c r="P8" s="126" t="s">
        <v>299</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35" t="s">
        <v>114</v>
      </c>
      <c r="C11" s="104"/>
      <c r="D11" s="104"/>
      <c r="E11" s="105"/>
      <c r="F11" s="73" t="s">
        <v>5</v>
      </c>
      <c r="G11" s="135" t="s">
        <v>112</v>
      </c>
      <c r="H11" s="104"/>
      <c r="I11" s="104"/>
      <c r="J11" s="104"/>
      <c r="K11" s="104"/>
      <c r="L11" s="105"/>
      <c r="M11" s="7" t="s">
        <v>6</v>
      </c>
      <c r="N11" s="135" t="s">
        <v>111</v>
      </c>
      <c r="O11" s="104"/>
      <c r="P11" s="104"/>
      <c r="Q11" s="105"/>
    </row>
    <row r="12" spans="1:17" ht="22.5" customHeight="1"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34" t="str">
        <f>[7]MIR!$C$8</f>
        <v>1.- Dimensión social "DESARROLLO INTEGRAL E INCLUYENTE"</v>
      </c>
      <c r="C13" s="99"/>
      <c r="D13" s="95" t="s">
        <v>8</v>
      </c>
      <c r="E13" s="134" t="str">
        <f>[7]MIR!$C$9</f>
        <v>Proporcionar a la población servicios de asistencia social procurando crear mejores condiciones de vida a la población marginada.</v>
      </c>
      <c r="F13" s="99"/>
      <c r="G13" s="99"/>
      <c r="H13" s="95" t="s">
        <v>9</v>
      </c>
      <c r="I13" s="134" t="str">
        <f>[7]MIR!$C$10</f>
        <v>Incrementar el bienestar social de la población    vulnerable del Municipio.Fomentar un sistema de atención y promoción a la inclución de los grupos vulnerables mediante la participación activa de todos los sectores sociales.</v>
      </c>
      <c r="J13" s="99"/>
      <c r="K13" s="99"/>
      <c r="L13" s="99"/>
      <c r="M13" s="100" t="s">
        <v>10</v>
      </c>
      <c r="N13" s="134" t="str">
        <f>[7]MIR!$C$11</f>
        <v>7.1 “Apoyando Tu Economía”: Entrega despensas mensual   7.4. Prevención y detección del cáncer de mama y cervicouterino.</v>
      </c>
      <c r="O13" s="99"/>
      <c r="P13" s="99"/>
      <c r="Q13" s="99"/>
    </row>
    <row r="14" spans="1:17" ht="69" customHeight="1" x14ac:dyDescent="0.25">
      <c r="A14" s="100"/>
      <c r="B14" s="99"/>
      <c r="C14" s="99"/>
      <c r="D14" s="95"/>
      <c r="E14" s="99"/>
      <c r="F14" s="99"/>
      <c r="G14" s="99"/>
      <c r="H14" s="95"/>
      <c r="I14" s="99"/>
      <c r="J14" s="99"/>
      <c r="K14" s="99"/>
      <c r="L14" s="99"/>
      <c r="M14" s="100"/>
      <c r="N14" s="99"/>
      <c r="O14" s="99"/>
      <c r="P14" s="99"/>
      <c r="Q14" s="99"/>
    </row>
    <row r="15" spans="1:17" ht="24.75" customHeight="1"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7.5" customHeight="1" x14ac:dyDescent="0.25">
      <c r="A19" s="2" t="s">
        <v>28</v>
      </c>
      <c r="B19" s="99" t="str">
        <f>[7]MIR!$B$15</f>
        <v>Que exista igualdad de oportunidades en educación, sanidad  y empleos remunerados de acuerdo a sus capacidades y productividad.</v>
      </c>
      <c r="C19" s="99"/>
      <c r="D19" s="99"/>
      <c r="E19" s="99" t="str">
        <f>[7]MIR!$C$15</f>
        <v>Porcentaje en indices de equidad de genero.</v>
      </c>
      <c r="F19" s="99"/>
      <c r="G19" s="99" t="str">
        <f>[7]MIR!$G$15</f>
        <v>No. De indices programados/No. De indices realizados*100 (NIP/NIR*100)</v>
      </c>
      <c r="H19" s="99"/>
      <c r="I19" s="109" t="str">
        <f>[7]MIR!$H$15</f>
        <v>Bitacora Fotografica i listas de asistencia.</v>
      </c>
      <c r="J19" s="99"/>
      <c r="K19" s="55" t="s">
        <v>399</v>
      </c>
      <c r="L19" s="75">
        <v>1</v>
      </c>
      <c r="M19" s="80" t="s">
        <v>440</v>
      </c>
      <c r="N19" s="81" t="s">
        <v>441</v>
      </c>
      <c r="O19" s="5">
        <v>0.25</v>
      </c>
      <c r="P19" s="131" t="str">
        <f t="shared" ref="P19:P22" si="0">$J$8</f>
        <v>Dirección de la Instancia para la igualdad entre mujeres y hombres.</v>
      </c>
      <c r="Q19" s="99"/>
    </row>
    <row r="20" spans="1:18" ht="99" customHeight="1" x14ac:dyDescent="0.25">
      <c r="A20" s="2" t="s">
        <v>29</v>
      </c>
      <c r="B20" s="99" t="str">
        <f>[7]MIR!$B$16</f>
        <v>Cambio paulatino en los hogares, donde ambos tomen decisiones y tengan las mismas oprtutunidades y obligaciones en la vida social, economica y laboral.</v>
      </c>
      <c r="C20" s="99"/>
      <c r="D20" s="99"/>
      <c r="E20" s="112" t="str">
        <f>[7]MIR!$C$16</f>
        <v>Porcentaje en politicas públicas.</v>
      </c>
      <c r="F20" s="113"/>
      <c r="G20" s="99" t="str">
        <f>[7]MIR!$G$16</f>
        <v>No. De politicas publicas programadas/No. De politicas publicas realizadas*100 (NPPP/NPPR*100)</v>
      </c>
      <c r="H20" s="99"/>
      <c r="I20" s="109" t="str">
        <f>[7]MIR!$H$16</f>
        <v>Bitacora Fotografica i listas de asistencia.</v>
      </c>
      <c r="J20" s="99"/>
      <c r="K20" s="55" t="s">
        <v>399</v>
      </c>
      <c r="L20" s="75">
        <v>1</v>
      </c>
      <c r="M20" s="80" t="s">
        <v>440</v>
      </c>
      <c r="N20" s="81" t="s">
        <v>441</v>
      </c>
      <c r="O20" s="5">
        <v>0.25</v>
      </c>
      <c r="P20" s="131" t="str">
        <f t="shared" si="0"/>
        <v>Dirección de la Instancia para la igualdad entre mujeres y hombres.</v>
      </c>
      <c r="Q20" s="99"/>
    </row>
    <row r="21" spans="1:18" ht="109.5" customHeight="1" x14ac:dyDescent="0.25">
      <c r="A21" s="2" t="s">
        <v>71</v>
      </c>
      <c r="B21" s="99" t="str">
        <f>[7]MIR!$B$17</f>
        <v>Desterrar por completo la violencia entre parejas mediante la igualdad de oprtunidades para ambos.</v>
      </c>
      <c r="C21" s="99"/>
      <c r="D21" s="99"/>
      <c r="E21" s="99" t="str">
        <f>[7]MIR!$C$17</f>
        <v>Porcentaje en igualdad y oportunidades.</v>
      </c>
      <c r="F21" s="99"/>
      <c r="G21" s="99" t="str">
        <f>[7]MIR!$G$17</f>
        <v>No. De decretos programados/No.de decretos realizados*100 (NDP/NDR*100)</v>
      </c>
      <c r="H21" s="99"/>
      <c r="I21" s="109" t="str">
        <f>[7]MIR!$H$17</f>
        <v>Bitacora Fotografica i listas de asistencia.</v>
      </c>
      <c r="J21" s="99"/>
      <c r="K21" s="55" t="s">
        <v>399</v>
      </c>
      <c r="L21" s="75">
        <v>1</v>
      </c>
      <c r="M21" s="80" t="s">
        <v>440</v>
      </c>
      <c r="N21" s="81" t="s">
        <v>441</v>
      </c>
      <c r="O21" s="5">
        <v>0.25</v>
      </c>
      <c r="P21" s="131" t="str">
        <f t="shared" si="0"/>
        <v>Dirección de la Instancia para la igualdad entre mujeres y hombres.</v>
      </c>
      <c r="Q21" s="99"/>
    </row>
    <row r="22" spans="1:18" ht="97.5" customHeight="1" x14ac:dyDescent="0.25">
      <c r="A22" s="2" t="s">
        <v>72</v>
      </c>
      <c r="B22" s="99" t="str">
        <f>[7]MIR!$B$21</f>
        <v>existen roles de genero en las politicas públicas para el desarrollo de igualdad de genero.</v>
      </c>
      <c r="C22" s="99"/>
      <c r="D22" s="99"/>
      <c r="E22" s="99" t="str">
        <f>[7]MIR!$C$21</f>
        <v>Porcentaje en politicas públicas.</v>
      </c>
      <c r="F22" s="99"/>
      <c r="G22" s="99" t="str">
        <f>[7]MIR!$G$21</f>
        <v>No. De roles de genero programados/No. De roles de genero realizados*100 (NRGP/NRGR*100)</v>
      </c>
      <c r="H22" s="99"/>
      <c r="I22" s="132" t="str">
        <f>[7]MIR!$H$21</f>
        <v>Bitacora Fotografica i listas de asistencia.</v>
      </c>
      <c r="J22" s="133"/>
      <c r="K22" s="55" t="s">
        <v>399</v>
      </c>
      <c r="L22" s="75">
        <v>1</v>
      </c>
      <c r="M22" s="80" t="s">
        <v>440</v>
      </c>
      <c r="N22" s="81" t="s">
        <v>441</v>
      </c>
      <c r="O22" s="5">
        <v>0.25</v>
      </c>
      <c r="P22" s="131" t="str">
        <f t="shared" si="0"/>
        <v>Dirección de la Instancia para la igualdad entre mujeres y hombres.</v>
      </c>
      <c r="Q22" s="99"/>
    </row>
    <row r="23" spans="1:18" ht="36.75" customHeight="1" x14ac:dyDescent="0.25">
      <c r="A23" s="95" t="s">
        <v>30</v>
      </c>
      <c r="B23" s="95"/>
      <c r="C23" s="95"/>
      <c r="D23" s="95"/>
      <c r="E23" s="95"/>
      <c r="F23" s="95"/>
      <c r="G23" s="95"/>
      <c r="H23" s="95"/>
      <c r="I23" s="95"/>
      <c r="J23" s="95"/>
      <c r="K23" s="95"/>
      <c r="L23" s="95"/>
      <c r="M23" s="95"/>
      <c r="N23" s="95"/>
      <c r="O23" s="95"/>
      <c r="P23" s="95"/>
      <c r="Q23" s="95"/>
    </row>
    <row r="24" spans="1:18" ht="86.25" customHeight="1" x14ac:dyDescent="0.25">
      <c r="A24" s="3" t="s">
        <v>81</v>
      </c>
      <c r="B24" s="99" t="str">
        <f>[7]MIR!$B$18</f>
        <v>Cambio de roles donde existan las mismas obligaciones y oportunidades para ambos</v>
      </c>
      <c r="C24" s="99"/>
      <c r="D24" s="99"/>
      <c r="E24" s="99" t="str">
        <f>[7]MIR!$C$18</f>
        <v>Porcentaje en igualdad y oportunidades.</v>
      </c>
      <c r="F24" s="99"/>
      <c r="G24" s="99" t="str">
        <f>[7]MIR!$G$18</f>
        <v>No. De oportunidades programadas/No. De oportunidades realizadas*100 (NOP/NOR*100)</v>
      </c>
      <c r="H24" s="99"/>
      <c r="I24" s="109" t="str">
        <f>[7]MIR!$H$18</f>
        <v>Bitacora Fotografica i listas de asistencia.</v>
      </c>
      <c r="J24" s="99"/>
      <c r="K24" s="55" t="s">
        <v>399</v>
      </c>
      <c r="L24" s="75">
        <v>1</v>
      </c>
      <c r="M24" s="80" t="s">
        <v>440</v>
      </c>
      <c r="N24" s="81" t="s">
        <v>441</v>
      </c>
      <c r="O24" s="5">
        <v>0.25</v>
      </c>
      <c r="P24" s="131" t="str">
        <f t="shared" ref="P24:P27" si="1">$P$22</f>
        <v>Dirección de la Instancia para la igualdad entre mujeres y hombres.</v>
      </c>
      <c r="Q24" s="99"/>
    </row>
    <row r="25" spans="1:18" ht="96.75" customHeight="1" x14ac:dyDescent="0.25">
      <c r="A25" s="3" t="s">
        <v>82</v>
      </c>
      <c r="B25" s="99" t="str">
        <f>[7]MIR!$B$19</f>
        <v>concientización en el hombre sobre las nuevas masculinidades y los roles que debe asumir.</v>
      </c>
      <c r="C25" s="99"/>
      <c r="D25" s="99"/>
      <c r="E25" s="99" t="str">
        <f>[7]MIR!$C$19</f>
        <v>Porcentaje en indices de equidad de genero.</v>
      </c>
      <c r="F25" s="99"/>
      <c r="G25" s="99" t="str">
        <f>[7]MIR!$G$19</f>
        <v>No. De modelos programados/no. De modelos realizados*100 (NMP/NMR*100)</v>
      </c>
      <c r="H25" s="99"/>
      <c r="I25" s="109" t="str">
        <f>[7]MIR!$H$19</f>
        <v>Bitacora Fotografica i listas de asistencia.</v>
      </c>
      <c r="J25" s="99"/>
      <c r="K25" s="55" t="s">
        <v>399</v>
      </c>
      <c r="L25" s="75">
        <v>1</v>
      </c>
      <c r="M25" s="80" t="s">
        <v>440</v>
      </c>
      <c r="N25" s="81" t="s">
        <v>441</v>
      </c>
      <c r="O25" s="5">
        <v>0.25</v>
      </c>
      <c r="P25" s="131" t="str">
        <f t="shared" si="1"/>
        <v>Dirección de la Instancia para la igualdad entre mujeres y hombres.</v>
      </c>
      <c r="Q25" s="99"/>
      <c r="R25" t="s">
        <v>34</v>
      </c>
    </row>
    <row r="26" spans="1:18" ht="121.5" customHeight="1" x14ac:dyDescent="0.25">
      <c r="A26" s="3" t="s">
        <v>75</v>
      </c>
      <c r="B26" s="99" t="str">
        <f>[7]MIR!$B$20</f>
        <v>darle un giro real a ls instancias, a fin de inmuscuir tanto a mujeres y hombres, buscando un bien colectivo.</v>
      </c>
      <c r="C26" s="99"/>
      <c r="D26" s="99"/>
      <c r="E26" s="112" t="str">
        <f>[7]MIR!$C$20</f>
        <v>Porcentaje en difución de derechos.</v>
      </c>
      <c r="F26" s="113"/>
      <c r="G26" s="112" t="str">
        <f>[7]MIR!$G$20</f>
        <v>No. De difuciones en presupuesto programado/No.de difuciones en presupuesto realizados*100 (NDPP/NDPR*100)</v>
      </c>
      <c r="H26" s="113"/>
      <c r="I26" s="114" t="str">
        <f>[7]MIR!$H$20</f>
        <v>Bitacora Fotografica i listas de asistencia.</v>
      </c>
      <c r="J26" s="115"/>
      <c r="K26" s="55" t="s">
        <v>399</v>
      </c>
      <c r="L26" s="75">
        <v>1</v>
      </c>
      <c r="M26" s="80" t="s">
        <v>440</v>
      </c>
      <c r="N26" s="81" t="s">
        <v>441</v>
      </c>
      <c r="O26" s="5">
        <v>0.25</v>
      </c>
      <c r="P26" s="131" t="str">
        <f t="shared" si="1"/>
        <v>Dirección de la Instancia para la igualdad entre mujeres y hombres.</v>
      </c>
      <c r="Q26" s="99"/>
    </row>
    <row r="27" spans="1:18" ht="123.75" customHeight="1" x14ac:dyDescent="0.25">
      <c r="A27" s="3" t="s">
        <v>83</v>
      </c>
      <c r="B27" s="99" t="str">
        <f>[7]MIR!$B$22</f>
        <v>Las instancias tomadoras de las decisiones cuentan y aplican con enfoque de igualdad de genero y roles que deben tener ambos.</v>
      </c>
      <c r="C27" s="99"/>
      <c r="D27" s="99"/>
      <c r="E27" s="99" t="str">
        <f>[7]MIR!$C$22</f>
        <v>Porcentaje en igualdad y oportunidades.</v>
      </c>
      <c r="F27" s="99"/>
      <c r="G27" s="99" t="str">
        <f>[7]MIR!$G$22</f>
        <v>No. De desiciones tomadas em igualdad de genero programadas/No. De desiciones tomadas en igualdad de genero realizadas*100 (NDTIGP/NDTIGR*100)</v>
      </c>
      <c r="H27" s="99"/>
      <c r="I27" s="99" t="str">
        <f>[7]MIR!$H$22</f>
        <v>Bitacora Fotografica i listas de asistencia.</v>
      </c>
      <c r="J27" s="99"/>
      <c r="K27" s="55" t="s">
        <v>399</v>
      </c>
      <c r="L27" s="75">
        <v>1</v>
      </c>
      <c r="M27" s="80" t="s">
        <v>440</v>
      </c>
      <c r="N27" s="81" t="s">
        <v>441</v>
      </c>
      <c r="O27" s="5">
        <v>0.25</v>
      </c>
      <c r="P27" s="131" t="str">
        <f t="shared" si="1"/>
        <v>Dirección de la Instancia para la igualdad entre mujeres y hombres.</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ht="3" customHeight="1"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5" zoomScale="59" zoomScaleNormal="59" zoomScaleSheetLayoutView="70" workbookViewId="0">
      <selection activeCell="B27" sqref="B27:D27"/>
    </sheetView>
  </sheetViews>
  <sheetFormatPr baseColWidth="10" defaultColWidth="10.875" defaultRowHeight="15.75" x14ac:dyDescent="0.25"/>
  <cols>
    <col min="1" max="1" width="13.75" customWidth="1"/>
    <col min="3" max="3" width="6.875" customWidth="1"/>
    <col min="4" max="4" width="11.25" customWidth="1"/>
    <col min="6" max="6" width="10.375" customWidth="1"/>
    <col min="8" max="8" width="11.875" customWidth="1"/>
    <col min="9" max="9" width="16.5" customWidth="1"/>
    <col min="10" max="10" width="0.5" customWidth="1"/>
    <col min="11" max="11" width="13.625" customWidth="1"/>
    <col min="12" max="12" width="12.75" customWidth="1"/>
    <col min="13" max="13" width="13.125" customWidth="1"/>
    <col min="14" max="14" width="11.875" customWidth="1"/>
    <col min="15" max="15" width="12.625" customWidth="1"/>
    <col min="17" max="17" width="10"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28.5" customHeight="1" x14ac:dyDescent="0.25">
      <c r="A3" s="1"/>
      <c r="B3" s="96"/>
      <c r="C3" s="96"/>
      <c r="D3" s="96"/>
      <c r="E3" s="96"/>
      <c r="F3" s="96"/>
      <c r="G3" s="96"/>
      <c r="H3" s="96"/>
      <c r="I3" s="96"/>
      <c r="J3" s="96"/>
      <c r="K3" s="96"/>
      <c r="L3" s="96"/>
      <c r="M3" s="96"/>
      <c r="N3" s="96"/>
      <c r="O3" s="96"/>
      <c r="P3" s="96"/>
      <c r="Q3" s="1"/>
    </row>
    <row r="4" spans="1:17" ht="72" customHeight="1" x14ac:dyDescent="0.25">
      <c r="A4" s="1"/>
      <c r="B4" s="96"/>
      <c r="C4" s="96"/>
      <c r="D4" s="96"/>
      <c r="E4" s="96"/>
      <c r="F4" s="96"/>
      <c r="G4" s="96"/>
      <c r="H4" s="96"/>
      <c r="I4" s="96"/>
      <c r="J4" s="96"/>
      <c r="K4" s="96"/>
      <c r="L4" s="96"/>
      <c r="M4" s="96"/>
      <c r="N4" s="96"/>
      <c r="O4" s="96"/>
      <c r="P4" s="96"/>
      <c r="Q4" s="1"/>
    </row>
    <row r="5" spans="1:17" ht="28.5" customHeight="1" x14ac:dyDescent="0.25">
      <c r="A5" s="1"/>
      <c r="B5" s="97" t="s">
        <v>442</v>
      </c>
      <c r="C5" s="97"/>
      <c r="D5" s="97"/>
      <c r="E5" s="97"/>
      <c r="F5" s="97"/>
      <c r="G5" s="97"/>
      <c r="H5" s="97"/>
      <c r="I5" s="97"/>
      <c r="J5" s="97"/>
      <c r="K5" s="97"/>
      <c r="L5" s="97"/>
      <c r="M5" s="97"/>
      <c r="N5" s="97"/>
      <c r="O5" s="97"/>
      <c r="P5" s="97"/>
      <c r="Q5" s="1"/>
    </row>
    <row r="6" spans="1:17" ht="5.2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80" t="s">
        <v>369</v>
      </c>
      <c r="E8" s="99"/>
      <c r="F8" s="99"/>
      <c r="G8" s="99"/>
      <c r="H8" s="99"/>
      <c r="I8" s="100" t="s">
        <v>1</v>
      </c>
      <c r="J8" s="101" t="s">
        <v>425</v>
      </c>
      <c r="K8" s="101"/>
      <c r="L8" s="100" t="s">
        <v>2</v>
      </c>
      <c r="M8" s="169" t="s">
        <v>300</v>
      </c>
      <c r="N8" s="99"/>
      <c r="O8" s="100" t="s">
        <v>3</v>
      </c>
      <c r="P8" s="280" t="s">
        <v>370</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03" t="s">
        <v>128</v>
      </c>
      <c r="C11" s="104"/>
      <c r="D11" s="104"/>
      <c r="E11" s="105"/>
      <c r="F11" s="73" t="s">
        <v>5</v>
      </c>
      <c r="G11" s="103" t="s">
        <v>187</v>
      </c>
      <c r="H11" s="104"/>
      <c r="I11" s="104"/>
      <c r="J11" s="104"/>
      <c r="K11" s="104"/>
      <c r="L11" s="105"/>
      <c r="M11" s="7" t="s">
        <v>6</v>
      </c>
      <c r="N11" s="103" t="s">
        <v>287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34" t="s">
        <v>107</v>
      </c>
      <c r="C13" s="99"/>
      <c r="D13" s="95" t="s">
        <v>8</v>
      </c>
      <c r="E13" s="134" t="s">
        <v>108</v>
      </c>
      <c r="F13" s="99"/>
      <c r="G13" s="99"/>
      <c r="H13" s="95" t="s">
        <v>9</v>
      </c>
      <c r="I13" s="134" t="s">
        <v>109</v>
      </c>
      <c r="J13" s="99"/>
      <c r="K13" s="99"/>
      <c r="L13" s="99"/>
      <c r="M13" s="100" t="s">
        <v>10</v>
      </c>
      <c r="N13" s="134" t="s">
        <v>110</v>
      </c>
      <c r="O13" s="99"/>
      <c r="P13" s="99"/>
      <c r="Q13" s="99"/>
    </row>
    <row r="14" spans="1:17" ht="84.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74" t="s">
        <v>399</v>
      </c>
      <c r="M18" s="74" t="s">
        <v>18</v>
      </c>
      <c r="N18" s="100"/>
      <c r="O18" s="100"/>
      <c r="P18" s="100"/>
      <c r="Q18" s="100"/>
    </row>
    <row r="19" spans="1:18" ht="115.5" customHeight="1" x14ac:dyDescent="0.25">
      <c r="A19" s="2" t="s">
        <v>28</v>
      </c>
      <c r="B19" s="99" t="s">
        <v>86</v>
      </c>
      <c r="C19" s="99"/>
      <c r="D19" s="99"/>
      <c r="E19" s="110" t="s">
        <v>94</v>
      </c>
      <c r="F19" s="110"/>
      <c r="G19" s="99" t="s">
        <v>100</v>
      </c>
      <c r="H19" s="99"/>
      <c r="I19" s="109" t="s">
        <v>85</v>
      </c>
      <c r="J19" s="99"/>
      <c r="K19" s="42" t="s">
        <v>399</v>
      </c>
      <c r="L19" s="75">
        <v>1</v>
      </c>
      <c r="M19" s="79" t="s">
        <v>440</v>
      </c>
      <c r="N19" s="79" t="s">
        <v>441</v>
      </c>
      <c r="O19" s="5">
        <v>0.25</v>
      </c>
      <c r="P19" s="339" t="s">
        <v>425</v>
      </c>
      <c r="Q19" s="99"/>
    </row>
    <row r="20" spans="1:18" ht="105" customHeight="1" x14ac:dyDescent="0.25">
      <c r="A20" s="2" t="s">
        <v>29</v>
      </c>
      <c r="B20" s="99" t="s">
        <v>87</v>
      </c>
      <c r="C20" s="99"/>
      <c r="D20" s="99"/>
      <c r="E20" s="110" t="s">
        <v>95</v>
      </c>
      <c r="F20" s="110"/>
      <c r="G20" s="99" t="s">
        <v>100</v>
      </c>
      <c r="H20" s="99"/>
      <c r="I20" s="109" t="s">
        <v>106</v>
      </c>
      <c r="J20" s="99"/>
      <c r="K20" s="42" t="s">
        <v>399</v>
      </c>
      <c r="L20" s="75">
        <v>1</v>
      </c>
      <c r="M20" s="78" t="s">
        <v>440</v>
      </c>
      <c r="N20" s="79" t="s">
        <v>441</v>
      </c>
      <c r="O20" s="5">
        <v>0.25</v>
      </c>
      <c r="P20" s="339" t="s">
        <v>425</v>
      </c>
      <c r="Q20" s="99"/>
    </row>
    <row r="21" spans="1:18" ht="114" customHeight="1" x14ac:dyDescent="0.25">
      <c r="A21" s="2" t="s">
        <v>71</v>
      </c>
      <c r="B21" s="99" t="s">
        <v>88</v>
      </c>
      <c r="C21" s="99"/>
      <c r="D21" s="99"/>
      <c r="E21" s="99" t="s">
        <v>78</v>
      </c>
      <c r="F21" s="99"/>
      <c r="G21" s="99" t="s">
        <v>100</v>
      </c>
      <c r="H21" s="99"/>
      <c r="I21" s="109" t="s">
        <v>80</v>
      </c>
      <c r="J21" s="99"/>
      <c r="K21" s="42" t="s">
        <v>399</v>
      </c>
      <c r="L21" s="75">
        <v>1</v>
      </c>
      <c r="M21" s="78" t="s">
        <v>440</v>
      </c>
      <c r="N21" s="79" t="s">
        <v>441</v>
      </c>
      <c r="O21" s="5">
        <v>0.25</v>
      </c>
      <c r="P21" s="339" t="s">
        <v>425</v>
      </c>
      <c r="Q21" s="99"/>
    </row>
    <row r="22" spans="1:18" ht="99" customHeight="1" x14ac:dyDescent="0.25">
      <c r="A22" s="2" t="s">
        <v>72</v>
      </c>
      <c r="B22" s="99" t="s">
        <v>89</v>
      </c>
      <c r="C22" s="99"/>
      <c r="D22" s="99"/>
      <c r="E22" s="99" t="s">
        <v>96</v>
      </c>
      <c r="F22" s="99"/>
      <c r="G22" s="140" t="s">
        <v>101</v>
      </c>
      <c r="H22" s="140"/>
      <c r="I22" s="109" t="s">
        <v>85</v>
      </c>
      <c r="J22" s="99"/>
      <c r="K22" s="42" t="s">
        <v>399</v>
      </c>
      <c r="L22" s="75">
        <v>1</v>
      </c>
      <c r="M22" s="78" t="s">
        <v>440</v>
      </c>
      <c r="N22" s="79" t="s">
        <v>441</v>
      </c>
      <c r="O22" s="5">
        <v>0.25</v>
      </c>
      <c r="P22" s="339" t="s">
        <v>425</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05.75" customHeight="1" x14ac:dyDescent="0.25">
      <c r="A24" s="3" t="s">
        <v>81</v>
      </c>
      <c r="B24" s="99" t="s">
        <v>90</v>
      </c>
      <c r="C24" s="99"/>
      <c r="D24" s="99"/>
      <c r="E24" s="99" t="s">
        <v>97</v>
      </c>
      <c r="F24" s="99"/>
      <c r="G24" s="99" t="s">
        <v>102</v>
      </c>
      <c r="H24" s="99"/>
      <c r="I24" s="109" t="s">
        <v>106</v>
      </c>
      <c r="J24" s="99"/>
      <c r="K24" s="42" t="s">
        <v>399</v>
      </c>
      <c r="L24" s="75">
        <v>1</v>
      </c>
      <c r="M24" s="78" t="s">
        <v>440</v>
      </c>
      <c r="N24" s="79" t="s">
        <v>441</v>
      </c>
      <c r="O24" s="5">
        <v>0.25</v>
      </c>
      <c r="P24" s="339" t="s">
        <v>425</v>
      </c>
      <c r="Q24" s="99"/>
    </row>
    <row r="25" spans="1:18" ht="119.25" customHeight="1" x14ac:dyDescent="0.25">
      <c r="A25" s="3" t="s">
        <v>74</v>
      </c>
      <c r="B25" s="99" t="s">
        <v>91</v>
      </c>
      <c r="C25" s="99"/>
      <c r="D25" s="99"/>
      <c r="E25" s="99" t="s">
        <v>79</v>
      </c>
      <c r="F25" s="99"/>
      <c r="G25" s="99" t="s">
        <v>103</v>
      </c>
      <c r="H25" s="99"/>
      <c r="I25" s="109" t="s">
        <v>80</v>
      </c>
      <c r="J25" s="99"/>
      <c r="K25" s="42" t="s">
        <v>399</v>
      </c>
      <c r="L25" s="75">
        <v>1</v>
      </c>
      <c r="M25" s="78" t="s">
        <v>440</v>
      </c>
      <c r="N25" s="79" t="s">
        <v>441</v>
      </c>
      <c r="O25" s="5">
        <v>0.25</v>
      </c>
      <c r="P25" s="339" t="s">
        <v>425</v>
      </c>
      <c r="Q25" s="99"/>
      <c r="R25" t="s">
        <v>34</v>
      </c>
    </row>
    <row r="26" spans="1:18" ht="111.75" customHeight="1" x14ac:dyDescent="0.25">
      <c r="A26" s="3" t="s">
        <v>75</v>
      </c>
      <c r="B26" s="99" t="s">
        <v>92</v>
      </c>
      <c r="C26" s="99"/>
      <c r="D26" s="99"/>
      <c r="E26" s="112" t="s">
        <v>98</v>
      </c>
      <c r="F26" s="113"/>
      <c r="G26" s="112" t="s">
        <v>104</v>
      </c>
      <c r="H26" s="113"/>
      <c r="I26" s="114" t="s">
        <v>84</v>
      </c>
      <c r="J26" s="115"/>
      <c r="K26" s="42" t="s">
        <v>399</v>
      </c>
      <c r="L26" s="75">
        <v>1</v>
      </c>
      <c r="M26" s="78" t="s">
        <v>440</v>
      </c>
      <c r="N26" s="79" t="s">
        <v>441</v>
      </c>
      <c r="O26" s="5">
        <v>0.25</v>
      </c>
      <c r="P26" s="339" t="s">
        <v>425</v>
      </c>
      <c r="Q26" s="99"/>
    </row>
    <row r="27" spans="1:18" ht="144.75" customHeight="1" x14ac:dyDescent="0.25">
      <c r="A27" s="3" t="s">
        <v>77</v>
      </c>
      <c r="B27" s="99" t="s">
        <v>93</v>
      </c>
      <c r="C27" s="99"/>
      <c r="D27" s="99"/>
      <c r="E27" s="99" t="s">
        <v>99</v>
      </c>
      <c r="F27" s="99"/>
      <c r="G27" s="99" t="s">
        <v>105</v>
      </c>
      <c r="H27" s="99"/>
      <c r="I27" s="134" t="s">
        <v>106</v>
      </c>
      <c r="J27" s="99"/>
      <c r="K27" s="42" t="s">
        <v>399</v>
      </c>
      <c r="L27" s="75">
        <v>1</v>
      </c>
      <c r="M27" s="78" t="s">
        <v>440</v>
      </c>
      <c r="N27" s="79" t="s">
        <v>441</v>
      </c>
      <c r="O27" s="5">
        <v>0.25</v>
      </c>
      <c r="P27" s="339" t="s">
        <v>425</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opLeftCell="A28" zoomScale="78" zoomScaleNormal="78" zoomScaleSheetLayoutView="70" workbookViewId="0">
      <selection activeCell="I29" sqref="I29:J29"/>
    </sheetView>
  </sheetViews>
  <sheetFormatPr baseColWidth="10" defaultColWidth="10.875" defaultRowHeight="15.75" x14ac:dyDescent="0.25"/>
  <cols>
    <col min="1" max="1" width="13.75" customWidth="1"/>
    <col min="3" max="3" width="6.875" customWidth="1"/>
    <col min="4" max="4" width="22.5" customWidth="1"/>
    <col min="6" max="6" width="9.25" customWidth="1"/>
    <col min="8" max="8" width="12.875" customWidth="1"/>
    <col min="9" max="9" width="13.375" customWidth="1"/>
    <col min="10" max="10" width="11.5" customWidth="1"/>
    <col min="11" max="11" width="14.375" customWidth="1"/>
    <col min="12" max="12" width="12.25" customWidth="1"/>
    <col min="13" max="13" width="12.875" customWidth="1"/>
    <col min="14" max="14" width="13.5" customWidth="1"/>
    <col min="15" max="15" width="10.25" customWidth="1"/>
    <col min="17" max="17" width="7.125" customWidth="1"/>
  </cols>
  <sheetData>
    <row r="1" spans="1:17" x14ac:dyDescent="0.25">
      <c r="A1" s="1"/>
      <c r="B1" s="1"/>
      <c r="C1" s="1"/>
      <c r="D1" s="1"/>
      <c r="E1" s="1"/>
      <c r="F1" s="1"/>
      <c r="G1" s="1"/>
      <c r="H1" s="1"/>
      <c r="I1" s="1"/>
      <c r="J1" s="1"/>
      <c r="K1" s="1"/>
      <c r="L1" s="1"/>
      <c r="M1" s="1"/>
      <c r="N1" s="1"/>
      <c r="O1" s="1"/>
      <c r="P1" s="1"/>
      <c r="Q1" s="1"/>
    </row>
    <row r="2" spans="1:17" ht="47.25" customHeight="1" x14ac:dyDescent="0.25">
      <c r="A2" s="1"/>
      <c r="B2" s="96"/>
      <c r="C2" s="96"/>
      <c r="D2" s="96"/>
      <c r="E2" s="96"/>
      <c r="F2" s="96"/>
      <c r="G2" s="96"/>
      <c r="H2" s="96"/>
      <c r="I2" s="96"/>
      <c r="J2" s="96"/>
      <c r="K2" s="96"/>
      <c r="L2" s="96"/>
      <c r="M2" s="96"/>
      <c r="N2" s="96"/>
      <c r="O2" s="96"/>
      <c r="P2" s="96"/>
      <c r="Q2" s="1"/>
    </row>
    <row r="3" spans="1:17" ht="49.5" customHeight="1" x14ac:dyDescent="0.25">
      <c r="A3" s="1"/>
      <c r="B3" s="96"/>
      <c r="C3" s="96"/>
      <c r="D3" s="96"/>
      <c r="E3" s="96"/>
      <c r="F3" s="96"/>
      <c r="G3" s="96"/>
      <c r="H3" s="96"/>
      <c r="I3" s="96"/>
      <c r="J3" s="96"/>
      <c r="K3" s="96"/>
      <c r="L3" s="96"/>
      <c r="M3" s="96"/>
      <c r="N3" s="96"/>
      <c r="O3" s="96"/>
      <c r="P3" s="96"/>
      <c r="Q3" s="1"/>
    </row>
    <row r="4" spans="1:17"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346</v>
      </c>
      <c r="E8" s="99"/>
      <c r="F8" s="99"/>
      <c r="G8" s="99"/>
      <c r="H8" s="99"/>
      <c r="I8" s="100" t="s">
        <v>1</v>
      </c>
      <c r="J8" s="101" t="s">
        <v>46</v>
      </c>
      <c r="K8" s="101"/>
      <c r="L8" s="100" t="s">
        <v>2</v>
      </c>
      <c r="M8" s="148" t="s">
        <v>347</v>
      </c>
      <c r="N8" s="99"/>
      <c r="O8" s="100" t="s">
        <v>3</v>
      </c>
      <c r="P8" s="148" t="s">
        <v>179</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25</v>
      </c>
      <c r="B10" s="95"/>
      <c r="C10" s="95"/>
      <c r="D10" s="95"/>
      <c r="E10" s="95"/>
      <c r="F10" s="95"/>
      <c r="G10" s="95"/>
      <c r="H10" s="95"/>
      <c r="I10" s="95"/>
      <c r="J10" s="95"/>
      <c r="K10" s="95"/>
      <c r="L10" s="95"/>
      <c r="M10" s="95"/>
      <c r="N10" s="95"/>
      <c r="O10" s="95"/>
      <c r="P10" s="95"/>
      <c r="Q10" s="95"/>
    </row>
    <row r="11" spans="1:17" ht="29.1" customHeight="1" x14ac:dyDescent="0.25">
      <c r="A11" s="73" t="s">
        <v>4</v>
      </c>
      <c r="B11" s="341" t="s">
        <v>128</v>
      </c>
      <c r="C11" s="104"/>
      <c r="D11" s="104"/>
      <c r="E11" s="105"/>
      <c r="F11" s="73" t="s">
        <v>5</v>
      </c>
      <c r="G11" s="257" t="s">
        <v>187</v>
      </c>
      <c r="H11" s="104"/>
      <c r="I11" s="104"/>
      <c r="J11" s="104"/>
      <c r="K11" s="104"/>
      <c r="L11" s="105"/>
      <c r="M11" s="26" t="s">
        <v>6</v>
      </c>
      <c r="N11" s="257" t="s">
        <v>309</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59" t="s">
        <v>161</v>
      </c>
      <c r="C13" s="99"/>
      <c r="D13" s="95" t="s">
        <v>8</v>
      </c>
      <c r="E13" s="259" t="s">
        <v>162</v>
      </c>
      <c r="F13" s="99"/>
      <c r="G13" s="99"/>
      <c r="H13" s="95" t="s">
        <v>9</v>
      </c>
      <c r="I13" s="259" t="s">
        <v>163</v>
      </c>
      <c r="J13" s="99"/>
      <c r="K13" s="99"/>
      <c r="L13" s="99"/>
      <c r="M13" s="100" t="s">
        <v>10</v>
      </c>
      <c r="N13" s="259" t="s">
        <v>164</v>
      </c>
      <c r="O13" s="99"/>
      <c r="P13" s="99"/>
      <c r="Q13" s="99"/>
    </row>
    <row r="14" spans="1:17" ht="167.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3" t="s">
        <v>399</v>
      </c>
      <c r="M18" s="73" t="s">
        <v>18</v>
      </c>
      <c r="N18" s="100"/>
      <c r="O18" s="100"/>
      <c r="P18" s="100"/>
      <c r="Q18" s="100"/>
    </row>
    <row r="19" spans="1:18" ht="82.5" customHeight="1" x14ac:dyDescent="0.25">
      <c r="A19" s="2" t="s">
        <v>28</v>
      </c>
      <c r="B19" s="99" t="str">
        <f>[60]MIR!$B$12</f>
        <v>Participación de la cuidadania en el diseño de politicas publicas, y existe  coheción y bienestar en la sociedad con eficiencia en el municipio.</v>
      </c>
      <c r="C19" s="99"/>
      <c r="D19" s="99"/>
      <c r="E19" s="99" t="str">
        <f>[60]MIR!$C$12</f>
        <v>Porcentaje de participación de la ciudadanía</v>
      </c>
      <c r="F19" s="99"/>
      <c r="G19" s="99" t="str">
        <f>[60]MIR!$D$12</f>
        <v>no. De porcentaje de participación programadas/ no. De porcentaje de participación realizas*100 (NPPP/NPPR*100)</v>
      </c>
      <c r="H19" s="99"/>
      <c r="I19" s="109" t="str">
        <f>[60]MIR!$E$12</f>
        <v xml:space="preserve">Oficios de solicitud </v>
      </c>
      <c r="J19" s="99"/>
      <c r="K19" s="61" t="s">
        <v>399</v>
      </c>
      <c r="L19" s="75">
        <v>1</v>
      </c>
      <c r="M19" s="78" t="s">
        <v>440</v>
      </c>
      <c r="N19" s="79" t="s">
        <v>441</v>
      </c>
      <c r="O19" s="5">
        <v>0.25</v>
      </c>
      <c r="P19" s="340" t="s">
        <v>165</v>
      </c>
      <c r="Q19" s="110"/>
    </row>
    <row r="20" spans="1:18" ht="100.5" customHeight="1" x14ac:dyDescent="0.25">
      <c r="A20" s="2" t="s">
        <v>29</v>
      </c>
      <c r="B20" s="99" t="str">
        <f>[60]MIR!$B$13</f>
        <v>Atención oportuna y respuestas positivas a la sociedad y una muy buena coordinación con las áreas del H. Ayuntamiento.</v>
      </c>
      <c r="C20" s="99"/>
      <c r="D20" s="99"/>
      <c r="E20" s="110" t="str">
        <f>[60]MIR!$C$13</f>
        <v>Porcentaje de atención</v>
      </c>
      <c r="F20" s="110"/>
      <c r="G20" s="99" t="str">
        <f>[60]MIR!$D$13</f>
        <v>no. De porcentaje de atención programadas/ no. De porcentaje de atención realizadas * 100 (NPAP/NPAR*100)</v>
      </c>
      <c r="H20" s="99"/>
      <c r="I20" s="109" t="str">
        <f>[60]MIR!$E$13</f>
        <v>Evidencia Fotográfica</v>
      </c>
      <c r="J20" s="99"/>
      <c r="K20" s="61" t="s">
        <v>399</v>
      </c>
      <c r="L20" s="75">
        <v>1</v>
      </c>
      <c r="M20" s="78" t="s">
        <v>440</v>
      </c>
      <c r="N20" s="79" t="s">
        <v>441</v>
      </c>
      <c r="O20" s="5">
        <v>0.25</v>
      </c>
      <c r="P20" s="340" t="s">
        <v>165</v>
      </c>
      <c r="Q20" s="110"/>
    </row>
    <row r="21" spans="1:18" ht="79.5" customHeight="1" x14ac:dyDescent="0.25">
      <c r="A21" s="2" t="s">
        <v>71</v>
      </c>
      <c r="B21" s="344" t="str">
        <f>[60]MIR!$B$14</f>
        <v xml:space="preserve">Existe una buena atención en la recepción de documentos, con  respuestas inmediata a los ciudadanos. </v>
      </c>
      <c r="C21" s="99"/>
      <c r="D21" s="99"/>
      <c r="E21" s="99" t="str">
        <f>[60]MIR!$C$14</f>
        <v>Porcentaje de atención</v>
      </c>
      <c r="F21" s="99"/>
      <c r="G21" s="99" t="str">
        <f>[60]MIR!$D$14</f>
        <v>No. De porcentaje de atención programadas/No de atenciones realizadas (NPAP/NPAR*100)</v>
      </c>
      <c r="H21" s="99"/>
      <c r="I21" s="109" t="str">
        <f>[60]MIR!$E$14</f>
        <v xml:space="preserve">Oficios de solicitud </v>
      </c>
      <c r="J21" s="99"/>
      <c r="K21" s="61" t="s">
        <v>399</v>
      </c>
      <c r="L21" s="75">
        <v>1</v>
      </c>
      <c r="M21" s="78" t="s">
        <v>440</v>
      </c>
      <c r="N21" s="79" t="s">
        <v>441</v>
      </c>
      <c r="O21" s="5">
        <v>0.25</v>
      </c>
      <c r="P21" s="340" t="s">
        <v>165</v>
      </c>
      <c r="Q21" s="110"/>
    </row>
    <row r="22" spans="1:18" ht="103.5" customHeight="1" x14ac:dyDescent="0.25">
      <c r="A22" s="2" t="s">
        <v>72</v>
      </c>
      <c r="B22" s="99" t="str">
        <f>[60]MIR!$B$17</f>
        <v xml:space="preserve">Integración y seguimiento del comité de planeación y validación del H. Ayuntamiento </v>
      </c>
      <c r="C22" s="99"/>
      <c r="D22" s="99"/>
      <c r="E22" s="99" t="str">
        <f>[60]MIR!$C$17</f>
        <v>Porcentaje de seguimiento</v>
      </c>
      <c r="F22" s="99"/>
      <c r="G22" s="99" t="str">
        <f>[60]MIR!$D$17</f>
        <v>No. De porcentaje de seguimiento programados/No. de porcentaje de seguimiento realizados*100 (NPSP/NPSR*100)</v>
      </c>
      <c r="H22" s="99"/>
      <c r="I22" s="109" t="str">
        <f>[60]MIR!$E$17</f>
        <v>Evidencia Fotográfica</v>
      </c>
      <c r="J22" s="99"/>
      <c r="K22" s="61" t="s">
        <v>399</v>
      </c>
      <c r="L22" s="75">
        <v>1</v>
      </c>
      <c r="M22" s="78" t="s">
        <v>440</v>
      </c>
      <c r="N22" s="79" t="s">
        <v>441</v>
      </c>
      <c r="O22" s="5">
        <v>0.25</v>
      </c>
      <c r="P22" s="341" t="s">
        <v>165</v>
      </c>
      <c r="Q22" s="343"/>
    </row>
    <row r="23" spans="1:18" ht="86.25" customHeight="1" x14ac:dyDescent="0.25">
      <c r="A23" s="2" t="s">
        <v>169</v>
      </c>
      <c r="B23" s="99" t="str">
        <f>[60]MIR!$B$20</f>
        <v xml:space="preserve">Adecuadas condiciones para cumplir con el resguardo o integración de archivos físicos y digitalizados generados por las diferentes áreas del H. Ayuntamiento Municipal. </v>
      </c>
      <c r="C23" s="99"/>
      <c r="D23" s="99"/>
      <c r="E23" s="99" t="str">
        <f>[60]MIR!$C$20</f>
        <v>Porcentaje de Resguardo</v>
      </c>
      <c r="F23" s="99"/>
      <c r="G23" s="99" t="str">
        <f>[60]MIR!$D$20</f>
        <v>Porcentaje de Resguardo= (No. Archivos Físicos Resguardados / No. Total de Archivos Físico) * 100. PAR=(AFR/TAF)*100</v>
      </c>
      <c r="H23" s="99"/>
      <c r="I23" s="109" t="str">
        <f>[60]MIR!$E$20</f>
        <v>Acuses de archivos entregados, Informes, Evidencias fotográficas.</v>
      </c>
      <c r="J23" s="99"/>
      <c r="K23" s="61" t="s">
        <v>399</v>
      </c>
      <c r="L23" s="75">
        <v>1</v>
      </c>
      <c r="M23" s="78" t="s">
        <v>440</v>
      </c>
      <c r="N23" s="79" t="s">
        <v>441</v>
      </c>
      <c r="O23" s="5">
        <v>0.25</v>
      </c>
      <c r="P23" s="340" t="s">
        <v>165</v>
      </c>
      <c r="Q23" s="110"/>
    </row>
    <row r="24" spans="1:18" x14ac:dyDescent="0.25">
      <c r="A24" s="107" t="s">
        <v>30</v>
      </c>
      <c r="B24" s="107"/>
      <c r="C24" s="107"/>
      <c r="D24" s="107"/>
      <c r="E24" s="107"/>
      <c r="F24" s="107"/>
      <c r="G24" s="107"/>
      <c r="H24" s="107"/>
      <c r="I24" s="107"/>
      <c r="J24" s="107"/>
      <c r="K24" s="107"/>
      <c r="L24" s="107"/>
      <c r="M24" s="107"/>
      <c r="N24" s="107"/>
      <c r="O24" s="107"/>
      <c r="P24" s="107"/>
      <c r="Q24" s="107"/>
    </row>
    <row r="25" spans="1:18" ht="121.5" customHeight="1" x14ac:dyDescent="0.25">
      <c r="A25" s="3" t="s">
        <v>81</v>
      </c>
      <c r="B25" s="99" t="str">
        <f>[60]MIR!$B$16</f>
        <v>Por peticiones de la ciudadanía expedir constancias de radicación, identidad, ingresos económicos, dependencia económica, minoría de edad, concubinato, y de origen de las personas que radican fuera del Municipio de Eduardo Neri, Gro. Así como los trámites de las precartillas de los jóvenes en su obligación de cumplir el servicio militar.</v>
      </c>
      <c r="C25" s="99"/>
      <c r="D25" s="99"/>
      <c r="E25" s="99" t="str">
        <f>[60]MIR!$C$16</f>
        <v>Porcentaje de peticiones</v>
      </c>
      <c r="F25" s="99"/>
      <c r="G25" s="99" t="str">
        <f>[60]MIR!$D$16</f>
        <v>No. De porcentaje de peticiones programadas/No. de porcentaje de peticiones realizadas*100 (NPPP/NPPR*100)</v>
      </c>
      <c r="H25" s="99"/>
      <c r="I25" s="109" t="str">
        <f>[60]MIR!$E$16</f>
        <v xml:space="preserve">Oficios de solicitud </v>
      </c>
      <c r="J25" s="99"/>
      <c r="K25" s="61" t="s">
        <v>399</v>
      </c>
      <c r="L25" s="75">
        <v>1</v>
      </c>
      <c r="M25" s="78" t="s">
        <v>440</v>
      </c>
      <c r="N25" s="79" t="s">
        <v>441</v>
      </c>
      <c r="O25" s="5">
        <v>0.25</v>
      </c>
      <c r="P25" s="340" t="s">
        <v>165</v>
      </c>
      <c r="Q25" s="110"/>
    </row>
    <row r="26" spans="1:18" ht="84.75" customHeight="1" x14ac:dyDescent="0.25">
      <c r="A26" s="3" t="s">
        <v>77</v>
      </c>
      <c r="B26" s="99" t="str">
        <f>[60]MIR!$B$18</f>
        <v>Reuniones con distintas áreas que integran el comité de planeación y validación del H. Ayuntamiento.</v>
      </c>
      <c r="C26" s="99"/>
      <c r="D26" s="99"/>
      <c r="E26" s="99" t="str">
        <f>[60]MIR!$C$18</f>
        <v>Porcentaje de reuniones</v>
      </c>
      <c r="F26" s="99"/>
      <c r="G26" s="99" t="str">
        <f>[60]MIR!$D$18</f>
        <v>No. De porcentaje de reuniones programadas/No. de porcentaje de reuniones realizadas*100 (NPRP/NPRR*100)</v>
      </c>
      <c r="H26" s="99"/>
      <c r="I26" s="109" t="str">
        <f>[60]MIR!$E$18</f>
        <v>Lista de asistencia y bitácora fotográfica</v>
      </c>
      <c r="J26" s="99"/>
      <c r="K26" s="61" t="s">
        <v>399</v>
      </c>
      <c r="L26" s="75">
        <v>1</v>
      </c>
      <c r="M26" s="78" t="s">
        <v>440</v>
      </c>
      <c r="N26" s="79" t="s">
        <v>441</v>
      </c>
      <c r="O26" s="5">
        <v>0.25</v>
      </c>
      <c r="P26" s="341" t="s">
        <v>165</v>
      </c>
      <c r="Q26" s="343"/>
    </row>
    <row r="27" spans="1:18" ht="104.25" customHeight="1" x14ac:dyDescent="0.25">
      <c r="A27" s="3" t="s">
        <v>119</v>
      </c>
      <c r="B27" s="99" t="s">
        <v>168</v>
      </c>
      <c r="C27" s="99"/>
      <c r="D27" s="99"/>
      <c r="E27" s="99" t="s">
        <v>166</v>
      </c>
      <c r="F27" s="99"/>
      <c r="G27" s="99" t="s">
        <v>167</v>
      </c>
      <c r="H27" s="99"/>
      <c r="I27" s="109" t="s">
        <v>152</v>
      </c>
      <c r="J27" s="99"/>
      <c r="K27" s="61" t="s">
        <v>399</v>
      </c>
      <c r="L27" s="75">
        <v>1</v>
      </c>
      <c r="M27" s="78" t="s">
        <v>440</v>
      </c>
      <c r="N27" s="79" t="s">
        <v>441</v>
      </c>
      <c r="O27" s="5">
        <v>0.25</v>
      </c>
      <c r="P27" s="340" t="s">
        <v>165</v>
      </c>
      <c r="Q27" s="110"/>
      <c r="R27" t="s">
        <v>34</v>
      </c>
    </row>
    <row r="28" spans="1:18" ht="75" customHeight="1" x14ac:dyDescent="0.25">
      <c r="A28" s="3" t="s">
        <v>170</v>
      </c>
      <c r="B28" s="112" t="str">
        <f>[60]MIR!$B$21</f>
        <v>Elaboración del informe trimestral 2025, con los archivos existentes.</v>
      </c>
      <c r="C28" s="116"/>
      <c r="D28" s="113"/>
      <c r="E28" s="112" t="str">
        <f>[60]MIR!$C$21</f>
        <v>Porcentaje de Informes</v>
      </c>
      <c r="F28" s="113"/>
      <c r="G28" s="112" t="str">
        <f>[60]MIR!$D$21</f>
        <v>Porcentaje de Informes = (No. Áreas con Informes Entregados / No. Total de Áreas)  * 100. PI=(AIE/TA)*100</v>
      </c>
      <c r="H28" s="113"/>
      <c r="I28" s="114" t="str">
        <f>[60]MIR!$E$21</f>
        <v>Acuses de archivos entregados, Informes y Evidencias fotográficas.</v>
      </c>
      <c r="J28" s="115"/>
      <c r="K28" s="61" t="s">
        <v>399</v>
      </c>
      <c r="L28" s="75">
        <v>1</v>
      </c>
      <c r="M28" s="78" t="s">
        <v>440</v>
      </c>
      <c r="N28" s="79" t="s">
        <v>441</v>
      </c>
      <c r="O28" s="5">
        <v>0.25</v>
      </c>
      <c r="P28" s="341" t="s">
        <v>165</v>
      </c>
      <c r="Q28" s="342"/>
    </row>
    <row r="29" spans="1:18" ht="83.25" customHeight="1" x14ac:dyDescent="0.25">
      <c r="A29" s="3" t="s">
        <v>452</v>
      </c>
      <c r="B29" s="99" t="str">
        <f>[60]MIR!$B$22</f>
        <v>Planeación para el Resguardo  documentos al Área de Archivo Municipal.</v>
      </c>
      <c r="C29" s="99"/>
      <c r="D29" s="99"/>
      <c r="E29" s="99" t="str">
        <f>[60]MIR!$C$22</f>
        <v>Porcentaje de Archivos Registrados</v>
      </c>
      <c r="F29" s="99"/>
      <c r="G29" s="99" t="str">
        <f>[60]MIR!$D$22</f>
        <v>Porcentaje de  Archivos Registrados= (No. Archivos Físicos Registrados / No. Total de Archivos Recibidos)  * 100. PAR=(AFR/TAF)*100</v>
      </c>
      <c r="H29" s="99"/>
      <c r="I29" s="99" t="str">
        <f>[60]MIR!$E$22</f>
        <v>Bitácora de actividades, Informes, Evidencias fotográficas.</v>
      </c>
      <c r="J29" s="99"/>
      <c r="K29" s="61" t="s">
        <v>399</v>
      </c>
      <c r="L29" s="75">
        <v>1</v>
      </c>
      <c r="M29" s="78" t="s">
        <v>440</v>
      </c>
      <c r="N29" s="79" t="s">
        <v>441</v>
      </c>
      <c r="O29" s="5">
        <v>0.25</v>
      </c>
      <c r="P29" s="340" t="s">
        <v>165</v>
      </c>
      <c r="Q29" s="110"/>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17"/>
      <c r="G36" s="117"/>
      <c r="H36" s="117"/>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x14ac:dyDescent="0.25">
      <c r="A38" s="1"/>
      <c r="B38" s="1"/>
      <c r="C38" s="1"/>
      <c r="D38" s="1"/>
      <c r="E38" s="1"/>
      <c r="G38" s="1"/>
      <c r="H38" s="1"/>
      <c r="I38" s="1"/>
      <c r="J38" s="1"/>
      <c r="K38" s="1"/>
      <c r="L38" s="1"/>
      <c r="M38" s="1"/>
      <c r="N38" s="1"/>
      <c r="O38" s="1"/>
      <c r="P38" s="1"/>
      <c r="Q38" s="1"/>
    </row>
    <row r="39" spans="1:17" s="1" customFormat="1" x14ac:dyDescent="0.25"/>
    <row r="40" spans="1:17" s="1" customFormat="1" x14ac:dyDescent="0.25"/>
    <row r="41" spans="1:17" s="1" customFormat="1" x14ac:dyDescent="0.25"/>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A24:Q24"/>
    <mergeCell ref="B21:D21"/>
    <mergeCell ref="E21:F21"/>
    <mergeCell ref="G21:H21"/>
    <mergeCell ref="I21:J21"/>
    <mergeCell ref="P21:Q21"/>
    <mergeCell ref="B22:D22"/>
    <mergeCell ref="E22:F22"/>
    <mergeCell ref="G22:H22"/>
    <mergeCell ref="I22:J22"/>
    <mergeCell ref="P22:Q22"/>
    <mergeCell ref="B23:D23"/>
    <mergeCell ref="E23:F23"/>
    <mergeCell ref="G23:H23"/>
    <mergeCell ref="I23:J23"/>
    <mergeCell ref="P23:Q23"/>
    <mergeCell ref="B26:D26"/>
    <mergeCell ref="E26:F26"/>
    <mergeCell ref="G26:H26"/>
    <mergeCell ref="I26:J26"/>
    <mergeCell ref="P26:Q26"/>
    <mergeCell ref="B25:D25"/>
    <mergeCell ref="E25:F25"/>
    <mergeCell ref="G25:H25"/>
    <mergeCell ref="I25:J25"/>
    <mergeCell ref="P25:Q25"/>
    <mergeCell ref="P29:Q29"/>
    <mergeCell ref="F35:H36"/>
    <mergeCell ref="B27:D27"/>
    <mergeCell ref="E27:F27"/>
    <mergeCell ref="G27:H27"/>
    <mergeCell ref="I27:J27"/>
    <mergeCell ref="B29:D29"/>
    <mergeCell ref="E29:F29"/>
    <mergeCell ref="G29:H29"/>
    <mergeCell ref="I29:J29"/>
    <mergeCell ref="P27:Q27"/>
    <mergeCell ref="B28:D28"/>
    <mergeCell ref="E28:F28"/>
    <mergeCell ref="G28:H28"/>
    <mergeCell ref="I28:J28"/>
    <mergeCell ref="P28:Q28"/>
  </mergeCells>
  <pageMargins left="0.7" right="0.7" top="0.75" bottom="0.75" header="0.3" footer="0.3"/>
  <pageSetup scale="53" orientation="landscape" horizontalDpi="4294967292" verticalDpi="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75" zoomScaleNormal="75" zoomScaleSheetLayoutView="70" workbookViewId="0">
      <selection activeCell="D8" sqref="D8:H9"/>
    </sheetView>
  </sheetViews>
  <sheetFormatPr baseColWidth="10" defaultColWidth="10.875" defaultRowHeight="15.75" x14ac:dyDescent="0.25"/>
  <cols>
    <col min="1" max="1" width="13.75" customWidth="1"/>
    <col min="3" max="3" width="6.875" customWidth="1"/>
    <col min="4" max="4" width="17.25" customWidth="1"/>
    <col min="6" max="6" width="9.125" customWidth="1"/>
    <col min="7" max="7" width="7.75" customWidth="1"/>
    <col min="8" max="8" width="12.875" customWidth="1"/>
    <col min="9" max="9" width="13.375" customWidth="1"/>
    <col min="10" max="10" width="11.375" customWidth="1"/>
    <col min="11" max="11" width="14.375" customWidth="1"/>
    <col min="12" max="12" width="13.75" customWidth="1"/>
    <col min="13" max="13" width="14.125" customWidth="1"/>
    <col min="14" max="14" width="12.25" customWidth="1"/>
    <col min="15" max="15" width="12.875" customWidth="1"/>
    <col min="17" max="17" width="5.5" customWidth="1"/>
  </cols>
  <sheetData>
    <row r="1" spans="1:17" x14ac:dyDescent="0.25">
      <c r="A1" s="1"/>
      <c r="B1" s="1"/>
      <c r="C1" s="1"/>
      <c r="D1" s="1"/>
      <c r="E1" s="1"/>
      <c r="F1" s="1"/>
      <c r="G1" s="1"/>
      <c r="H1" s="1"/>
      <c r="I1" s="1"/>
      <c r="J1" s="1"/>
      <c r="K1" s="1"/>
      <c r="L1" s="1"/>
      <c r="M1" s="1"/>
      <c r="N1" s="1"/>
      <c r="O1" s="1"/>
      <c r="P1" s="1"/>
      <c r="Q1" s="1"/>
    </row>
    <row r="2" spans="1:17" ht="31.5" customHeight="1" x14ac:dyDescent="0.25">
      <c r="A2" s="1"/>
      <c r="B2" s="96"/>
      <c r="C2" s="96"/>
      <c r="D2" s="96"/>
      <c r="E2" s="96"/>
      <c r="F2" s="96"/>
      <c r="G2" s="96"/>
      <c r="H2" s="96"/>
      <c r="I2" s="96"/>
      <c r="J2" s="96"/>
      <c r="K2" s="96"/>
      <c r="L2" s="96"/>
      <c r="M2" s="96"/>
      <c r="N2" s="96"/>
      <c r="O2" s="96"/>
      <c r="P2" s="96"/>
      <c r="Q2" s="1"/>
    </row>
    <row r="3" spans="1:17" ht="42" customHeight="1" x14ac:dyDescent="0.25">
      <c r="A3" s="1"/>
      <c r="B3" s="96"/>
      <c r="C3" s="96"/>
      <c r="D3" s="96"/>
      <c r="E3" s="96"/>
      <c r="F3" s="96"/>
      <c r="G3" s="96"/>
      <c r="H3" s="96"/>
      <c r="I3" s="96"/>
      <c r="J3" s="96"/>
      <c r="K3" s="96"/>
      <c r="L3" s="96"/>
      <c r="M3" s="96"/>
      <c r="N3" s="96"/>
      <c r="O3" s="96"/>
      <c r="P3" s="96"/>
      <c r="Q3" s="1"/>
    </row>
    <row r="4" spans="1:17"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348</v>
      </c>
      <c r="E8" s="99"/>
      <c r="F8" s="99"/>
      <c r="G8" s="99"/>
      <c r="H8" s="99"/>
      <c r="I8" s="100" t="s">
        <v>1</v>
      </c>
      <c r="J8" s="101" t="s">
        <v>418</v>
      </c>
      <c r="K8" s="101"/>
      <c r="L8" s="100" t="s">
        <v>2</v>
      </c>
      <c r="M8" s="255" t="str">
        <f>'[61]MIR '!$C$7</f>
        <v>Programa 20. Finanzas Eficaces.</v>
      </c>
      <c r="N8" s="99"/>
      <c r="O8" s="100" t="s">
        <v>3</v>
      </c>
      <c r="P8" s="148" t="s">
        <v>349</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346" t="str">
        <f>[61]POA!$AA$24</f>
        <v>1. Gobierno 2. Desarrollo Social 3. Desarrollo</v>
      </c>
      <c r="C11" s="104"/>
      <c r="D11" s="104"/>
      <c r="E11" s="105"/>
      <c r="F11" s="73" t="s">
        <v>5</v>
      </c>
      <c r="G11" s="257" t="s">
        <v>178</v>
      </c>
      <c r="H11" s="104"/>
      <c r="I11" s="104"/>
      <c r="J11" s="104"/>
      <c r="K11" s="104"/>
      <c r="L11" s="105"/>
      <c r="M11" s="7" t="s">
        <v>6</v>
      </c>
      <c r="N11" s="257" t="s">
        <v>297</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55" t="str">
        <f>'[61]MIR '!$C$8</f>
        <v>ESTRATEGIA TRANSVERSAL.  Dimensión Administrativa y Ciudadana.</v>
      </c>
      <c r="C13" s="99"/>
      <c r="D13" s="95" t="s">
        <v>8</v>
      </c>
      <c r="E13" s="255" t="str">
        <f>'[61]MIR '!$C$9</f>
        <v>Planear de manera responsable la presupuestacion, recaudacion y administracion de los recursos publicos del Municipio de Eduardo Neri.</v>
      </c>
      <c r="F13" s="99"/>
      <c r="G13" s="99"/>
      <c r="H13" s="95" t="s">
        <v>9</v>
      </c>
      <c r="I13" s="255" t="str">
        <f>'[61]MIR '!$C$10</f>
        <v>1.- Consolidar una Administración Municipal transparente y simplificada en los trámites. 2.- Transparentar las finanzas públicas optimizando la utilización de los recursos públicos conforme a la normatividad. 3.- Mejorar estrategias de recaudación de ingresos. 4.- Lograr en tiempo y forma la elaboración de los informes trimestrales y cuenta pública.</v>
      </c>
      <c r="J13" s="99"/>
      <c r="K13" s="99"/>
      <c r="L13" s="99"/>
      <c r="M13" s="100" t="s">
        <v>10</v>
      </c>
      <c r="N13" s="255" t="str">
        <f>'[61]MIR '!$C$11</f>
        <v>20.1 Impulsar un incremento en la recaudación de impuestos incentivando el pago del mismo. 20.2 Planeación responsable del gasto. 20.3 Transparencia en el ingreso y gasto de la Administración Pública Municipal, así como en las adquisiciones.</v>
      </c>
      <c r="O13" s="99"/>
      <c r="P13" s="99"/>
      <c r="Q13" s="99"/>
    </row>
    <row r="14" spans="1:17" ht="132.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7"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7" ht="63.75" customHeight="1" x14ac:dyDescent="0.25">
      <c r="A18" s="100"/>
      <c r="B18" s="95"/>
      <c r="C18" s="95"/>
      <c r="D18" s="95"/>
      <c r="E18" s="95"/>
      <c r="F18" s="95"/>
      <c r="G18" s="95"/>
      <c r="H18" s="95"/>
      <c r="I18" s="95"/>
      <c r="J18" s="95"/>
      <c r="K18" s="100"/>
      <c r="L18" s="73" t="s">
        <v>399</v>
      </c>
      <c r="M18" s="73" t="s">
        <v>18</v>
      </c>
      <c r="N18" s="100"/>
      <c r="O18" s="100"/>
      <c r="P18" s="100"/>
      <c r="Q18" s="100"/>
    </row>
    <row r="19" spans="1:17" ht="111.75" customHeight="1" x14ac:dyDescent="0.25">
      <c r="A19" s="2" t="s">
        <v>28</v>
      </c>
      <c r="B19" s="99" t="str">
        <f>'[61]MIR '!$B$15</f>
        <v xml:space="preserve">Atender con Eficiencia y Eficacia las Necesidades, Administrando con Transparecia los Recursos Publicos del Municipio de Eduardo Neri. Óptimo manejo de los sistemas de presupuesto, egresos, ingresos y contabilidad. </v>
      </c>
      <c r="C19" s="99"/>
      <c r="D19" s="99"/>
      <c r="E19" s="99" t="str">
        <f>'[61]MIR '!$C$15</f>
        <v>Avance programático (porcentaje)</v>
      </c>
      <c r="F19" s="99"/>
      <c r="G19" s="99" t="str">
        <f>'[61]MIR '!$G$15</f>
        <v>Porcentaje de Avance Programático = (No. De proyectos Terminados/ No. De Proyectos Programados) * 100.   PAP=(NPT/NPP) * 100</v>
      </c>
      <c r="H19" s="99"/>
      <c r="I19" s="109" t="str">
        <f>'[61]MIR '!$H$15</f>
        <v>Plan Municipal de Desarrollo, Plan Estatal y Plataforma de Transparencia, PbR, POAs.</v>
      </c>
      <c r="J19" s="99"/>
      <c r="K19" s="56" t="s">
        <v>399</v>
      </c>
      <c r="L19" s="75">
        <v>1</v>
      </c>
      <c r="M19" s="78" t="s">
        <v>440</v>
      </c>
      <c r="N19" s="79" t="s">
        <v>441</v>
      </c>
      <c r="O19" s="5">
        <v>0.25</v>
      </c>
      <c r="P19" s="345" t="s">
        <v>418</v>
      </c>
      <c r="Q19" s="99"/>
    </row>
    <row r="20" spans="1:17" ht="113.25" customHeight="1" x14ac:dyDescent="0.25">
      <c r="A20" s="2" t="s">
        <v>29</v>
      </c>
      <c r="B20" s="99" t="str">
        <f>'[61]MIR '!$B$16</f>
        <v>Eficiente planeacion financiera para mejorar el presupuesto y gestion adecuada de los activos en el Municipio de Eduardo Neri y la Modernización y Simplificación de la información financiera, presupuestal y contable.</v>
      </c>
      <c r="C20" s="99"/>
      <c r="D20" s="99"/>
      <c r="E20" s="99" t="str">
        <f>'[61]MIR '!$C$16</f>
        <v>Efectiva  planeación  para la ejecución y desarrollo con éxito de la Administración Municipal de Eduardo Neri.</v>
      </c>
      <c r="F20" s="99"/>
      <c r="G20" s="99" t="str">
        <f>'[61]MIR '!$G$16</f>
        <v>Porcentaje de Efectividad = No. De Acciones Realizadas / No. De Acciones Programadas * 100             PE=NAR/NAP *100</v>
      </c>
      <c r="H20" s="99"/>
      <c r="I20" s="109" t="str">
        <f>'[61]MIR '!$H$16</f>
        <v>Plan Municipal de Desarrollo, Plan Estatal y Plataforma de Transparencia, PbR, POAs.</v>
      </c>
      <c r="J20" s="99"/>
      <c r="K20" s="56" t="s">
        <v>399</v>
      </c>
      <c r="L20" s="75">
        <v>1</v>
      </c>
      <c r="M20" s="78" t="s">
        <v>440</v>
      </c>
      <c r="N20" s="79" t="s">
        <v>441</v>
      </c>
      <c r="O20" s="5">
        <v>0.25</v>
      </c>
      <c r="P20" s="345" t="s">
        <v>418</v>
      </c>
      <c r="Q20" s="99"/>
    </row>
    <row r="21" spans="1:17" ht="94.5" customHeight="1" x14ac:dyDescent="0.25">
      <c r="A21" s="2" t="s">
        <v>71</v>
      </c>
      <c r="B21" s="99" t="str">
        <f>'[61]MIR '!$B$17</f>
        <v>Mantener informacion actualizada para mejorar los objetivos reales y Gestionar los recursos que estan a disponibles en el H. Ayuntamiento Municipal en cuanto al la recaudacion de ingresos propios.</v>
      </c>
      <c r="C21" s="99"/>
      <c r="D21" s="99"/>
      <c r="E21" s="99" t="str">
        <f>'[61]MIR '!$C$17</f>
        <v>Adecuadas condiciones de  información recibida por parte de las areas administrativas.</v>
      </c>
      <c r="F21" s="99"/>
      <c r="G21" s="99" t="str">
        <f>'[61]MIR '!$G$17</f>
        <v>Porcentaje de Integración = No. De Documentos Integrados / No. De Total de Documentos * 100            PC= (NDE/NTD) *100</v>
      </c>
      <c r="H21" s="99"/>
      <c r="I21" s="109" t="str">
        <f>'[61]MIR '!$H$17</f>
        <v>Plan Municipal de Desarrollo, Plan Estatal y Plataforma de Transparencia, PbR, POAs.</v>
      </c>
      <c r="J21" s="99"/>
      <c r="K21" s="56" t="s">
        <v>399</v>
      </c>
      <c r="L21" s="75">
        <v>1</v>
      </c>
      <c r="M21" s="78" t="s">
        <v>440</v>
      </c>
      <c r="N21" s="79" t="s">
        <v>441</v>
      </c>
      <c r="O21" s="5">
        <v>0.25</v>
      </c>
      <c r="P21" s="345" t="s">
        <v>418</v>
      </c>
      <c r="Q21" s="99"/>
    </row>
    <row r="22" spans="1:17" ht="99.75" customHeight="1" x14ac:dyDescent="0.25">
      <c r="A22" s="2" t="s">
        <v>72</v>
      </c>
      <c r="B22" s="99" t="str">
        <f>'[61]MIR '!$B$21</f>
        <v>Plataforma actualizada para una acertada decisiòn.Dar seguimiento en la elaboracion e implementacion del capital de los cheques o transferencias de pago a los diferentes proveedores de las areas.</v>
      </c>
      <c r="C22" s="99"/>
      <c r="D22" s="99"/>
      <c r="E22" s="99" t="str">
        <f>'[61]MIR '!$C$21</f>
        <v>Aumento en el índice de unidades informativas formales.</v>
      </c>
      <c r="F22" s="99"/>
      <c r="G22" s="99" t="str">
        <f>'[61]MIR '!$G$21</f>
        <v>Porcentaje de Áreas = No. De Áreas con Documentación Integrada / No. Total de Áreas * 100.                     PA= NADI / NTA * 100</v>
      </c>
      <c r="H22" s="99"/>
      <c r="I22" s="109" t="str">
        <f>'[61]MIR '!$H$21</f>
        <v>Plan Municipal de Desarrollo, Plan Estatal y Plataforma de Transparencia.</v>
      </c>
      <c r="J22" s="99"/>
      <c r="K22" s="56" t="s">
        <v>399</v>
      </c>
      <c r="L22" s="75">
        <v>1</v>
      </c>
      <c r="M22" s="78" t="s">
        <v>440</v>
      </c>
      <c r="N22" s="79" t="s">
        <v>441</v>
      </c>
      <c r="O22" s="5">
        <v>0.25</v>
      </c>
      <c r="P22" s="345" t="s">
        <v>418</v>
      </c>
      <c r="Q22" s="99"/>
    </row>
    <row r="23" spans="1:17" x14ac:dyDescent="0.25">
      <c r="A23" s="107" t="s">
        <v>30</v>
      </c>
      <c r="B23" s="107"/>
      <c r="C23" s="107"/>
      <c r="D23" s="107"/>
      <c r="E23" s="107"/>
      <c r="F23" s="107"/>
      <c r="G23" s="107"/>
      <c r="H23" s="107"/>
      <c r="I23" s="107"/>
      <c r="J23" s="107"/>
      <c r="K23" s="107"/>
      <c r="L23" s="107"/>
      <c r="M23" s="107"/>
      <c r="N23" s="107"/>
      <c r="O23" s="107"/>
      <c r="P23" s="107"/>
      <c r="Q23" s="107"/>
    </row>
    <row r="24" spans="1:17" ht="146.25" customHeight="1" x14ac:dyDescent="0.25">
      <c r="A24" s="3" t="s">
        <v>81</v>
      </c>
      <c r="B24" s="99" t="str">
        <f>'[61]MIR '!$B$18</f>
        <v>Adecuada administracion dentro del municipio.</v>
      </c>
      <c r="C24" s="99"/>
      <c r="D24" s="99"/>
      <c r="E24" s="99" t="str">
        <f>'[61]MIR '!$C$18</f>
        <v xml:space="preserve">Capacitación y asesoríao en la elaboración y seguimiento mensual y anual de los Programas Operativos Anuales de las distintas Áreas Municipales. </v>
      </c>
      <c r="F24" s="99"/>
      <c r="G24" s="99" t="str">
        <f>'[61]MIR '!$G$18</f>
        <v>Porcentaje de Capacitación = (No. De Áreas Capacitadas / No. Total de Áreas) * 100                               PC= (NAC/NTA) * 100</v>
      </c>
      <c r="H24" s="99"/>
      <c r="I24" s="109" t="str">
        <f>'[61]MIR '!$H$18</f>
        <v>Listas de asistencia, Plan de Formación, Evidencias fotográficas</v>
      </c>
      <c r="J24" s="99"/>
      <c r="K24" s="56" t="s">
        <v>399</v>
      </c>
      <c r="L24" s="75">
        <v>1</v>
      </c>
      <c r="M24" s="78" t="s">
        <v>440</v>
      </c>
      <c r="N24" s="79" t="s">
        <v>441</v>
      </c>
      <c r="O24" s="5">
        <v>0.25</v>
      </c>
      <c r="P24" s="345" t="s">
        <v>418</v>
      </c>
      <c r="Q24" s="99"/>
    </row>
    <row r="25" spans="1:17" ht="132.75" customHeight="1" x14ac:dyDescent="0.25">
      <c r="A25" s="3" t="s">
        <v>74</v>
      </c>
      <c r="B25" s="112" t="str">
        <f>'[61]MIR '!$B$19</f>
        <v>Suficiente informacion en la centralizacion de datos.</v>
      </c>
      <c r="C25" s="116"/>
      <c r="D25" s="113"/>
      <c r="E25" s="112" t="str">
        <f>'[61]MIR '!$C$19</f>
        <v>Elaboración del Programa Operativo Anual del Municipio.</v>
      </c>
      <c r="F25" s="113"/>
      <c r="G25" s="112" t="str">
        <f>'[61]MIR '!$G$19</f>
        <v>Porcentaje de POA =( No. De POA Elaborados / No. Total de POA Programados) * 100      PPOA=(NPOAE/NTPOAP) * 100</v>
      </c>
      <c r="H25" s="113"/>
      <c r="I25" s="114" t="str">
        <f>'[61]MIR '!$H$19</f>
        <v>Expedientes.</v>
      </c>
      <c r="J25" s="115"/>
      <c r="K25" s="56" t="s">
        <v>399</v>
      </c>
      <c r="L25" s="75">
        <v>1</v>
      </c>
      <c r="M25" s="78" t="s">
        <v>440</v>
      </c>
      <c r="N25" s="79" t="s">
        <v>441</v>
      </c>
      <c r="O25" s="5">
        <v>0.25</v>
      </c>
      <c r="P25" s="345" t="s">
        <v>418</v>
      </c>
      <c r="Q25" s="99"/>
    </row>
    <row r="26" spans="1:17" ht="149.25" customHeight="1" x14ac:dyDescent="0.25">
      <c r="A26" s="3" t="s">
        <v>75</v>
      </c>
      <c r="B26" s="112" t="str">
        <f>'[61]MIR '!$B$20</f>
        <v>Eficiencia en el desembolso del presupuesto.</v>
      </c>
      <c r="C26" s="116"/>
      <c r="D26" s="113"/>
      <c r="E26" s="112" t="str">
        <f>'[61]MIR '!$C$20</f>
        <v>Asesoría en el establecimiento de objetivos, metas, líneas de acción e indicadores de las diversas Áreas Municipales.</v>
      </c>
      <c r="F26" s="113"/>
      <c r="G26" s="112" t="str">
        <f>'[61]MIR '!$G$20</f>
        <v>Porcentaje de Asesorías = (No. De Áreas que Recibieron Acompañamiento / No. Total de Áreas) * 100                                  PA= (NARA/NTA) * 100</v>
      </c>
      <c r="H26" s="113"/>
      <c r="I26" s="114" t="str">
        <f>'[61]MIR '!$H$20</f>
        <v>Lista de Asistencia, Notas Informativas y Evidencias Fotográficas</v>
      </c>
      <c r="J26" s="115"/>
      <c r="K26" s="56" t="s">
        <v>399</v>
      </c>
      <c r="L26" s="75">
        <v>1</v>
      </c>
      <c r="M26" s="78" t="s">
        <v>440</v>
      </c>
      <c r="N26" s="79" t="s">
        <v>441</v>
      </c>
      <c r="O26" s="5">
        <v>0.25</v>
      </c>
      <c r="P26" s="345" t="s">
        <v>418</v>
      </c>
      <c r="Q26" s="99"/>
    </row>
    <row r="27" spans="1:17" ht="143.25" customHeight="1" x14ac:dyDescent="0.25">
      <c r="A27" s="3" t="s">
        <v>77</v>
      </c>
      <c r="B27" s="112" t="str">
        <f>'[61]MIR '!$B$22</f>
        <v>Certeza en el manejo del activos.</v>
      </c>
      <c r="C27" s="116"/>
      <c r="D27" s="113"/>
      <c r="E27" s="112" t="str">
        <f>'[61]MIR '!$C$22</f>
        <v>Revisión y Seguimiento del Presupuesto Basado en Resultados de las diversas Áreas Municipales.</v>
      </c>
      <c r="F27" s="113"/>
      <c r="G27" s="112" t="str">
        <f>'[61]MIR '!$G$22</f>
        <v>Porcentaje de PbR = (No. De PbR Elaborados / No. Total de PbR Programados) * 100      PPOA=(NPbRE/NTPbRP) * 100</v>
      </c>
      <c r="H27" s="113"/>
      <c r="I27" s="114" t="str">
        <f>'[61]MIR '!$H$22</f>
        <v>Expedientes.</v>
      </c>
      <c r="J27" s="115"/>
      <c r="K27" s="56" t="s">
        <v>399</v>
      </c>
      <c r="L27" s="75">
        <v>1</v>
      </c>
      <c r="M27" s="78" t="s">
        <v>440</v>
      </c>
      <c r="N27" s="79" t="s">
        <v>441</v>
      </c>
      <c r="O27" s="5">
        <v>0.25</v>
      </c>
      <c r="P27" s="345" t="s">
        <v>418</v>
      </c>
      <c r="Q27" s="99"/>
    </row>
    <row r="28" spans="1:17" x14ac:dyDescent="0.25">
      <c r="A28" s="1"/>
      <c r="B28" s="1"/>
      <c r="C28" s="1"/>
      <c r="D28" s="1"/>
      <c r="E28" s="1"/>
      <c r="F28" s="1"/>
      <c r="G28" s="1"/>
      <c r="H28" s="1"/>
      <c r="I28" s="1"/>
      <c r="J28" s="1"/>
      <c r="K28" s="1"/>
      <c r="L28" s="1"/>
      <c r="M28" s="1"/>
      <c r="N28" s="1"/>
      <c r="O28" s="1"/>
      <c r="P28" s="1"/>
      <c r="Q28" s="1"/>
    </row>
    <row r="29" spans="1:17" x14ac:dyDescent="0.25">
      <c r="A29" s="1"/>
      <c r="B29" s="1"/>
      <c r="C29" s="1"/>
      <c r="D29" s="1"/>
      <c r="E29" s="1"/>
      <c r="F29" s="1"/>
      <c r="G29" s="1"/>
      <c r="H29" s="1"/>
      <c r="I29" s="1"/>
      <c r="J29" s="1"/>
      <c r="K29" s="1"/>
      <c r="L29" s="1"/>
      <c r="M29" s="1"/>
      <c r="N29" s="1"/>
      <c r="O29" s="1"/>
      <c r="P29" s="1"/>
      <c r="Q29" s="1"/>
    </row>
    <row r="30" spans="1:17" x14ac:dyDescent="0.25">
      <c r="A30" s="1"/>
      <c r="B30" s="1"/>
      <c r="C30" s="1"/>
      <c r="D30" s="1"/>
      <c r="E30" s="1"/>
      <c r="F30" s="1"/>
      <c r="G30" s="1"/>
      <c r="H30" s="1"/>
      <c r="I30" s="1"/>
      <c r="J30" s="1"/>
      <c r="K30" s="1"/>
      <c r="L30" s="1"/>
      <c r="M30" s="1"/>
      <c r="N30" s="1"/>
      <c r="O30" s="1"/>
      <c r="P30" s="1"/>
      <c r="Q30" s="1"/>
    </row>
    <row r="31" spans="1:17" x14ac:dyDescent="0.25">
      <c r="A31" s="1"/>
      <c r="B31" s="1"/>
      <c r="C31" s="1"/>
      <c r="D31" s="1"/>
      <c r="E31" s="1"/>
      <c r="F31" s="1"/>
      <c r="G31" s="1"/>
      <c r="H31" s="1"/>
      <c r="I31" s="1"/>
      <c r="J31" s="1"/>
      <c r="K31" s="1"/>
      <c r="L31" s="1"/>
      <c r="M31" s="1"/>
      <c r="N31" s="1"/>
      <c r="O31" s="1"/>
      <c r="P31" s="1"/>
      <c r="Q31" s="1"/>
    </row>
    <row r="32" spans="1:17"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opLeftCell="A2" zoomScale="68" zoomScaleNormal="68" zoomScaleSheetLayoutView="70" workbookViewId="0">
      <selection activeCell="G17" sqref="G17:H18"/>
    </sheetView>
  </sheetViews>
  <sheetFormatPr baseColWidth="10" defaultColWidth="10.875" defaultRowHeight="15.75" x14ac:dyDescent="0.25"/>
  <cols>
    <col min="1" max="1" width="13.75" customWidth="1"/>
    <col min="3" max="3" width="6.875" customWidth="1"/>
    <col min="4" max="4" width="17.625" customWidth="1"/>
    <col min="6" max="6" width="11.625" customWidth="1"/>
    <col min="8" max="8" width="11.375" customWidth="1"/>
    <col min="9" max="9" width="13.375" customWidth="1"/>
    <col min="10" max="10" width="0.75" customWidth="1"/>
    <col min="11" max="11" width="15.875" customWidth="1"/>
    <col min="12" max="12" width="11" customWidth="1"/>
    <col min="13" max="13" width="14.625" customWidth="1"/>
    <col min="14" max="14" width="14.125" customWidth="1"/>
    <col min="15" max="15" width="11.5" customWidth="1"/>
    <col min="17" max="17" width="4.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23.25" customHeight="1" x14ac:dyDescent="0.25">
      <c r="A3" s="1"/>
      <c r="B3" s="96"/>
      <c r="C3" s="96"/>
      <c r="D3" s="96"/>
      <c r="E3" s="96"/>
      <c r="F3" s="96"/>
      <c r="G3" s="96"/>
      <c r="H3" s="96"/>
      <c r="I3" s="96"/>
      <c r="J3" s="96"/>
      <c r="K3" s="96"/>
      <c r="L3" s="96"/>
      <c r="M3" s="96"/>
      <c r="N3" s="96"/>
      <c r="O3" s="96"/>
      <c r="P3" s="96"/>
      <c r="Q3" s="1"/>
    </row>
    <row r="4" spans="1:17" ht="65.25" customHeight="1" x14ac:dyDescent="0.25">
      <c r="A4" s="1"/>
      <c r="B4" s="96"/>
      <c r="C4" s="96"/>
      <c r="D4" s="96"/>
      <c r="E4" s="96"/>
      <c r="F4" s="96"/>
      <c r="G4" s="96"/>
      <c r="H4" s="96"/>
      <c r="I4" s="96"/>
      <c r="J4" s="96"/>
      <c r="K4" s="96"/>
      <c r="L4" s="96"/>
      <c r="M4" s="96"/>
      <c r="N4" s="96"/>
      <c r="O4" s="96"/>
      <c r="P4" s="96"/>
      <c r="Q4" s="1"/>
    </row>
    <row r="5" spans="1:17" ht="24.75" customHeight="1" x14ac:dyDescent="0.25">
      <c r="A5" s="1"/>
      <c r="B5" s="97" t="s">
        <v>442</v>
      </c>
      <c r="C5" s="97"/>
      <c r="D5" s="97"/>
      <c r="E5" s="97"/>
      <c r="F5" s="97"/>
      <c r="G5" s="97"/>
      <c r="H5" s="97"/>
      <c r="I5" s="97"/>
      <c r="J5" s="97"/>
      <c r="K5" s="97"/>
      <c r="L5" s="97"/>
      <c r="M5" s="97"/>
      <c r="N5" s="97"/>
      <c r="O5" s="97"/>
      <c r="P5" s="97"/>
      <c r="Q5" s="1"/>
    </row>
    <row r="6" spans="1:17" ht="2.25" customHeight="1" x14ac:dyDescent="0.25">
      <c r="A6" s="1"/>
      <c r="B6" s="1"/>
      <c r="C6" s="1"/>
      <c r="D6" s="1"/>
      <c r="E6" s="1"/>
      <c r="F6" s="1"/>
      <c r="G6" s="1"/>
      <c r="H6" s="1"/>
      <c r="I6" s="1"/>
      <c r="J6" s="1"/>
      <c r="K6" s="1"/>
      <c r="L6" s="1"/>
      <c r="M6" s="1"/>
      <c r="N6" s="1"/>
      <c r="O6" s="1"/>
      <c r="P6" s="1"/>
      <c r="Q6" s="1"/>
    </row>
    <row r="7" spans="1:17" ht="25.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344</v>
      </c>
      <c r="E8" s="99"/>
      <c r="F8" s="99"/>
      <c r="G8" s="99"/>
      <c r="H8" s="99"/>
      <c r="I8" s="100" t="s">
        <v>1</v>
      </c>
      <c r="J8" s="101" t="s">
        <v>44</v>
      </c>
      <c r="K8" s="101"/>
      <c r="L8" s="100" t="s">
        <v>2</v>
      </c>
      <c r="M8" s="347" t="s">
        <v>310</v>
      </c>
      <c r="N8" s="110"/>
      <c r="O8" s="100" t="s">
        <v>3</v>
      </c>
      <c r="P8" s="148" t="s">
        <v>345</v>
      </c>
      <c r="Q8" s="99"/>
    </row>
    <row r="9" spans="1:17" ht="114" customHeight="1" x14ac:dyDescent="0.25">
      <c r="A9" s="95"/>
      <c r="B9" s="95"/>
      <c r="C9" s="95"/>
      <c r="D9" s="99"/>
      <c r="E9" s="99"/>
      <c r="F9" s="99"/>
      <c r="G9" s="99"/>
      <c r="H9" s="99"/>
      <c r="I9" s="100"/>
      <c r="J9" s="101"/>
      <c r="K9" s="101"/>
      <c r="L9" s="100"/>
      <c r="M9" s="110"/>
      <c r="N9" s="110"/>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341" t="s">
        <v>128</v>
      </c>
      <c r="C11" s="104"/>
      <c r="D11" s="104"/>
      <c r="E11" s="105"/>
      <c r="F11" s="10" t="s">
        <v>5</v>
      </c>
      <c r="G11" s="341" t="s">
        <v>129</v>
      </c>
      <c r="H11" s="104"/>
      <c r="I11" s="104"/>
      <c r="J11" s="104"/>
      <c r="K11" s="104"/>
      <c r="L11" s="105"/>
      <c r="M11" s="26" t="s">
        <v>6</v>
      </c>
      <c r="N11" s="341" t="s">
        <v>130</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59" t="s">
        <v>131</v>
      </c>
      <c r="C13" s="99"/>
      <c r="D13" s="95" t="s">
        <v>8</v>
      </c>
      <c r="E13" s="255" t="s">
        <v>311</v>
      </c>
      <c r="F13" s="99"/>
      <c r="G13" s="99"/>
      <c r="H13" s="95" t="s">
        <v>9</v>
      </c>
      <c r="I13" s="259" t="s">
        <v>132</v>
      </c>
      <c r="J13" s="99"/>
      <c r="K13" s="99"/>
      <c r="L13" s="99"/>
      <c r="M13" s="100" t="s">
        <v>10</v>
      </c>
      <c r="N13" s="259" t="s">
        <v>133</v>
      </c>
      <c r="O13" s="99"/>
      <c r="P13" s="99"/>
      <c r="Q13" s="99"/>
    </row>
    <row r="14" spans="1:17" ht="119.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28" t="s">
        <v>399</v>
      </c>
      <c r="M18" s="10" t="s">
        <v>18</v>
      </c>
      <c r="N18" s="100"/>
      <c r="O18" s="100"/>
      <c r="P18" s="100"/>
      <c r="Q18" s="100"/>
    </row>
    <row r="19" spans="1:18" ht="100.5" customHeight="1" x14ac:dyDescent="0.25">
      <c r="A19" s="2" t="s">
        <v>28</v>
      </c>
      <c r="B19" s="99" t="s">
        <v>134</v>
      </c>
      <c r="C19" s="99"/>
      <c r="D19" s="99"/>
      <c r="E19" s="99" t="s">
        <v>136</v>
      </c>
      <c r="F19" s="99"/>
      <c r="G19" s="99" t="s">
        <v>137</v>
      </c>
      <c r="H19" s="99"/>
      <c r="I19" s="114" t="s">
        <v>138</v>
      </c>
      <c r="J19" s="115"/>
      <c r="K19" s="61" t="s">
        <v>399</v>
      </c>
      <c r="L19" s="11">
        <v>1</v>
      </c>
      <c r="M19" s="78" t="s">
        <v>440</v>
      </c>
      <c r="N19" s="79" t="s">
        <v>441</v>
      </c>
      <c r="O19" s="5">
        <v>0.25</v>
      </c>
      <c r="P19" s="340" t="s">
        <v>139</v>
      </c>
      <c r="Q19" s="110"/>
    </row>
    <row r="20" spans="1:18" ht="99.75" customHeight="1" x14ac:dyDescent="0.25">
      <c r="A20" s="2" t="s">
        <v>29</v>
      </c>
      <c r="B20" s="99" t="s">
        <v>135</v>
      </c>
      <c r="C20" s="99"/>
      <c r="D20" s="99"/>
      <c r="E20" s="99" t="s">
        <v>140</v>
      </c>
      <c r="F20" s="99"/>
      <c r="G20" s="99" t="s">
        <v>141</v>
      </c>
      <c r="H20" s="99"/>
      <c r="I20" s="348" t="s">
        <v>142</v>
      </c>
      <c r="J20" s="99"/>
      <c r="K20" s="61" t="s">
        <v>399</v>
      </c>
      <c r="L20" s="65">
        <v>1</v>
      </c>
      <c r="M20" s="78" t="s">
        <v>440</v>
      </c>
      <c r="N20" s="79" t="s">
        <v>441</v>
      </c>
      <c r="O20" s="5">
        <v>0.25</v>
      </c>
      <c r="P20" s="340" t="s">
        <v>139</v>
      </c>
      <c r="Q20" s="110"/>
    </row>
    <row r="21" spans="1:18" ht="99.75" customHeight="1" x14ac:dyDescent="0.25">
      <c r="A21" s="2" t="s">
        <v>343</v>
      </c>
      <c r="B21" s="348" t="s">
        <v>404</v>
      </c>
      <c r="C21" s="99"/>
      <c r="D21" s="99"/>
      <c r="E21" s="99" t="s">
        <v>143</v>
      </c>
      <c r="F21" s="99"/>
      <c r="G21" s="99" t="s">
        <v>144</v>
      </c>
      <c r="H21" s="99"/>
      <c r="I21" s="109" t="s">
        <v>145</v>
      </c>
      <c r="J21" s="99"/>
      <c r="K21" s="61" t="s">
        <v>399</v>
      </c>
      <c r="L21" s="65">
        <v>1</v>
      </c>
      <c r="M21" s="78" t="s">
        <v>440</v>
      </c>
      <c r="N21" s="79" t="s">
        <v>441</v>
      </c>
      <c r="O21" s="5">
        <v>0.25</v>
      </c>
      <c r="P21" s="340" t="s">
        <v>139</v>
      </c>
      <c r="Q21" s="110"/>
    </row>
    <row r="22" spans="1:18" ht="87.75" customHeight="1" x14ac:dyDescent="0.25">
      <c r="A22" s="2" t="s">
        <v>72</v>
      </c>
      <c r="B22" s="348" t="s">
        <v>405</v>
      </c>
      <c r="C22" s="99"/>
      <c r="D22" s="99"/>
      <c r="E22" s="99" t="s">
        <v>146</v>
      </c>
      <c r="F22" s="99"/>
      <c r="G22" s="99" t="s">
        <v>147</v>
      </c>
      <c r="H22" s="99"/>
      <c r="I22" s="109" t="s">
        <v>148</v>
      </c>
      <c r="J22" s="99"/>
      <c r="K22" s="61" t="s">
        <v>399</v>
      </c>
      <c r="L22" s="65">
        <v>1</v>
      </c>
      <c r="M22" s="78" t="s">
        <v>440</v>
      </c>
      <c r="N22" s="79" t="s">
        <v>441</v>
      </c>
      <c r="O22" s="5">
        <v>0.25</v>
      </c>
      <c r="P22" s="340" t="s">
        <v>139</v>
      </c>
      <c r="Q22" s="110"/>
    </row>
    <row r="23" spans="1:18" x14ac:dyDescent="0.25">
      <c r="A23" s="107" t="s">
        <v>403</v>
      </c>
      <c r="B23" s="107"/>
      <c r="C23" s="107"/>
      <c r="D23" s="107"/>
      <c r="E23" s="107"/>
      <c r="F23" s="107"/>
      <c r="G23" s="107"/>
      <c r="H23" s="107"/>
      <c r="I23" s="107"/>
      <c r="J23" s="107"/>
      <c r="K23" s="107"/>
      <c r="L23" s="107"/>
      <c r="M23" s="107"/>
      <c r="N23" s="107"/>
      <c r="O23" s="107"/>
      <c r="P23" s="107"/>
      <c r="Q23" s="107"/>
    </row>
    <row r="24" spans="1:18" ht="100.5" customHeight="1" x14ac:dyDescent="0.25">
      <c r="A24" s="3" t="s">
        <v>31</v>
      </c>
      <c r="B24" s="99" t="s">
        <v>149</v>
      </c>
      <c r="C24" s="99"/>
      <c r="D24" s="99"/>
      <c r="E24" s="99" t="s">
        <v>150</v>
      </c>
      <c r="F24" s="99"/>
      <c r="G24" s="99" t="s">
        <v>151</v>
      </c>
      <c r="H24" s="99"/>
      <c r="I24" s="109" t="s">
        <v>152</v>
      </c>
      <c r="J24" s="99"/>
      <c r="K24" s="61" t="s">
        <v>399</v>
      </c>
      <c r="L24" s="11">
        <v>1</v>
      </c>
      <c r="M24" s="78" t="s">
        <v>440</v>
      </c>
      <c r="N24" s="79" t="s">
        <v>441</v>
      </c>
      <c r="O24" s="5">
        <v>0.25</v>
      </c>
      <c r="P24" s="340" t="s">
        <v>139</v>
      </c>
      <c r="Q24" s="110"/>
    </row>
    <row r="25" spans="1:18" ht="120.75" customHeight="1" x14ac:dyDescent="0.25">
      <c r="A25" s="3" t="s">
        <v>31</v>
      </c>
      <c r="B25" s="99" t="s">
        <v>153</v>
      </c>
      <c r="C25" s="99"/>
      <c r="D25" s="99"/>
      <c r="E25" s="99" t="s">
        <v>154</v>
      </c>
      <c r="F25" s="99"/>
      <c r="G25" s="99" t="s">
        <v>155</v>
      </c>
      <c r="H25" s="99"/>
      <c r="I25" s="109" t="s">
        <v>156</v>
      </c>
      <c r="J25" s="99"/>
      <c r="K25" s="61" t="s">
        <v>399</v>
      </c>
      <c r="L25" s="65">
        <v>1</v>
      </c>
      <c r="M25" s="78" t="s">
        <v>440</v>
      </c>
      <c r="N25" s="79" t="s">
        <v>441</v>
      </c>
      <c r="O25" s="5">
        <v>0.25</v>
      </c>
      <c r="P25" s="340" t="s">
        <v>139</v>
      </c>
      <c r="Q25" s="110"/>
      <c r="R25" t="s">
        <v>34</v>
      </c>
    </row>
    <row r="26" spans="1:18" ht="90" customHeight="1" x14ac:dyDescent="0.25">
      <c r="A26" s="3" t="s">
        <v>31</v>
      </c>
      <c r="B26" s="99" t="s">
        <v>157</v>
      </c>
      <c r="C26" s="99"/>
      <c r="D26" s="99"/>
      <c r="E26" s="99" t="s">
        <v>158</v>
      </c>
      <c r="F26" s="99"/>
      <c r="G26" s="99" t="s">
        <v>159</v>
      </c>
      <c r="H26" s="99"/>
      <c r="I26" s="99" t="s">
        <v>160</v>
      </c>
      <c r="J26" s="99"/>
      <c r="K26" s="61" t="s">
        <v>399</v>
      </c>
      <c r="L26" s="65">
        <v>1</v>
      </c>
      <c r="M26" s="78" t="s">
        <v>440</v>
      </c>
      <c r="N26" s="79" t="s">
        <v>441</v>
      </c>
      <c r="O26" s="5">
        <v>0.25</v>
      </c>
      <c r="P26" s="340" t="s">
        <v>139</v>
      </c>
      <c r="Q26" s="110"/>
    </row>
    <row r="27" spans="1:18" x14ac:dyDescent="0.25">
      <c r="A27" s="1"/>
      <c r="B27" s="1"/>
      <c r="C27" s="1"/>
      <c r="D27" s="1"/>
      <c r="E27" s="1"/>
      <c r="F27" s="1"/>
      <c r="G27" s="1"/>
      <c r="H27" s="1"/>
      <c r="I27" s="1"/>
      <c r="J27" s="1"/>
      <c r="K27" s="1"/>
      <c r="L27" s="1"/>
      <c r="M27" s="1"/>
      <c r="N27" s="1"/>
      <c r="O27" s="1"/>
      <c r="P27" s="1"/>
      <c r="Q27" s="1"/>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17"/>
      <c r="G32" s="117"/>
      <c r="H32" s="117"/>
      <c r="I32" s="1"/>
      <c r="J32" s="1"/>
      <c r="K32" s="1"/>
      <c r="L32" s="1"/>
      <c r="M32" s="1"/>
      <c r="N32" s="1"/>
      <c r="O32" s="1"/>
      <c r="P32" s="1"/>
      <c r="Q32" s="1"/>
    </row>
    <row r="33" spans="1:21" x14ac:dyDescent="0.25">
      <c r="A33" s="1"/>
      <c r="B33" s="1"/>
      <c r="C33" s="1"/>
      <c r="D33" s="1"/>
      <c r="E33" s="1"/>
      <c r="F33" s="117"/>
      <c r="G33" s="117"/>
      <c r="H33" s="117"/>
      <c r="I33" s="1"/>
      <c r="J33" s="1"/>
      <c r="K33" s="1"/>
      <c r="L33" s="1"/>
      <c r="M33" s="1"/>
      <c r="N33" s="1"/>
      <c r="O33" s="1"/>
      <c r="P33" s="1"/>
      <c r="Q33" s="1"/>
      <c r="U33" t="s">
        <v>417</v>
      </c>
    </row>
    <row r="34" spans="1:21" x14ac:dyDescent="0.25">
      <c r="A34" s="1"/>
      <c r="B34" s="1"/>
      <c r="C34" s="1"/>
      <c r="D34" s="1"/>
      <c r="E34" s="1"/>
      <c r="F34" s="1"/>
      <c r="G34" s="1"/>
      <c r="H34" s="1"/>
      <c r="I34" s="1"/>
      <c r="J34" s="1"/>
      <c r="K34" s="1"/>
      <c r="L34" s="1"/>
      <c r="M34" s="1"/>
      <c r="N34" s="1"/>
      <c r="O34" s="1"/>
      <c r="P34" s="1"/>
      <c r="Q34" s="1"/>
    </row>
    <row r="35" spans="1:21" x14ac:dyDescent="0.25">
      <c r="A35" s="1"/>
      <c r="B35" s="1"/>
      <c r="C35" s="1"/>
      <c r="D35" s="1"/>
      <c r="E35" s="1"/>
      <c r="G35" s="1"/>
      <c r="H35" s="1"/>
      <c r="I35" s="1"/>
      <c r="J35" s="1"/>
      <c r="K35" s="1"/>
      <c r="L35" s="1"/>
      <c r="M35" s="1"/>
      <c r="N35" s="1"/>
      <c r="O35" s="1"/>
      <c r="P35" s="1"/>
      <c r="Q35" s="1"/>
    </row>
    <row r="36" spans="1:21" s="1" customFormat="1" x14ac:dyDescent="0.25"/>
    <row r="37" spans="1:21" s="1" customFormat="1" x14ac:dyDescent="0.25"/>
    <row r="38" spans="1:21" s="1" customFormat="1" x14ac:dyDescent="0.25"/>
  </sheetData>
  <mergeCells count="74">
    <mergeCell ref="F32:H33"/>
    <mergeCell ref="B25:D25"/>
    <mergeCell ref="E25:F25"/>
    <mergeCell ref="G25:H25"/>
    <mergeCell ref="I25:J25"/>
    <mergeCell ref="P25:Q25"/>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8" zoomScale="66" zoomScaleNormal="66" zoomScaleSheetLayoutView="70" workbookViewId="0">
      <selection activeCell="I17" sqref="I17:J18"/>
    </sheetView>
  </sheetViews>
  <sheetFormatPr baseColWidth="10" defaultColWidth="10.875" defaultRowHeight="15.75" x14ac:dyDescent="0.25"/>
  <cols>
    <col min="1" max="1" width="14.75" customWidth="1"/>
    <col min="3" max="3" width="6.875" customWidth="1"/>
    <col min="4" max="4" width="13.75" customWidth="1"/>
    <col min="6" max="6" width="10.125" customWidth="1"/>
    <col min="8" max="8" width="12.875" customWidth="1"/>
    <col min="9" max="9" width="13.375" customWidth="1"/>
    <col min="10" max="10" width="7.375" customWidth="1"/>
    <col min="11" max="11" width="14.875" customWidth="1"/>
    <col min="12" max="12" width="13.5" customWidth="1"/>
    <col min="13" max="13" width="15.875" customWidth="1"/>
    <col min="14" max="14" width="14.75" customWidth="1"/>
    <col min="15" max="15" width="10.5" customWidth="1"/>
    <col min="17" max="17" width="6.125" customWidth="1"/>
  </cols>
  <sheetData>
    <row r="1" spans="1:17" x14ac:dyDescent="0.25">
      <c r="A1" s="1"/>
      <c r="B1" s="1"/>
      <c r="C1" s="1"/>
      <c r="D1" s="1"/>
      <c r="E1" s="1"/>
      <c r="F1" s="1"/>
      <c r="G1" s="1"/>
      <c r="H1" s="1"/>
      <c r="I1" s="1"/>
      <c r="J1" s="1"/>
      <c r="K1" s="1"/>
      <c r="L1" s="1"/>
      <c r="M1" s="1"/>
      <c r="N1" s="1"/>
      <c r="O1" s="1"/>
      <c r="P1" s="1"/>
      <c r="Q1" s="1"/>
    </row>
    <row r="2" spans="1:17" ht="28.5" customHeight="1" x14ac:dyDescent="0.25">
      <c r="A2" s="1"/>
      <c r="B2" s="96"/>
      <c r="C2" s="96"/>
      <c r="D2" s="96"/>
      <c r="E2" s="96"/>
      <c r="F2" s="96"/>
      <c r="G2" s="96"/>
      <c r="H2" s="96"/>
      <c r="I2" s="96"/>
      <c r="J2" s="96"/>
      <c r="K2" s="96"/>
      <c r="L2" s="96"/>
      <c r="M2" s="96"/>
      <c r="N2" s="96"/>
      <c r="O2" s="96"/>
      <c r="P2" s="96"/>
      <c r="Q2" s="1"/>
    </row>
    <row r="3" spans="1:17" ht="28.5" customHeight="1" x14ac:dyDescent="0.25">
      <c r="A3" s="1"/>
      <c r="B3" s="96"/>
      <c r="C3" s="96"/>
      <c r="D3" s="96"/>
      <c r="E3" s="96"/>
      <c r="F3" s="96"/>
      <c r="G3" s="96"/>
      <c r="H3" s="96"/>
      <c r="I3" s="96"/>
      <c r="J3" s="96"/>
      <c r="K3" s="96"/>
      <c r="L3" s="96"/>
      <c r="M3" s="96"/>
      <c r="N3" s="96"/>
      <c r="O3" s="96"/>
      <c r="P3" s="96"/>
      <c r="Q3" s="1"/>
    </row>
    <row r="4" spans="1:17" ht="49.5" customHeight="1" x14ac:dyDescent="0.25">
      <c r="A4" s="1"/>
      <c r="B4" s="96"/>
      <c r="C4" s="96"/>
      <c r="D4" s="96"/>
      <c r="E4" s="96"/>
      <c r="F4" s="96"/>
      <c r="G4" s="96"/>
      <c r="H4" s="96"/>
      <c r="I4" s="96"/>
      <c r="J4" s="96"/>
      <c r="K4" s="96"/>
      <c r="L4" s="96"/>
      <c r="M4" s="96"/>
      <c r="N4" s="96"/>
      <c r="O4" s="96"/>
      <c r="P4" s="96"/>
      <c r="Q4" s="1"/>
    </row>
    <row r="5" spans="1:17" ht="32.25"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5.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43</v>
      </c>
      <c r="K8" s="101"/>
      <c r="L8" s="100" t="s">
        <v>2</v>
      </c>
      <c r="M8" s="255" t="str">
        <f>[62]MIR!$C$7</f>
        <v>Programa 2. Bienestar en Eduardo Neri,  Programa 6. Somos Diversos</v>
      </c>
      <c r="N8" s="99"/>
      <c r="O8" s="100" t="s">
        <v>3</v>
      </c>
      <c r="P8" s="252" t="s">
        <v>397</v>
      </c>
      <c r="Q8" s="99"/>
    </row>
    <row r="9" spans="1:17" ht="76.5" customHeight="1" x14ac:dyDescent="0.25">
      <c r="A9" s="95"/>
      <c r="B9" s="95"/>
      <c r="C9" s="95"/>
      <c r="D9" s="99"/>
      <c r="E9" s="99"/>
      <c r="F9" s="99"/>
      <c r="G9" s="99"/>
      <c r="H9" s="99"/>
      <c r="I9" s="100"/>
      <c r="J9" s="101"/>
      <c r="K9" s="101"/>
      <c r="L9" s="100"/>
      <c r="M9" s="99"/>
      <c r="N9" s="99"/>
      <c r="O9" s="100"/>
      <c r="P9" s="99"/>
      <c r="Q9" s="99"/>
    </row>
    <row r="10" spans="1:17" ht="21.75" customHeight="1"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150" t="s">
        <v>208</v>
      </c>
      <c r="C11" s="104"/>
      <c r="D11" s="104"/>
      <c r="E11" s="105"/>
      <c r="F11" s="10" t="s">
        <v>5</v>
      </c>
      <c r="G11" s="150" t="s">
        <v>209</v>
      </c>
      <c r="H11" s="104"/>
      <c r="I11" s="104"/>
      <c r="J11" s="104"/>
      <c r="K11" s="104"/>
      <c r="L11" s="105"/>
      <c r="M11" s="26" t="s">
        <v>6</v>
      </c>
      <c r="N11" s="150"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249" t="str">
        <f>[62]MIR!$C$8</f>
        <v xml:space="preserve"> 1.   Dimension Social    Desarrollo integral e inlcuyente</v>
      </c>
      <c r="C13" s="99"/>
      <c r="D13" s="95" t="s">
        <v>8</v>
      </c>
      <c r="E13" s="249" t="str">
        <f>[62]MIR!$C$9</f>
        <v>Contribuir al bienestar social incluyendo la participación ciudadana en los programas de desarrollo integral, en materia de desarrollo humano, salud, inclusión social y mejora en las oportunidades de empleo para la  ciudadanía.</v>
      </c>
      <c r="F13" s="99"/>
      <c r="G13" s="99"/>
      <c r="H13" s="95" t="s">
        <v>9</v>
      </c>
      <c r="I13" s="249" t="str">
        <f>[62]MIR!$C$10</f>
        <v>1. Disminuir las carencias sociales mejorando significativamente las condiciones de vida en  Municipio. 5. Incrementar el bienestar social de la población vulnerable del Municipio, 6. Consolidar un esquema de vinculación social con atención prioritaria.</v>
      </c>
      <c r="J13" s="99"/>
      <c r="K13" s="99"/>
      <c r="L13" s="99"/>
      <c r="M13" s="100" t="s">
        <v>10</v>
      </c>
      <c r="N13" s="249" t="str">
        <f>[62]MIR!$C$11</f>
        <v>Entrega de despensas a personas más necesitadas.  Subsidios en material educativo.</v>
      </c>
      <c r="O13" s="99"/>
      <c r="P13" s="99"/>
      <c r="Q13" s="99"/>
    </row>
    <row r="14" spans="1:17" ht="103.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29" t="s">
        <v>399</v>
      </c>
      <c r="M18" s="29" t="s">
        <v>18</v>
      </c>
      <c r="N18" s="100"/>
      <c r="O18" s="100"/>
      <c r="P18" s="100"/>
      <c r="Q18" s="100"/>
    </row>
    <row r="19" spans="1:18" ht="122.25" customHeight="1" x14ac:dyDescent="0.25">
      <c r="A19" s="2" t="s">
        <v>28</v>
      </c>
      <c r="B19" s="99" t="str">
        <f>[62]MIR!$B$15</f>
        <v xml:space="preserve">Aprobar el presupuesto de egresos y ley de ingresos, mejor aprovechamiento en las leyes que incluyen la idenidad cultural y respeto hacia la persuacion de usos y costumbres. </v>
      </c>
      <c r="C19" s="99"/>
      <c r="D19" s="99"/>
      <c r="E19" s="99" t="str">
        <f>[62]MIR!$C$15</f>
        <v>Porcentaje de resoluciones aprobadas.</v>
      </c>
      <c r="F19" s="99"/>
      <c r="G19" s="99" t="s">
        <v>196</v>
      </c>
      <c r="H19" s="99"/>
      <c r="I19" s="109" t="s">
        <v>156</v>
      </c>
      <c r="J19" s="99"/>
      <c r="K19" s="49" t="s">
        <v>399</v>
      </c>
      <c r="L19" s="11">
        <v>1</v>
      </c>
      <c r="M19" s="79" t="s">
        <v>440</v>
      </c>
      <c r="N19" s="79" t="s">
        <v>447</v>
      </c>
      <c r="O19" s="5">
        <v>0.25</v>
      </c>
      <c r="P19" s="109" t="s">
        <v>43</v>
      </c>
      <c r="Q19" s="99"/>
    </row>
    <row r="20" spans="1:18" ht="117" customHeight="1" x14ac:dyDescent="0.25">
      <c r="A20" s="2" t="s">
        <v>29</v>
      </c>
      <c r="B20" s="99" t="str">
        <f>[62]MIR!$B$16</f>
        <v>Resoluciones aprobadas y  apoyo por las autoridades en el desarrollo y Rescate de la Cultura y Tradiciones por parte las autoridades en el desarrollo del Municipio de Eduardo Neri.</v>
      </c>
      <c r="C20" s="99"/>
      <c r="D20" s="99"/>
      <c r="E20" s="99" t="str">
        <f>[62]MIR!$C$16</f>
        <v>Porcentaje de acciones implemetadas  para el control de los recursos financieros.</v>
      </c>
      <c r="F20" s="99"/>
      <c r="G20" s="99" t="s">
        <v>197</v>
      </c>
      <c r="H20" s="99"/>
      <c r="I20" s="109" t="s">
        <v>156</v>
      </c>
      <c r="J20" s="99"/>
      <c r="K20" s="49" t="s">
        <v>399</v>
      </c>
      <c r="L20" s="63">
        <v>1</v>
      </c>
      <c r="M20" s="79" t="s">
        <v>440</v>
      </c>
      <c r="N20" s="79" t="s">
        <v>447</v>
      </c>
      <c r="O20" s="5">
        <v>0.25</v>
      </c>
      <c r="P20" s="109" t="s">
        <v>43</v>
      </c>
      <c r="Q20" s="99"/>
    </row>
    <row r="21" spans="1:18" ht="103.5" customHeight="1" x14ac:dyDescent="0.25">
      <c r="A21" s="2" t="s">
        <v>71</v>
      </c>
      <c r="B21" s="99" t="str">
        <f>[62]MIR!$B$17</f>
        <v>Formar parte de las comisiones, para las que fueren designados por el Ayuntamiento, máximo conocimiento del patrimonio cultural,  (hermandad intercultural guerrerense).</v>
      </c>
      <c r="C21" s="99"/>
      <c r="D21" s="99"/>
      <c r="E21" s="99" t="str">
        <f>[62]MIR!$C$17</f>
        <v>Porcentaje de acciones implemetadas  para el control de los recursos financieros.</v>
      </c>
      <c r="F21" s="99"/>
      <c r="G21" s="99" t="s">
        <v>121</v>
      </c>
      <c r="H21" s="99"/>
      <c r="I21" s="109" t="s">
        <v>156</v>
      </c>
      <c r="J21" s="99"/>
      <c r="K21" s="49" t="s">
        <v>399</v>
      </c>
      <c r="L21" s="63">
        <v>1</v>
      </c>
      <c r="M21" s="79" t="s">
        <v>440</v>
      </c>
      <c r="N21" s="79" t="s">
        <v>447</v>
      </c>
      <c r="O21" s="5">
        <v>0.25</v>
      </c>
      <c r="P21" s="109" t="s">
        <v>43</v>
      </c>
      <c r="Q21" s="99"/>
    </row>
    <row r="22" spans="1:18" ht="119.25" customHeight="1" x14ac:dyDescent="0.25">
      <c r="A22" s="2" t="s">
        <v>72</v>
      </c>
      <c r="B22" s="99" t="str">
        <f>[62]MIR!$B$21</f>
        <v>Dictaminar e informar sobre los asuntos que les encomiende el Ayuntamiento y Mejor comportamiento y apoyo del gobierno municipal en las fiestas patronales.</v>
      </c>
      <c r="C22" s="99"/>
      <c r="D22" s="99"/>
      <c r="E22" s="99" t="str">
        <f>[62]MIR!$C$21</f>
        <v>Porcentaje de resoluciones aprobadas.</v>
      </c>
      <c r="F22" s="99"/>
      <c r="G22" s="99" t="s">
        <v>198</v>
      </c>
      <c r="H22" s="99"/>
      <c r="I22" s="109" t="s">
        <v>156</v>
      </c>
      <c r="J22" s="99"/>
      <c r="K22" s="49" t="s">
        <v>399</v>
      </c>
      <c r="L22" s="63">
        <v>1</v>
      </c>
      <c r="M22" s="79" t="s">
        <v>440</v>
      </c>
      <c r="N22" s="79" t="s">
        <v>447</v>
      </c>
      <c r="O22" s="5">
        <v>0.25</v>
      </c>
      <c r="P22" s="109" t="s">
        <v>43</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08" customHeight="1" x14ac:dyDescent="0.25">
      <c r="A24" s="3" t="s">
        <v>81</v>
      </c>
      <c r="B24" s="99" t="str">
        <f>[62]MIR!$B$18</f>
        <v>eficiente evolucion y cambios positivos en las relaciones con la sociedad y asistir con puntualidad a las sesiones ordinarias y extraordinarias del Ayuntamiento  y practica correcta de usos y costubres por parte de la sociedad</v>
      </c>
      <c r="C24" s="99"/>
      <c r="D24" s="99"/>
      <c r="E24" s="99" t="str">
        <f>[62]MIR!$C$18</f>
        <v>Porcentaje de acciones implemetadas  para el control de los recursos financieros.</v>
      </c>
      <c r="F24" s="99"/>
      <c r="G24" s="99" t="s">
        <v>201</v>
      </c>
      <c r="H24" s="99"/>
      <c r="I24" s="109" t="s">
        <v>156</v>
      </c>
      <c r="J24" s="99"/>
      <c r="K24" s="49" t="s">
        <v>399</v>
      </c>
      <c r="L24" s="57">
        <v>1</v>
      </c>
      <c r="M24" s="78" t="s">
        <v>440</v>
      </c>
      <c r="N24" s="79" t="s">
        <v>447</v>
      </c>
      <c r="O24" s="5">
        <v>0.25</v>
      </c>
      <c r="P24" s="109" t="s">
        <v>43</v>
      </c>
      <c r="Q24" s="99"/>
    </row>
    <row r="25" spans="1:18" ht="87.75" customHeight="1" x14ac:dyDescent="0.25">
      <c r="A25" s="3" t="s">
        <v>74</v>
      </c>
      <c r="B25" s="99" t="str">
        <f>[62]MIR!$B$19</f>
        <v xml:space="preserve"> Ejercer las facultades de deliberación y decisión de los asuntos que le competen al Ayuntamiento y mejores cambios positivos en las creencias.</v>
      </c>
      <c r="C25" s="99"/>
      <c r="D25" s="99"/>
      <c r="E25" s="99" t="str">
        <f>[62]MIR!$C$19</f>
        <v>Porcentaje de acciones implemetadas  para el control de los recursos financieros.</v>
      </c>
      <c r="F25" s="99"/>
      <c r="G25" s="140" t="s">
        <v>202</v>
      </c>
      <c r="H25" s="140"/>
      <c r="I25" s="109" t="s">
        <v>156</v>
      </c>
      <c r="J25" s="99"/>
      <c r="K25" s="49" t="s">
        <v>399</v>
      </c>
      <c r="L25" s="64">
        <v>1</v>
      </c>
      <c r="M25" s="78" t="s">
        <v>440</v>
      </c>
      <c r="N25" s="79" t="s">
        <v>447</v>
      </c>
      <c r="O25" s="5">
        <v>0.25</v>
      </c>
      <c r="P25" s="109" t="s">
        <v>43</v>
      </c>
      <c r="Q25" s="99"/>
      <c r="R25" t="s">
        <v>34</v>
      </c>
    </row>
    <row r="26" spans="1:18" ht="111" customHeight="1" x14ac:dyDescent="0.25">
      <c r="A26" s="3" t="s">
        <v>75</v>
      </c>
      <c r="B26" s="112" t="str">
        <f>[62]MIR!$B$20</f>
        <v>Formular al Ayuntamiento las propuestas de ordenamientos en asuntos municipales  y eficiente  autonomía, apoyo y tolerancia a la cultura social, con nuevas generaciones rescatando la cultura antigua de nuestro municipio</v>
      </c>
      <c r="C26" s="116"/>
      <c r="D26" s="113"/>
      <c r="E26" s="112" t="str">
        <f>[62]MIR!$C$20</f>
        <v>Porcentaje de resoluciones para su aprobacion.</v>
      </c>
      <c r="F26" s="113"/>
      <c r="G26" s="250" t="s">
        <v>198</v>
      </c>
      <c r="H26" s="251"/>
      <c r="I26" s="114" t="s">
        <v>156</v>
      </c>
      <c r="J26" s="115"/>
      <c r="K26" s="49" t="s">
        <v>399</v>
      </c>
      <c r="L26" s="64">
        <v>1</v>
      </c>
      <c r="M26" s="78" t="s">
        <v>440</v>
      </c>
      <c r="N26" s="79" t="s">
        <v>447</v>
      </c>
      <c r="O26" s="5">
        <v>0.25</v>
      </c>
      <c r="P26" s="109" t="s">
        <v>43</v>
      </c>
      <c r="Q26" s="99"/>
    </row>
    <row r="27" spans="1:18" ht="102.75" customHeight="1" x14ac:dyDescent="0.25">
      <c r="A27" s="3" t="s">
        <v>77</v>
      </c>
      <c r="B27" s="99" t="str">
        <f>[62]MIR!$B$22</f>
        <v xml:space="preserve"> Solicitar los informes necesarios para el buen desarrollo de sus funciones y suficiente conocimiento religioso,   mejor desarrollo cultural siguiendo nuestos usos y costrumbres.</v>
      </c>
      <c r="C27" s="99"/>
      <c r="D27" s="99"/>
      <c r="E27" s="99" t="str">
        <f>[62]MIR!$C$22</f>
        <v>Porcentaje de resoluciones aprobadas.</v>
      </c>
      <c r="F27" s="99"/>
      <c r="G27" s="140" t="s">
        <v>198</v>
      </c>
      <c r="H27" s="140"/>
      <c r="I27" s="99" t="s">
        <v>156</v>
      </c>
      <c r="J27" s="99"/>
      <c r="K27" s="49" t="s">
        <v>399</v>
      </c>
      <c r="L27" s="64">
        <v>1</v>
      </c>
      <c r="M27" s="78" t="s">
        <v>440</v>
      </c>
      <c r="N27" s="79" t="s">
        <v>447</v>
      </c>
      <c r="O27" s="5">
        <v>0.25</v>
      </c>
      <c r="P27" s="109" t="s">
        <v>43</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B26:D26"/>
    <mergeCell ref="E26:F26"/>
    <mergeCell ref="G26:H26"/>
    <mergeCell ref="I26:J26"/>
    <mergeCell ref="P25:Q25"/>
    <mergeCell ref="B27:D27"/>
    <mergeCell ref="E27:F27"/>
    <mergeCell ref="G27:H27"/>
    <mergeCell ref="I27:J27"/>
    <mergeCell ref="P27:Q27"/>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 zoomScale="66" zoomScaleNormal="66" zoomScaleSheetLayoutView="70" workbookViewId="0">
      <selection activeCell="D8" sqref="D8:H9"/>
    </sheetView>
  </sheetViews>
  <sheetFormatPr baseColWidth="10" defaultColWidth="10.875" defaultRowHeight="15.75" x14ac:dyDescent="0.25"/>
  <cols>
    <col min="1" max="1" width="13.75" customWidth="1"/>
    <col min="3" max="3" width="5.75" customWidth="1"/>
    <col min="4" max="4" width="11.5" customWidth="1"/>
    <col min="6" max="6" width="10.125" customWidth="1"/>
    <col min="7" max="7" width="9.375" customWidth="1"/>
    <col min="8" max="8" width="12.875" customWidth="1"/>
    <col min="9" max="9" width="13.375" customWidth="1"/>
    <col min="10" max="10" width="6.5" customWidth="1"/>
    <col min="11" max="11" width="14.25" customWidth="1"/>
    <col min="12" max="12" width="14" customWidth="1"/>
    <col min="13" max="13" width="15.25" customWidth="1"/>
    <col min="14" max="14" width="15.625" customWidth="1"/>
    <col min="15" max="15" width="10.75" customWidth="1"/>
    <col min="17" max="17" width="7.875" customWidth="1"/>
  </cols>
  <sheetData>
    <row r="1" spans="1:17" x14ac:dyDescent="0.25">
      <c r="A1" s="1"/>
      <c r="B1" s="1"/>
      <c r="C1" s="1"/>
      <c r="D1" s="1"/>
      <c r="E1" s="1"/>
      <c r="F1" s="1"/>
      <c r="G1" s="1"/>
      <c r="H1" s="1"/>
      <c r="I1" s="1"/>
      <c r="J1" s="1"/>
      <c r="K1" s="1"/>
      <c r="L1" s="1"/>
      <c r="M1" s="1"/>
      <c r="N1" s="1"/>
      <c r="O1" s="1"/>
      <c r="P1" s="1"/>
      <c r="Q1" s="1"/>
    </row>
    <row r="2" spans="1:17" ht="35.25" customHeight="1"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ht="51.75" customHeight="1" x14ac:dyDescent="0.25">
      <c r="A4" s="1"/>
      <c r="B4" s="96"/>
      <c r="C4" s="96"/>
      <c r="D4" s="96"/>
      <c r="E4" s="96"/>
      <c r="F4" s="96"/>
      <c r="G4" s="96"/>
      <c r="H4" s="96"/>
      <c r="I4" s="96"/>
      <c r="J4" s="96"/>
      <c r="K4" s="96"/>
      <c r="L4" s="96"/>
      <c r="M4" s="96"/>
      <c r="N4" s="96"/>
      <c r="O4" s="96"/>
      <c r="P4" s="96"/>
      <c r="Q4" s="1"/>
    </row>
    <row r="5" spans="1:17" ht="26.25"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4.7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42</v>
      </c>
      <c r="K8" s="101"/>
      <c r="L8" s="100" t="s">
        <v>2</v>
      </c>
      <c r="M8" s="255" t="str">
        <f>[63]MIR!$C$7</f>
        <v>13. Acciones Verdes  y  14. Estabilidad y Crecimiento Económico</v>
      </c>
      <c r="N8" s="99"/>
      <c r="O8" s="100" t="s">
        <v>3</v>
      </c>
      <c r="P8" s="252" t="s">
        <v>397</v>
      </c>
      <c r="Q8" s="99"/>
    </row>
    <row r="9" spans="1:17" ht="72.7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9" customHeight="1" x14ac:dyDescent="0.25">
      <c r="A11" s="10" t="s">
        <v>4</v>
      </c>
      <c r="B11" s="349" t="s">
        <v>128</v>
      </c>
      <c r="C11" s="104"/>
      <c r="D11" s="104"/>
      <c r="E11" s="105"/>
      <c r="F11" s="10" t="s">
        <v>5</v>
      </c>
      <c r="G11" s="349" t="s">
        <v>192</v>
      </c>
      <c r="H11" s="104"/>
      <c r="I11" s="104"/>
      <c r="J11" s="104"/>
      <c r="K11" s="104"/>
      <c r="L11" s="105"/>
      <c r="M11" s="47" t="s">
        <v>6</v>
      </c>
      <c r="N11" s="349"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0" t="str">
        <f>[63]MIR!$C$8</f>
        <v>JE III  DIMENSIÓN TERRITORIAL . Fortalecimiento Urbano y Económico</v>
      </c>
      <c r="C13" s="99"/>
      <c r="D13" s="95" t="s">
        <v>8</v>
      </c>
      <c r="E13" s="350" t="str">
        <f>[63]MIR!$C$9</f>
        <v>Construir una economía incluyente con equidad, innovación y sustentabilidad fortaleciendo el desarrollo urbano del  municipio  bajo una integración campo-ciudad, promoviendo la conservación, restauración y mejoramiento de las condiciones de nuestro medio ambiente con una planeación adecuada fomentada en la normatividad.</v>
      </c>
      <c r="F13" s="99"/>
      <c r="G13" s="99"/>
      <c r="H13" s="95" t="s">
        <v>9</v>
      </c>
      <c r="I13" s="350" t="str">
        <f>[63]MIR!$C$10</f>
        <v>1.- Generar condiciones para detonar el desarrollo económico en el Municipio.  3.- Promover acciones productivas impulsando  nuevas fuentes de empleo dentro del Municipio, mediante talleres, conferencias y   capacitaciones. 4.- Incrementar la producción agropecuaria mediante esquemas sustentables con   innovación del medio rural. 9.-Diseñar instrumentos de protección y restablecimiento del medio ambiente 10.- Realizar una gestión ambiental mediante servicios públicos de calidad.</v>
      </c>
      <c r="J13" s="99"/>
      <c r="K13" s="99"/>
      <c r="L13" s="99"/>
      <c r="M13" s="100" t="s">
        <v>10</v>
      </c>
      <c r="N13" s="255" t="str">
        <f>[63]MIR!$C$10</f>
        <v>1.- Generar condiciones para detonar el desarrollo económico en el Municipio.  3.- Promover acciones productivas impulsando  nuevas fuentes de empleo dentro del Municipio, mediante talleres, conferencias y   capacitaciones. 4.- Incrementar la producción agropecuaria mediante esquemas sustentables con   innovación del medio rural. 9.-Diseñar instrumentos de protección y restablecimiento del medio ambiente 10.- Realizar una gestión ambiental mediante servicios públicos de calidad.</v>
      </c>
      <c r="O13" s="99"/>
      <c r="P13" s="99"/>
      <c r="Q13" s="99"/>
    </row>
    <row r="14" spans="1:17" ht="151.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28" t="s">
        <v>399</v>
      </c>
      <c r="M18" s="28" t="s">
        <v>18</v>
      </c>
      <c r="N18" s="100"/>
      <c r="O18" s="100"/>
      <c r="P18" s="100"/>
      <c r="Q18" s="100"/>
    </row>
    <row r="19" spans="1:18" ht="122.25" customHeight="1" x14ac:dyDescent="0.25">
      <c r="A19" s="2" t="s">
        <v>28</v>
      </c>
      <c r="B19" s="99" t="str">
        <f>[63]MIR!$B$15</f>
        <v xml:space="preserve">Aprobacion de presupuesto de egresos y ley de ingresos,  Estrategia Preservar los ecosistemas y los paisajes en su estado natural, evitando la contaminación de ecosistemas libres de contaminacion y mejor cambio climatico en el muncipio </v>
      </c>
      <c r="C19" s="99"/>
      <c r="D19" s="99"/>
      <c r="E19" s="99" t="str">
        <f>[63]MIR!$C$15</f>
        <v>Porcentaje de resoluciones de aprobacion.</v>
      </c>
      <c r="F19" s="99"/>
      <c r="G19" s="99" t="str">
        <f>[63]MIR!$G$15</f>
        <v>Porcentaje de Resoluciones Aprobadas = (No. De proyectos Terminados/ No. De Proyectos Programados) * 100.   PAP=(NPT/NPP) * 100</v>
      </c>
      <c r="H19" s="99"/>
      <c r="I19" s="109" t="s">
        <v>156</v>
      </c>
      <c r="J19" s="99"/>
      <c r="K19" s="49" t="s">
        <v>399</v>
      </c>
      <c r="L19" s="11">
        <v>1</v>
      </c>
      <c r="M19" s="78" t="s">
        <v>440</v>
      </c>
      <c r="N19" s="79" t="s">
        <v>441</v>
      </c>
      <c r="O19" s="5">
        <v>0.25</v>
      </c>
      <c r="P19" s="109" t="s">
        <v>42</v>
      </c>
      <c r="Q19" s="99"/>
    </row>
    <row r="20" spans="1:18" ht="129.75" customHeight="1" x14ac:dyDescent="0.25">
      <c r="A20" s="2" t="s">
        <v>29</v>
      </c>
      <c r="B20" s="99" t="str">
        <f>[63]MIR!$B$16</f>
        <v xml:space="preserve">. Asistir con puntualidad a las sesiones ordinarias y extraordinarias del Ayuntamientoy proponer eficiencia en la importancia del buen manejo de los recursos,y bajar los indices de contaminacion ambiental por los residuos solidos en el Municipio de Eduardo Neri </v>
      </c>
      <c r="C20" s="99"/>
      <c r="D20" s="99"/>
      <c r="E20" s="99" t="str">
        <f>[63]MIR!$C$16</f>
        <v>Porcentaje de acciones implemetadas  para el control de los recursos financieros.</v>
      </c>
      <c r="F20" s="99"/>
      <c r="G20" s="99" t="str">
        <f>[63]MIR!$G$16</f>
        <v>Porcentaje de Efectividad = No. De Acciones Realizadas / No. De Acciones Programadas * 100             PAI=NAR/NAP *100</v>
      </c>
      <c r="H20" s="99"/>
      <c r="I20" s="109" t="s">
        <v>156</v>
      </c>
      <c r="J20" s="99"/>
      <c r="K20" s="49" t="s">
        <v>399</v>
      </c>
      <c r="L20" s="63">
        <v>1</v>
      </c>
      <c r="M20" s="78" t="s">
        <v>440</v>
      </c>
      <c r="N20" s="79" t="s">
        <v>441</v>
      </c>
      <c r="O20" s="5">
        <v>0.25</v>
      </c>
      <c r="P20" s="109" t="s">
        <v>42</v>
      </c>
      <c r="Q20" s="99"/>
    </row>
    <row r="21" spans="1:18" ht="117" customHeight="1" x14ac:dyDescent="0.25">
      <c r="A21" s="2" t="s">
        <v>207</v>
      </c>
      <c r="B21" s="99" t="str">
        <f>[63]MIR!$B$17</f>
        <v>Ejercer la debida inspección y vigilancia, en los ramos a  cargo Mantener un manejo forestal uniforme sin agotar los recursos y  reutilización y reciclaje de residuos sólidos, así como minimizar la generación de residuos peligrosos</v>
      </c>
      <c r="C21" s="99"/>
      <c r="D21" s="99"/>
      <c r="E21" s="99" t="str">
        <f>[63]MIR!$C$17</f>
        <v>Porcentaje de acciones implemetadas  para el control de los recursos financieros.</v>
      </c>
      <c r="F21" s="99"/>
      <c r="G21" s="99" t="s">
        <v>121</v>
      </c>
      <c r="H21" s="99"/>
      <c r="I21" s="109" t="s">
        <v>156</v>
      </c>
      <c r="J21" s="99"/>
      <c r="K21" s="49" t="s">
        <v>399</v>
      </c>
      <c r="L21" s="63">
        <v>1</v>
      </c>
      <c r="M21" s="78" t="s">
        <v>440</v>
      </c>
      <c r="N21" s="79" t="s">
        <v>441</v>
      </c>
      <c r="O21" s="5">
        <v>0.25</v>
      </c>
      <c r="P21" s="109" t="s">
        <v>42</v>
      </c>
      <c r="Q21" s="99"/>
    </row>
    <row r="22" spans="1:18" ht="116.25" customHeight="1" x14ac:dyDescent="0.25">
      <c r="A22" s="2" t="s">
        <v>72</v>
      </c>
      <c r="B22" s="99" t="str">
        <f>[63]MIR!$B$21</f>
        <v>Dictaminar e informar sobre los asuntos que les encomiende el Ayuntamiento, Recursos económicos suficientes para el mejoramiento de la calidad ambiental por producción de residuos</v>
      </c>
      <c r="C22" s="99"/>
      <c r="D22" s="99"/>
      <c r="E22" s="99" t="str">
        <f>[63]MIR!$C$21</f>
        <v>Porcentaje de resoluciones aprobadas.</v>
      </c>
      <c r="F22" s="99"/>
      <c r="G22" s="99" t="s">
        <v>198</v>
      </c>
      <c r="H22" s="99"/>
      <c r="I22" s="109" t="s">
        <v>156</v>
      </c>
      <c r="J22" s="99"/>
      <c r="K22" s="49" t="s">
        <v>399</v>
      </c>
      <c r="L22" s="63">
        <v>1</v>
      </c>
      <c r="M22" s="78" t="s">
        <v>440</v>
      </c>
      <c r="N22" s="79" t="s">
        <v>441</v>
      </c>
      <c r="O22" s="5">
        <v>0.25</v>
      </c>
      <c r="P22" s="109" t="s">
        <v>42</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06.5" customHeight="1" x14ac:dyDescent="0.25">
      <c r="A24" s="3" t="s">
        <v>73</v>
      </c>
      <c r="B24" s="99" t="str">
        <f>[63]MIR!$B$18</f>
        <v>Formular al Ayuntamiento las propuestas de ordenamientos en asuntos municipales Mejorar áreas verdes y reutilizacion de los residuos de la basura para una mejor condicion de la tierra.</v>
      </c>
      <c r="C24" s="99"/>
      <c r="D24" s="99"/>
      <c r="E24" s="99" t="str">
        <f>[63]MIR!$C$18</f>
        <v>Porcentaje de acciones implemetadas  para el control de los recursos financieros.</v>
      </c>
      <c r="F24" s="99"/>
      <c r="G24" s="99" t="s">
        <v>201</v>
      </c>
      <c r="H24" s="99"/>
      <c r="I24" s="109" t="s">
        <v>156</v>
      </c>
      <c r="J24" s="99"/>
      <c r="K24" s="49" t="s">
        <v>399</v>
      </c>
      <c r="L24" s="57">
        <v>1</v>
      </c>
      <c r="M24" s="78" t="s">
        <v>440</v>
      </c>
      <c r="N24" s="79" t="s">
        <v>441</v>
      </c>
      <c r="O24" s="5">
        <v>0.25</v>
      </c>
      <c r="P24" s="109" t="s">
        <v>42</v>
      </c>
      <c r="Q24" s="99"/>
    </row>
    <row r="25" spans="1:18" ht="108.75" customHeight="1" x14ac:dyDescent="0.25">
      <c r="A25" s="3" t="s">
        <v>74</v>
      </c>
      <c r="B25" s="99" t="str">
        <f>[63]MIR!$B$19</f>
        <v>Convocatoria a sesiones de cabildo y Poner en marcha   un   grupo  de tradición de la población en general.</v>
      </c>
      <c r="C25" s="99"/>
      <c r="D25" s="99"/>
      <c r="E25" s="99" t="str">
        <f>[63]MIR!$C$19</f>
        <v>Porcentaje de acciones implemetadas  para el control de los recursos financieros.</v>
      </c>
      <c r="F25" s="99"/>
      <c r="G25" s="99" t="s">
        <v>202</v>
      </c>
      <c r="H25" s="99"/>
      <c r="I25" s="109" t="s">
        <v>156</v>
      </c>
      <c r="J25" s="99"/>
      <c r="K25" s="49" t="s">
        <v>399</v>
      </c>
      <c r="L25" s="78">
        <v>1</v>
      </c>
      <c r="M25" s="78" t="s">
        <v>440</v>
      </c>
      <c r="N25" s="79" t="s">
        <v>441</v>
      </c>
      <c r="O25" s="5">
        <v>0.25</v>
      </c>
      <c r="P25" s="109" t="s">
        <v>42</v>
      </c>
      <c r="Q25" s="99"/>
      <c r="R25" t="s">
        <v>34</v>
      </c>
    </row>
    <row r="26" spans="1:18" ht="117" customHeight="1" x14ac:dyDescent="0.25">
      <c r="A26" s="3" t="s">
        <v>75</v>
      </c>
      <c r="B26" s="112" t="str">
        <f>[63]MIR!$B$20</f>
        <v xml:space="preserve"> Formular al Ayuntamiento las propuestas de ordenamientos en asuntos municipales, Reciclar e intentar minimizar el impacto  del cambio  climaico y gestiónar  los recursos naturales del territorio.</v>
      </c>
      <c r="C26" s="116"/>
      <c r="D26" s="113"/>
      <c r="E26" s="112" t="str">
        <f>[63]MIR!$C$20</f>
        <v>Porcentaje de resoluciones para su aprobacion.</v>
      </c>
      <c r="F26" s="113"/>
      <c r="G26" s="112" t="s">
        <v>198</v>
      </c>
      <c r="H26" s="113"/>
      <c r="I26" s="114" t="s">
        <v>156</v>
      </c>
      <c r="J26" s="115"/>
      <c r="K26" s="49" t="s">
        <v>399</v>
      </c>
      <c r="L26" s="63">
        <v>1</v>
      </c>
      <c r="M26" s="78" t="s">
        <v>440</v>
      </c>
      <c r="N26" s="79" t="s">
        <v>441</v>
      </c>
      <c r="O26" s="5">
        <v>0.25</v>
      </c>
      <c r="P26" s="109" t="s">
        <v>42</v>
      </c>
      <c r="Q26" s="99"/>
    </row>
    <row r="27" spans="1:18" ht="105" customHeight="1" x14ac:dyDescent="0.25">
      <c r="A27" s="3" t="s">
        <v>77</v>
      </c>
      <c r="B27" s="99" t="str">
        <f>[63]MIR!$B$22</f>
        <v xml:space="preserve">Solicitar los informes necesarios para el buen desarrollo de sus funciones Siguiendo prácticas correctas y garantizar nuestro bienestar  ecológico y a la preservación del ambiente y sus recursos. </v>
      </c>
      <c r="C27" s="99"/>
      <c r="D27" s="99"/>
      <c r="E27" s="99" t="str">
        <f>[63]MIR!$C$22</f>
        <v>Porcentaje de resoluciones aprobadas.</v>
      </c>
      <c r="F27" s="99"/>
      <c r="G27" s="99" t="s">
        <v>198</v>
      </c>
      <c r="H27" s="99"/>
      <c r="I27" s="99" t="s">
        <v>156</v>
      </c>
      <c r="J27" s="99"/>
      <c r="K27" s="49" t="s">
        <v>399</v>
      </c>
      <c r="L27" s="63">
        <v>1</v>
      </c>
      <c r="M27" s="78" t="s">
        <v>440</v>
      </c>
      <c r="N27" s="79" t="s">
        <v>441</v>
      </c>
      <c r="O27" s="5">
        <v>0.25</v>
      </c>
      <c r="P27" s="109" t="s">
        <v>42</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19" zoomScale="55" zoomScaleNormal="55" zoomScaleSheetLayoutView="70" workbookViewId="0">
      <selection activeCell="I17" sqref="I17:J18"/>
    </sheetView>
  </sheetViews>
  <sheetFormatPr baseColWidth="10" defaultColWidth="10.875" defaultRowHeight="15.75" x14ac:dyDescent="0.25"/>
  <cols>
    <col min="1" max="1" width="13.75" customWidth="1"/>
    <col min="3" max="3" width="6.875" customWidth="1"/>
    <col min="4" max="4" width="17.625" customWidth="1"/>
    <col min="6" max="6" width="10.375" customWidth="1"/>
    <col min="7" max="7" width="9" customWidth="1"/>
    <col min="8" max="8" width="12.875" customWidth="1"/>
    <col min="9" max="9" width="16.25" customWidth="1"/>
    <col min="10" max="10" width="3" customWidth="1"/>
    <col min="11" max="11" width="14.375" customWidth="1"/>
    <col min="12" max="12" width="13.5" customWidth="1"/>
    <col min="13" max="13" width="15.125" customWidth="1"/>
    <col min="14" max="14" width="12.625" customWidth="1"/>
    <col min="15" max="15" width="12.375" customWidth="1"/>
    <col min="17" max="17" width="6.25" customWidth="1"/>
  </cols>
  <sheetData>
    <row r="1" spans="1:17" x14ac:dyDescent="0.25">
      <c r="A1" s="1"/>
      <c r="B1" s="1"/>
      <c r="C1" s="1"/>
      <c r="D1" s="1"/>
      <c r="E1" s="1"/>
      <c r="F1" s="1"/>
      <c r="G1" s="1"/>
      <c r="H1" s="1"/>
      <c r="I1" s="1"/>
      <c r="J1" s="1"/>
      <c r="K1" s="1"/>
      <c r="L1" s="1"/>
      <c r="M1" s="1"/>
      <c r="N1" s="1"/>
      <c r="O1" s="1"/>
      <c r="P1" s="1"/>
      <c r="Q1" s="1"/>
    </row>
    <row r="2" spans="1:17" ht="43.5" customHeight="1" x14ac:dyDescent="0.25">
      <c r="A2" s="1"/>
      <c r="B2" s="96"/>
      <c r="C2" s="96"/>
      <c r="D2" s="96"/>
      <c r="E2" s="96"/>
      <c r="F2" s="96"/>
      <c r="G2" s="96"/>
      <c r="H2" s="96"/>
      <c r="I2" s="96"/>
      <c r="J2" s="96"/>
      <c r="K2" s="96"/>
      <c r="L2" s="96"/>
      <c r="M2" s="96"/>
      <c r="N2" s="96"/>
      <c r="O2" s="96"/>
      <c r="P2" s="96"/>
      <c r="Q2" s="1"/>
    </row>
    <row r="3" spans="1:17" ht="29.25" customHeight="1" x14ac:dyDescent="0.25">
      <c r="A3" s="1"/>
      <c r="B3" s="96"/>
      <c r="C3" s="96"/>
      <c r="D3" s="96"/>
      <c r="E3" s="96"/>
      <c r="F3" s="96"/>
      <c r="G3" s="96"/>
      <c r="H3" s="96"/>
      <c r="I3" s="96"/>
      <c r="J3" s="96"/>
      <c r="K3" s="96"/>
      <c r="L3" s="96"/>
      <c r="M3" s="96"/>
      <c r="N3" s="96"/>
      <c r="O3" s="96"/>
      <c r="P3" s="96"/>
      <c r="Q3" s="1"/>
    </row>
    <row r="4" spans="1:17" ht="61.5" customHeight="1" x14ac:dyDescent="0.25">
      <c r="A4" s="1"/>
      <c r="B4" s="96"/>
      <c r="C4" s="96"/>
      <c r="D4" s="96"/>
      <c r="E4" s="96"/>
      <c r="F4" s="96"/>
      <c r="G4" s="96"/>
      <c r="H4" s="96"/>
      <c r="I4" s="96"/>
      <c r="J4" s="96"/>
      <c r="K4" s="96"/>
      <c r="L4" s="96"/>
      <c r="M4" s="96"/>
      <c r="N4" s="96"/>
      <c r="O4" s="96"/>
      <c r="P4" s="96"/>
      <c r="Q4" s="1"/>
    </row>
    <row r="5" spans="1:17" ht="24.75"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38.2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41</v>
      </c>
      <c r="K8" s="101"/>
      <c r="L8" s="100" t="s">
        <v>2</v>
      </c>
      <c r="M8" s="255" t="str">
        <f>[64]MIR!$C$7</f>
        <v xml:space="preserve"> 5. Salud para Todos.</v>
      </c>
      <c r="N8" s="99"/>
      <c r="O8" s="100" t="s">
        <v>3</v>
      </c>
      <c r="P8" s="252" t="s">
        <v>397</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349" t="s">
        <v>128</v>
      </c>
      <c r="C11" s="104"/>
      <c r="D11" s="104"/>
      <c r="E11" s="105"/>
      <c r="F11" s="10" t="s">
        <v>5</v>
      </c>
      <c r="G11" s="349" t="s">
        <v>192</v>
      </c>
      <c r="H11" s="104"/>
      <c r="I11" s="104"/>
      <c r="J11" s="104"/>
      <c r="K11" s="104"/>
      <c r="L11" s="105"/>
      <c r="M11" s="26" t="s">
        <v>6</v>
      </c>
      <c r="N11" s="349"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0" t="str">
        <f>[64]MIR!$C$8</f>
        <v xml:space="preserve"> 1.   Dimension Social    Desarrollo integral e inlcuyente</v>
      </c>
      <c r="C13" s="99"/>
      <c r="D13" s="95" t="s">
        <v>8</v>
      </c>
      <c r="E13" s="255" t="str">
        <f>[64]MIR!$C$9</f>
        <v>Gestionar las condiciones para focalizar, incorporar y atender con calidad el sistema de salud, con la finalidad de reducir los padecimientos actuales y futuros del municipio de Eduardo Neri.</v>
      </c>
      <c r="F13" s="99"/>
      <c r="G13" s="99"/>
      <c r="H13" s="95" t="s">
        <v>9</v>
      </c>
      <c r="I13" s="255" t="str">
        <f>[64]MIR!$C$10</f>
        <v>3.- Impulsar programas para el fomento de los jóvenes a la vida en comunidad incluyéndolos al sector productivo y social.  8,.-Crear iniciativas para mejorar las condiciones de salud de la sociedad del Municipio en materia de prevención, deporte y salubridad con atención prioritaria.</v>
      </c>
      <c r="J13" s="99"/>
      <c r="K13" s="99"/>
      <c r="L13" s="99"/>
      <c r="M13" s="100" t="s">
        <v>10</v>
      </c>
      <c r="N13" s="350" t="str">
        <f>[64]MIR!$C$11</f>
        <v>5.1  Evaluación y mejoramiento del servicio de salud. 5.2  Diagnóstico de Salud Municipal           5.3  Servicio de primeros auxilios.</v>
      </c>
      <c r="O13" s="99"/>
      <c r="P13" s="99"/>
      <c r="Q13" s="99"/>
    </row>
    <row r="14" spans="1:17" ht="80.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28" t="s">
        <v>399</v>
      </c>
      <c r="M18" s="28" t="s">
        <v>18</v>
      </c>
      <c r="N18" s="100"/>
      <c r="O18" s="100"/>
      <c r="P18" s="100"/>
      <c r="Q18" s="100"/>
    </row>
    <row r="19" spans="1:18" ht="105.75" customHeight="1" x14ac:dyDescent="0.25">
      <c r="A19" s="2" t="s">
        <v>28</v>
      </c>
      <c r="B19" s="99" t="str">
        <f>[64]MIR!$B$15</f>
        <v>Aprobacion de presupuesto de egresos y ley de ingresos, Brindar talleres de salud sobre la afectacion del circuito de recompensa del cerebro neurotransmisor y dopamina y trastornos del sueño en los jovenes de Eduardo Neri.</v>
      </c>
      <c r="C19" s="99"/>
      <c r="D19" s="99"/>
      <c r="E19" s="99" t="str">
        <f>[64]MIR!$C$15</f>
        <v>Porcentaje de resoluciones de aprobacion.</v>
      </c>
      <c r="F19" s="99"/>
      <c r="G19" s="99" t="s">
        <v>196</v>
      </c>
      <c r="H19" s="99"/>
      <c r="I19" s="109" t="s">
        <v>156</v>
      </c>
      <c r="J19" s="99"/>
      <c r="K19" s="49" t="s">
        <v>399</v>
      </c>
      <c r="L19" s="11">
        <v>1</v>
      </c>
      <c r="M19" s="71" t="s">
        <v>440</v>
      </c>
      <c r="N19" s="72" t="s">
        <v>441</v>
      </c>
      <c r="O19" s="5">
        <v>0.25</v>
      </c>
      <c r="P19" s="109" t="s">
        <v>41</v>
      </c>
      <c r="Q19" s="99"/>
    </row>
    <row r="20" spans="1:18" ht="91.5" customHeight="1" x14ac:dyDescent="0.25">
      <c r="A20" s="2" t="s">
        <v>29</v>
      </c>
      <c r="B20" s="99" t="str">
        <f>[64]MIR!$B$16</f>
        <v>Asistir con puntualidad a sesiones de cabildo y presentar Programas de apoyo de salud clínica en jóvenes, para evitar, la drogadicción, infecciones, los accidentes y las violencias, en el municipio de Eduardo Neri.</v>
      </c>
      <c r="C20" s="99"/>
      <c r="D20" s="99"/>
      <c r="E20" s="99" t="str">
        <f>[64]MIR!$C$16</f>
        <v>Porcentaje de acciones implemetadas  para el control de los recursos financieros.</v>
      </c>
      <c r="F20" s="99"/>
      <c r="G20" s="99" t="s">
        <v>197</v>
      </c>
      <c r="H20" s="99"/>
      <c r="I20" s="109" t="s">
        <v>156</v>
      </c>
      <c r="J20" s="99"/>
      <c r="K20" s="49" t="s">
        <v>399</v>
      </c>
      <c r="L20" s="63">
        <v>1</v>
      </c>
      <c r="M20" s="76" t="s">
        <v>440</v>
      </c>
      <c r="N20" s="72" t="s">
        <v>441</v>
      </c>
      <c r="O20" s="5">
        <v>0.25</v>
      </c>
      <c r="P20" s="109" t="s">
        <v>41</v>
      </c>
      <c r="Q20" s="99"/>
    </row>
    <row r="21" spans="1:18" ht="85.5" customHeight="1" x14ac:dyDescent="0.25">
      <c r="A21" s="31" t="s">
        <v>71</v>
      </c>
      <c r="B21" s="99" t="str">
        <f>[64]MIR!$B$17</f>
        <v>Ejercer la debida inspección y vigilancia y Gestionar apoyos económicos de los tres niveles de gobierno y la secretaria de salud, con terapias emocionales y cognitivas.</v>
      </c>
      <c r="C21" s="99"/>
      <c r="D21" s="99"/>
      <c r="E21" s="99" t="s">
        <v>195</v>
      </c>
      <c r="F21" s="99"/>
      <c r="G21" s="99" t="s">
        <v>121</v>
      </c>
      <c r="H21" s="99"/>
      <c r="I21" s="109" t="s">
        <v>156</v>
      </c>
      <c r="J21" s="99"/>
      <c r="K21" s="49" t="s">
        <v>399</v>
      </c>
      <c r="L21" s="63">
        <v>1</v>
      </c>
      <c r="M21" s="76" t="s">
        <v>440</v>
      </c>
      <c r="N21" s="72" t="s">
        <v>441</v>
      </c>
      <c r="O21" s="5">
        <v>0.25</v>
      </c>
      <c r="P21" s="109" t="s">
        <v>41</v>
      </c>
      <c r="Q21" s="99"/>
    </row>
    <row r="22" spans="1:18" ht="106.5" customHeight="1" x14ac:dyDescent="0.25">
      <c r="A22" s="31" t="s">
        <v>72</v>
      </c>
      <c r="B22" s="99" t="str">
        <f>[64]MIR!$B$21</f>
        <v xml:space="preserve">Proponer y llevar a cabo acciones adecuadas para gestionar  con las instituciones educativas talleres de autoestima, concientización y riesgos de drogas.   </v>
      </c>
      <c r="C22" s="99"/>
      <c r="D22" s="99"/>
      <c r="E22" s="99" t="s">
        <v>189</v>
      </c>
      <c r="F22" s="99"/>
      <c r="G22" s="99" t="s">
        <v>198</v>
      </c>
      <c r="H22" s="99"/>
      <c r="I22" s="109" t="s">
        <v>156</v>
      </c>
      <c r="J22" s="99"/>
      <c r="K22" s="49" t="s">
        <v>399</v>
      </c>
      <c r="L22" s="63">
        <v>1</v>
      </c>
      <c r="M22" s="76" t="s">
        <v>440</v>
      </c>
      <c r="N22" s="72" t="s">
        <v>441</v>
      </c>
      <c r="O22" s="5">
        <v>0.25</v>
      </c>
      <c r="P22" s="109" t="s">
        <v>41</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88.5" customHeight="1" x14ac:dyDescent="0.25">
      <c r="A24" s="3" t="s">
        <v>81</v>
      </c>
      <c r="B24" s="99" t="str">
        <f>[64]MIR!$B$18</f>
        <v>Resoluciones aprobadas y publicadas para  Trabajar en conjunto con las Dependencias de Salud del Municipio con campañas  de prevención antidrogas.</v>
      </c>
      <c r="C24" s="99"/>
      <c r="D24" s="99"/>
      <c r="E24" s="99" t="str">
        <f>[64]MIR!$C$18</f>
        <v>Porcentaje de resoluciones aprobadas e implemetadas  para el control de los recursos financieros.</v>
      </c>
      <c r="F24" s="99"/>
      <c r="G24" s="99" t="s">
        <v>201</v>
      </c>
      <c r="H24" s="99"/>
      <c r="I24" s="109" t="s">
        <v>156</v>
      </c>
      <c r="J24" s="99"/>
      <c r="K24" s="49" t="s">
        <v>399</v>
      </c>
      <c r="L24" s="57">
        <v>1</v>
      </c>
      <c r="M24" s="76" t="s">
        <v>440</v>
      </c>
      <c r="N24" s="77" t="s">
        <v>441</v>
      </c>
      <c r="O24" s="5">
        <v>0.25</v>
      </c>
      <c r="P24" s="109" t="s">
        <v>41</v>
      </c>
      <c r="Q24" s="99"/>
    </row>
    <row r="25" spans="1:18" ht="83.25" customHeight="1" x14ac:dyDescent="0.25">
      <c r="A25" s="3" t="s">
        <v>74</v>
      </c>
      <c r="B25" s="99" t="str">
        <f>[64]MIR!$B$19</f>
        <v xml:space="preserve">Convocatorias a sesiones de cabildo como Participacion social y  confianza a la información, transparencia y rendición de cuentas y Asesoramiento de salud mental para evitar caer en alguna droga y evitar la curiosidad. </v>
      </c>
      <c r="C25" s="99"/>
      <c r="D25" s="99"/>
      <c r="E25" s="99" t="str">
        <f>[64]MIR!$C$19</f>
        <v>Porcentaje de acciones implemetadas  para el control de los recursos financieros.</v>
      </c>
      <c r="F25" s="99"/>
      <c r="G25" s="99" t="s">
        <v>202</v>
      </c>
      <c r="H25" s="99"/>
      <c r="I25" s="109" t="s">
        <v>156</v>
      </c>
      <c r="J25" s="99"/>
      <c r="K25" s="49" t="s">
        <v>399</v>
      </c>
      <c r="L25" s="63">
        <v>1</v>
      </c>
      <c r="M25" s="76" t="s">
        <v>440</v>
      </c>
      <c r="N25" s="77" t="s">
        <v>441</v>
      </c>
      <c r="O25" s="5">
        <v>0.25</v>
      </c>
      <c r="P25" s="109" t="s">
        <v>41</v>
      </c>
      <c r="Q25" s="99"/>
      <c r="R25" t="s">
        <v>34</v>
      </c>
    </row>
    <row r="26" spans="1:18" ht="101.25" customHeight="1" x14ac:dyDescent="0.25">
      <c r="A26" s="3" t="s">
        <v>206</v>
      </c>
      <c r="B26" s="112" t="str">
        <f>[64]MIR!$B$20</f>
        <v xml:space="preserve">Formar parte de las comisiones y solicitar apoyo presupuestal para campañas de ambiente de armonía, familiar y escolar, para conocer las actividades que realizan y fomentar actividades de relevancia. </v>
      </c>
      <c r="C26" s="116"/>
      <c r="D26" s="113"/>
      <c r="E26" s="112" t="str">
        <f>[64]MIR!$C$20</f>
        <v>Porcentaje de resoluciones para su aprobacion.</v>
      </c>
      <c r="F26" s="113"/>
      <c r="G26" s="112" t="s">
        <v>198</v>
      </c>
      <c r="H26" s="113"/>
      <c r="I26" s="114" t="s">
        <v>156</v>
      </c>
      <c r="J26" s="115"/>
      <c r="K26" s="49" t="s">
        <v>399</v>
      </c>
      <c r="L26" s="63">
        <v>1</v>
      </c>
      <c r="M26" s="76" t="s">
        <v>440</v>
      </c>
      <c r="N26" s="77" t="s">
        <v>441</v>
      </c>
      <c r="O26" s="5">
        <v>0.25</v>
      </c>
      <c r="P26" s="109" t="s">
        <v>41</v>
      </c>
      <c r="Q26" s="99"/>
    </row>
    <row r="27" spans="1:18" ht="102" customHeight="1" x14ac:dyDescent="0.25">
      <c r="A27" s="3" t="s">
        <v>77</v>
      </c>
      <c r="B27" s="99" t="str">
        <f>[64]MIR!$B$22</f>
        <v>Mayor gestion con las instituciones de salud,  formular al Ayuntamiento las propuestas de ordenamientos en asuntos municipales, y promover Talleres a padres de familia sobre atención oportuna a adolescentes.</v>
      </c>
      <c r="C27" s="99"/>
      <c r="D27" s="99"/>
      <c r="E27" s="99" t="str">
        <f>[64]MIR!$C$22</f>
        <v>Porcentaje de resoluciones aprobadas.</v>
      </c>
      <c r="F27" s="99"/>
      <c r="G27" s="99" t="s">
        <v>198</v>
      </c>
      <c r="H27" s="99"/>
      <c r="I27" s="99" t="s">
        <v>156</v>
      </c>
      <c r="J27" s="99"/>
      <c r="K27" s="49" t="s">
        <v>399</v>
      </c>
      <c r="L27" s="63">
        <v>1</v>
      </c>
      <c r="M27" s="76" t="s">
        <v>440</v>
      </c>
      <c r="N27" s="77" t="s">
        <v>441</v>
      </c>
      <c r="O27" s="5">
        <v>0.25</v>
      </c>
      <c r="P27" s="109" t="s">
        <v>41</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2" zoomScale="55" zoomScaleNormal="55" zoomScaleSheetLayoutView="70" workbookViewId="0">
      <selection activeCell="O27" sqref="O27"/>
    </sheetView>
  </sheetViews>
  <sheetFormatPr baseColWidth="10" defaultColWidth="10.875" defaultRowHeight="15.75" x14ac:dyDescent="0.25"/>
  <cols>
    <col min="1" max="1" width="13.75" customWidth="1"/>
    <col min="3" max="3" width="6.875" customWidth="1"/>
    <col min="4" max="4" width="19.25" customWidth="1"/>
    <col min="6" max="6" width="8.25" customWidth="1"/>
    <col min="8" max="8" width="12.875" customWidth="1"/>
    <col min="9" max="9" width="13.375" customWidth="1"/>
    <col min="10" max="10" width="9.625" customWidth="1"/>
    <col min="11" max="11" width="14.625" customWidth="1"/>
    <col min="12" max="12" width="13.375" customWidth="1"/>
    <col min="13" max="13" width="14.75" customWidth="1"/>
    <col min="14" max="14" width="13.125" customWidth="1"/>
    <col min="15" max="15" width="12.125" customWidth="1"/>
    <col min="17" max="17" width="6.5" customWidth="1"/>
  </cols>
  <sheetData>
    <row r="1" spans="1:17" x14ac:dyDescent="0.25">
      <c r="A1" s="1"/>
      <c r="B1" s="1"/>
      <c r="C1" s="1"/>
      <c r="D1" s="1"/>
      <c r="E1" s="1"/>
      <c r="F1" s="1"/>
      <c r="G1" s="1"/>
      <c r="H1" s="1"/>
      <c r="I1" s="1"/>
      <c r="J1" s="1"/>
      <c r="K1" s="1"/>
      <c r="L1" s="1"/>
      <c r="M1" s="1"/>
      <c r="N1" s="1"/>
      <c r="O1" s="1"/>
      <c r="P1" s="1"/>
      <c r="Q1" s="1"/>
    </row>
    <row r="2" spans="1:17" ht="29.25" customHeight="1" x14ac:dyDescent="0.25">
      <c r="A2" s="1"/>
      <c r="B2" s="96"/>
      <c r="C2" s="96"/>
      <c r="D2" s="96"/>
      <c r="E2" s="96"/>
      <c r="F2" s="96"/>
      <c r="G2" s="96"/>
      <c r="H2" s="96"/>
      <c r="I2" s="96"/>
      <c r="J2" s="96"/>
      <c r="K2" s="96"/>
      <c r="L2" s="96"/>
      <c r="M2" s="96"/>
      <c r="N2" s="96"/>
      <c r="O2" s="96"/>
      <c r="P2" s="96"/>
      <c r="Q2" s="1"/>
    </row>
    <row r="3" spans="1:17" ht="27.75" customHeight="1" x14ac:dyDescent="0.25">
      <c r="A3" s="1"/>
      <c r="B3" s="96"/>
      <c r="C3" s="96"/>
      <c r="D3" s="96"/>
      <c r="E3" s="96"/>
      <c r="F3" s="96"/>
      <c r="G3" s="96"/>
      <c r="H3" s="96"/>
      <c r="I3" s="96"/>
      <c r="J3" s="96"/>
      <c r="K3" s="96"/>
      <c r="L3" s="96"/>
      <c r="M3" s="96"/>
      <c r="N3" s="96"/>
      <c r="O3" s="96"/>
      <c r="P3" s="96"/>
      <c r="Q3" s="1"/>
    </row>
    <row r="4" spans="1:17" ht="71.25" customHeight="1" x14ac:dyDescent="0.25">
      <c r="A4" s="1"/>
      <c r="B4" s="96"/>
      <c r="C4" s="96"/>
      <c r="D4" s="96"/>
      <c r="E4" s="96"/>
      <c r="F4" s="96"/>
      <c r="G4" s="96"/>
      <c r="H4" s="96"/>
      <c r="I4" s="96"/>
      <c r="J4" s="96"/>
      <c r="K4" s="96"/>
      <c r="L4" s="96"/>
      <c r="M4" s="96"/>
      <c r="N4" s="96"/>
      <c r="O4" s="96"/>
      <c r="P4" s="96"/>
      <c r="Q4" s="1"/>
    </row>
    <row r="5" spans="1:17" ht="20.25" customHeight="1" x14ac:dyDescent="0.25">
      <c r="A5" s="1"/>
      <c r="B5" s="97" t="s">
        <v>439</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33.7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40</v>
      </c>
      <c r="K8" s="101"/>
      <c r="L8" s="100" t="s">
        <v>2</v>
      </c>
      <c r="M8" s="255" t="str">
        <f>[65]MIR!$C$7</f>
        <v>Programa 2. Bienestar en Eduardo Neri</v>
      </c>
      <c r="N8" s="99"/>
      <c r="O8" s="100" t="s">
        <v>3</v>
      </c>
      <c r="P8" s="252" t="s">
        <v>397</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3.75" customHeight="1" x14ac:dyDescent="0.25">
      <c r="A11" s="10" t="s">
        <v>4</v>
      </c>
      <c r="B11" s="351" t="s">
        <v>128</v>
      </c>
      <c r="C11" s="104"/>
      <c r="D11" s="104"/>
      <c r="E11" s="105"/>
      <c r="F11" s="10" t="s">
        <v>5</v>
      </c>
      <c r="G11" s="257" t="s">
        <v>192</v>
      </c>
      <c r="H11" s="104"/>
      <c r="I11" s="104"/>
      <c r="J11" s="104"/>
      <c r="K11" s="104"/>
      <c r="L11" s="105"/>
      <c r="M11" s="26" t="s">
        <v>6</v>
      </c>
      <c r="N11" s="257"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2" t="str">
        <f>[65]POA!$C$17</f>
        <v xml:space="preserve"> 1.   Dimension Social, Desarrollo Integral Incluyente.</v>
      </c>
      <c r="C13" s="99"/>
      <c r="D13" s="95" t="s">
        <v>8</v>
      </c>
      <c r="E13" s="352" t="str">
        <f>[65]POA!$C$18</f>
        <v>Contribuir al bienestar social incluyendo la participación ciudadana en los programas de desarrollo integral, en
materia de desarrollo humano, salud, inclusión social y mejora en las oportunidades de empleo para la
ciudadanía.</v>
      </c>
      <c r="F13" s="99"/>
      <c r="G13" s="99"/>
      <c r="H13" s="95" t="s">
        <v>9</v>
      </c>
      <c r="I13" s="352" t="str">
        <f>[65]POA!$C$20</f>
        <v>1. Disminuir las carencias sociales mejorando significativamente las condiciones de vida en el Municipio. 5. Incrementar el bienestar social de la población vulnerable del Municipio, 6. Consolidar un esquema de vinculación social con atención prioritaria.</v>
      </c>
      <c r="J13" s="99"/>
      <c r="K13" s="99"/>
      <c r="L13" s="99"/>
      <c r="M13" s="100" t="s">
        <v>10</v>
      </c>
      <c r="N13" s="352" t="str">
        <f>[65]POA!$C$21</f>
        <v>Entrega de despensas a personas más necesitadas.  Subsidios en material educativo.</v>
      </c>
      <c r="O13" s="99"/>
      <c r="P13" s="99"/>
      <c r="Q13" s="99"/>
    </row>
    <row r="14" spans="1:17" ht="111.75" customHeight="1" x14ac:dyDescent="0.25">
      <c r="A14" s="100"/>
      <c r="B14" s="99"/>
      <c r="C14" s="99"/>
      <c r="D14" s="95"/>
      <c r="E14" s="99"/>
      <c r="F14" s="99"/>
      <c r="G14" s="99"/>
      <c r="H14" s="95"/>
      <c r="I14" s="99"/>
      <c r="J14" s="99"/>
      <c r="K14" s="99"/>
      <c r="L14" s="99"/>
      <c r="M14" s="100"/>
      <c r="N14" s="99"/>
      <c r="O14" s="99"/>
      <c r="P14" s="99"/>
      <c r="Q14" s="99"/>
    </row>
    <row r="15" spans="1:17" ht="26.25" customHeight="1"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24" t="s">
        <v>399</v>
      </c>
      <c r="M18" s="24" t="s">
        <v>18</v>
      </c>
      <c r="N18" s="100"/>
      <c r="O18" s="100"/>
      <c r="P18" s="100"/>
      <c r="Q18" s="100"/>
    </row>
    <row r="19" spans="1:18" ht="131.25" customHeight="1" x14ac:dyDescent="0.25">
      <c r="A19" s="2" t="s">
        <v>28</v>
      </c>
      <c r="B19" s="352" t="str">
        <f>[65]MIR!$B$15</f>
        <v xml:space="preserve">Asistir con puntualidad a las sesiones ordinarias y extraordinarias y retomar temas de mejor ambiente de paz, armonía, respeto, dignidad, tolerancia, libertad e  igualdad, alimentación, vivienda y atención médica adecuadas Garantizar la proteccion de los derechos humanos de los niños y adolecentes del Municipio de Eduardo Neri.   </v>
      </c>
      <c r="C19" s="99"/>
      <c r="D19" s="99"/>
      <c r="E19" s="352" t="str">
        <f>[65]MIR!$C$15</f>
        <v>Porcentaje de resoluciones de aprobacion.</v>
      </c>
      <c r="F19" s="99"/>
      <c r="G19" s="99" t="str">
        <f>[65]MIR!$G$15</f>
        <v>Porcentaje de Resoluciones Aprobadas = (No. De proyectos Terminados/ No. De Proyectos Programados) * 100.   PAP=(NPT/NPP) * 100</v>
      </c>
      <c r="H19" s="99"/>
      <c r="I19" s="353" t="s">
        <v>190</v>
      </c>
      <c r="J19" s="99"/>
      <c r="K19" s="49" t="s">
        <v>399</v>
      </c>
      <c r="L19" s="11">
        <v>1</v>
      </c>
      <c r="M19" s="71" t="s">
        <v>440</v>
      </c>
      <c r="N19" s="72" t="s">
        <v>441</v>
      </c>
      <c r="O19" s="5">
        <v>0.25</v>
      </c>
      <c r="P19" s="353" t="s">
        <v>191</v>
      </c>
      <c r="Q19" s="99"/>
    </row>
    <row r="20" spans="1:18" ht="106.5" customHeight="1" x14ac:dyDescent="0.25">
      <c r="A20" s="2" t="s">
        <v>29</v>
      </c>
      <c r="B20" s="352" t="str">
        <f>[65]MIR!$B$16</f>
        <v>Aplicación y resoluciones en la normatividad, Solidaridad y Igualdad sin discriminacion, con acceso a la Eduacion y Justicia a los Derechos Humanos de la niñez, en el Municipio de Eduardo Neri.</v>
      </c>
      <c r="C20" s="99"/>
      <c r="D20" s="99"/>
      <c r="E20" s="352" t="str">
        <f>[65]MIR!$C$16</f>
        <v>Porcentaje de acciones implemetadas  para el control de los recursos financieros.</v>
      </c>
      <c r="F20" s="99"/>
      <c r="G20" s="140" t="s">
        <v>197</v>
      </c>
      <c r="H20" s="140"/>
      <c r="I20" s="353" t="s">
        <v>190</v>
      </c>
      <c r="J20" s="99"/>
      <c r="K20" s="49" t="s">
        <v>399</v>
      </c>
      <c r="L20" s="63">
        <v>1</v>
      </c>
      <c r="M20" s="71" t="s">
        <v>440</v>
      </c>
      <c r="N20" s="72" t="s">
        <v>441</v>
      </c>
      <c r="O20" s="5">
        <v>0.25</v>
      </c>
      <c r="P20" s="353" t="s">
        <v>191</v>
      </c>
      <c r="Q20" s="99"/>
    </row>
    <row r="21" spans="1:18" ht="99" customHeight="1" x14ac:dyDescent="0.25">
      <c r="A21" s="25" t="s">
        <v>71</v>
      </c>
      <c r="B21" s="352" t="str">
        <f>[65]MIR!$B$17</f>
        <v>Participacion de Seciones de cabildo,  Garantizar los derechos humanos de los niños y adolecentes del Municipio creando actividades recreativas y culturales.</v>
      </c>
      <c r="C21" s="99"/>
      <c r="D21" s="99"/>
      <c r="E21" s="353" t="str">
        <f>[65]MIR!$C$17</f>
        <v>Porcentaje de acciones implemetadas  para el control de los recursos financieros.</v>
      </c>
      <c r="F21" s="99"/>
      <c r="G21" s="140" t="s">
        <v>121</v>
      </c>
      <c r="H21" s="140"/>
      <c r="I21" s="353" t="s">
        <v>190</v>
      </c>
      <c r="J21" s="99"/>
      <c r="K21" s="49" t="s">
        <v>399</v>
      </c>
      <c r="L21" s="63">
        <v>1</v>
      </c>
      <c r="M21" s="71" t="s">
        <v>440</v>
      </c>
      <c r="N21" s="72" t="s">
        <v>441</v>
      </c>
      <c r="O21" s="5">
        <v>0.25</v>
      </c>
      <c r="P21" s="353" t="s">
        <v>191</v>
      </c>
      <c r="Q21" s="99"/>
    </row>
    <row r="22" spans="1:18" ht="117" customHeight="1" x14ac:dyDescent="0.25">
      <c r="A22" s="25" t="s">
        <v>72</v>
      </c>
      <c r="B22" s="353" t="str">
        <f>[65]MIR!$B$21</f>
        <v>Formular al Ayuntamiento las propuestas de ordenamientos en asuntos municipales, centros de ayuda a los niños y adolecentes en situacion de calle.</v>
      </c>
      <c r="C22" s="99"/>
      <c r="D22" s="99"/>
      <c r="E22" s="353" t="str">
        <f>[65]MIR!$C$21</f>
        <v>Porcentaje de resoluciones aprobadas.</v>
      </c>
      <c r="F22" s="99"/>
      <c r="G22" s="99" t="s">
        <v>198</v>
      </c>
      <c r="H22" s="99"/>
      <c r="I22" s="353" t="s">
        <v>190</v>
      </c>
      <c r="J22" s="99"/>
      <c r="K22" s="49" t="s">
        <v>399</v>
      </c>
      <c r="L22" s="63">
        <v>1</v>
      </c>
      <c r="M22" s="71" t="s">
        <v>440</v>
      </c>
      <c r="N22" s="72" t="s">
        <v>441</v>
      </c>
      <c r="O22" s="5">
        <v>0.25</v>
      </c>
      <c r="P22" s="353" t="s">
        <v>191</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99" customHeight="1" x14ac:dyDescent="0.25">
      <c r="A24" s="3" t="s">
        <v>81</v>
      </c>
      <c r="B24" s="353" t="str">
        <f>[65]MIR!$B$18</f>
        <v>Formar parte de las comisiones,con ayuda psicologica a familias, y talleres de ayuda para inegracion familiar.</v>
      </c>
      <c r="C24" s="99"/>
      <c r="D24" s="99"/>
      <c r="E24" s="353" t="str">
        <f>[65]MIR!$C$18</f>
        <v>Porcentaje de acciones implemetadas  para el control de los recursos financieros.</v>
      </c>
      <c r="F24" s="99"/>
      <c r="G24" s="140" t="s">
        <v>201</v>
      </c>
      <c r="H24" s="140"/>
      <c r="I24" s="353" t="s">
        <v>190</v>
      </c>
      <c r="J24" s="99"/>
      <c r="K24" s="49" t="s">
        <v>399</v>
      </c>
      <c r="L24" s="57">
        <v>1</v>
      </c>
      <c r="M24" s="71" t="s">
        <v>440</v>
      </c>
      <c r="N24" s="72" t="s">
        <v>441</v>
      </c>
      <c r="O24" s="5">
        <v>0.25</v>
      </c>
      <c r="P24" s="353" t="s">
        <v>191</v>
      </c>
      <c r="Q24" s="99"/>
    </row>
    <row r="25" spans="1:18" ht="99.75" customHeight="1" x14ac:dyDescent="0.25">
      <c r="A25" s="3" t="s">
        <v>74</v>
      </c>
      <c r="B25" s="353" t="str">
        <f>[65]MIR!$B$19</f>
        <v xml:space="preserve"> Dictaminar e informar sobre los asuntos que les encomiende el Ayuntamiento,ayudandocon  motivacion psicologica y inclusion social para que los niños asistan a la escuela </v>
      </c>
      <c r="C25" s="99"/>
      <c r="D25" s="99"/>
      <c r="E25" s="353" t="str">
        <f>[65]MIR!$C$19</f>
        <v>Porcentaje de acciones implemetadas  para el control de los recursos financieros.</v>
      </c>
      <c r="F25" s="99"/>
      <c r="G25" s="140" t="s">
        <v>202</v>
      </c>
      <c r="H25" s="140"/>
      <c r="I25" s="353" t="s">
        <v>190</v>
      </c>
      <c r="J25" s="99"/>
      <c r="K25" s="49" t="s">
        <v>399</v>
      </c>
      <c r="L25" s="63">
        <v>1</v>
      </c>
      <c r="M25" s="71" t="s">
        <v>440</v>
      </c>
      <c r="N25" s="72" t="s">
        <v>441</v>
      </c>
      <c r="O25" s="5">
        <v>0.25</v>
      </c>
      <c r="P25" s="353" t="s">
        <v>191</v>
      </c>
      <c r="Q25" s="99"/>
      <c r="R25" t="s">
        <v>34</v>
      </c>
    </row>
    <row r="26" spans="1:18" ht="106.5" customHeight="1" x14ac:dyDescent="0.25">
      <c r="A26" s="3" t="s">
        <v>75</v>
      </c>
      <c r="B26" s="354" t="str">
        <f>[65]MIR!$B$20</f>
        <v>Ejercer la debida inspección y vigilancia, en los ramos a  cargo y brindar  talleres de autoayuda, para mejorar las conductas de los estudiantes.</v>
      </c>
      <c r="C26" s="116"/>
      <c r="D26" s="113"/>
      <c r="E26" s="112" t="str">
        <f>[65]MIR!$C$20</f>
        <v>Porcentaje de resoluciones para su aprobacion.</v>
      </c>
      <c r="F26" s="113"/>
      <c r="G26" s="250" t="s">
        <v>198</v>
      </c>
      <c r="H26" s="251"/>
      <c r="I26" s="353" t="s">
        <v>190</v>
      </c>
      <c r="J26" s="99"/>
      <c r="K26" s="49" t="s">
        <v>399</v>
      </c>
      <c r="L26" s="63">
        <v>1</v>
      </c>
      <c r="M26" s="71" t="s">
        <v>440</v>
      </c>
      <c r="N26" s="72" t="s">
        <v>441</v>
      </c>
      <c r="O26" s="5">
        <v>0.25</v>
      </c>
      <c r="P26" s="353" t="s">
        <v>191</v>
      </c>
      <c r="Q26" s="99"/>
    </row>
    <row r="27" spans="1:18" ht="111.75" customHeight="1" x14ac:dyDescent="0.25">
      <c r="A27" s="3" t="s">
        <v>77</v>
      </c>
      <c r="B27" s="353" t="str">
        <f>[65]MIR!$B$22</f>
        <v>Aprobacion de presupuesto de egresos y ley de ingresos y reglamentos.del municipio de Eduardo Neri,  e implementar Talleres para capacitar y educar de mejor manera el interes de los niños y adolecentes.</v>
      </c>
      <c r="C27" s="99"/>
      <c r="D27" s="99"/>
      <c r="E27" s="99" t="str">
        <f>[65]MIR!$C$22</f>
        <v>Porcentaje de resoluciones aprobadas.</v>
      </c>
      <c r="F27" s="99"/>
      <c r="G27" s="140" t="s">
        <v>198</v>
      </c>
      <c r="H27" s="140"/>
      <c r="I27" s="353" t="s">
        <v>190</v>
      </c>
      <c r="J27" s="99"/>
      <c r="K27" s="49" t="s">
        <v>399</v>
      </c>
      <c r="L27" s="63">
        <v>1</v>
      </c>
      <c r="M27" s="71" t="s">
        <v>440</v>
      </c>
      <c r="N27" s="72" t="s">
        <v>441</v>
      </c>
      <c r="O27" s="5">
        <v>0.25</v>
      </c>
      <c r="P27" s="353" t="s">
        <v>191</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F33:H34"/>
    <mergeCell ref="B25:D25"/>
    <mergeCell ref="E25:F25"/>
    <mergeCell ref="G25:H25"/>
    <mergeCell ref="I25:J25"/>
    <mergeCell ref="P25:Q25"/>
    <mergeCell ref="B27:D27"/>
    <mergeCell ref="E27:F27"/>
    <mergeCell ref="G27:H27"/>
    <mergeCell ref="I27:J27"/>
    <mergeCell ref="P27:Q27"/>
    <mergeCell ref="B26:D26"/>
    <mergeCell ref="E26:F26"/>
    <mergeCell ref="G26:H26"/>
    <mergeCell ref="I26:J26"/>
    <mergeCell ref="P26:Q26"/>
    <mergeCell ref="A23:Q23"/>
    <mergeCell ref="B24:D24"/>
    <mergeCell ref="E24:F24"/>
    <mergeCell ref="G24:H24"/>
    <mergeCell ref="I24:J24"/>
    <mergeCell ref="P24:Q24"/>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verticalDpi="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7" zoomScale="66" zoomScaleNormal="66" zoomScaleSheetLayoutView="70" workbookViewId="0">
      <selection activeCell="A7" sqref="A7:Q7"/>
    </sheetView>
  </sheetViews>
  <sheetFormatPr baseColWidth="10" defaultColWidth="10.875" defaultRowHeight="15.75" x14ac:dyDescent="0.25"/>
  <cols>
    <col min="1" max="1" width="13.75" customWidth="1"/>
    <col min="3" max="3" width="6.875" customWidth="1"/>
    <col min="4" max="4" width="12.625" customWidth="1"/>
    <col min="6" max="6" width="10.125" customWidth="1"/>
    <col min="8" max="8" width="12.875" customWidth="1"/>
    <col min="9" max="9" width="13.375" customWidth="1"/>
    <col min="10" max="10" width="6" customWidth="1"/>
    <col min="11" max="11" width="15.5" customWidth="1"/>
    <col min="12" max="12" width="13.5" customWidth="1"/>
    <col min="13" max="13" width="14.75" customWidth="1"/>
    <col min="14" max="14" width="12.75" customWidth="1"/>
    <col min="15" max="15" width="11.875" customWidth="1"/>
    <col min="17" max="17" width="9.125" customWidth="1"/>
  </cols>
  <sheetData>
    <row r="1" spans="1:17" x14ac:dyDescent="0.25">
      <c r="A1" s="1"/>
      <c r="B1" s="1"/>
      <c r="C1" s="1"/>
      <c r="D1" s="1"/>
      <c r="E1" s="1"/>
      <c r="F1" s="1"/>
      <c r="G1" s="1"/>
      <c r="H1" s="1"/>
      <c r="I1" s="1"/>
      <c r="J1" s="1"/>
      <c r="K1" s="1"/>
      <c r="L1" s="1"/>
      <c r="M1" s="1"/>
      <c r="N1" s="1"/>
      <c r="O1" s="1"/>
      <c r="P1" s="1"/>
      <c r="Q1" s="1"/>
    </row>
    <row r="2" spans="1:17" ht="28.5" customHeight="1" x14ac:dyDescent="0.25">
      <c r="A2" s="1"/>
      <c r="B2" s="96"/>
      <c r="C2" s="96"/>
      <c r="D2" s="96"/>
      <c r="E2" s="96"/>
      <c r="F2" s="96"/>
      <c r="G2" s="96"/>
      <c r="H2" s="96"/>
      <c r="I2" s="96"/>
      <c r="J2" s="96"/>
      <c r="K2" s="96"/>
      <c r="L2" s="96"/>
      <c r="M2" s="96"/>
      <c r="N2" s="96"/>
      <c r="O2" s="96"/>
      <c r="P2" s="96"/>
      <c r="Q2" s="1"/>
    </row>
    <row r="3" spans="1:17" ht="24.75" customHeight="1" x14ac:dyDescent="0.25">
      <c r="A3" s="1"/>
      <c r="B3" s="96"/>
      <c r="C3" s="96"/>
      <c r="D3" s="96"/>
      <c r="E3" s="96"/>
      <c r="F3" s="96"/>
      <c r="G3" s="96"/>
      <c r="H3" s="96"/>
      <c r="I3" s="96"/>
      <c r="J3" s="96"/>
      <c r="K3" s="96"/>
      <c r="L3" s="96"/>
      <c r="M3" s="96"/>
      <c r="N3" s="96"/>
      <c r="O3" s="96"/>
      <c r="P3" s="96"/>
      <c r="Q3" s="1"/>
    </row>
    <row r="4" spans="1:17" ht="52.5" customHeight="1" x14ac:dyDescent="0.25">
      <c r="A4" s="1"/>
      <c r="B4" s="96"/>
      <c r="C4" s="96"/>
      <c r="D4" s="96"/>
      <c r="E4" s="96"/>
      <c r="F4" s="96"/>
      <c r="G4" s="96"/>
      <c r="H4" s="96"/>
      <c r="I4" s="96"/>
      <c r="J4" s="96"/>
      <c r="K4" s="96"/>
      <c r="L4" s="96"/>
      <c r="M4" s="96"/>
      <c r="N4" s="96"/>
      <c r="O4" s="96"/>
      <c r="P4" s="96"/>
      <c r="Q4" s="1"/>
    </row>
    <row r="5" spans="1:17" ht="30.75" customHeight="1" x14ac:dyDescent="0.25">
      <c r="A5" s="1"/>
      <c r="B5" s="97" t="s">
        <v>439</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39"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39</v>
      </c>
      <c r="K8" s="101"/>
      <c r="L8" s="95" t="s">
        <v>2</v>
      </c>
      <c r="M8" s="255" t="str">
        <f>[66]POA!$C$19</f>
        <v>Programa 2. Bienestar en Eduardo Neri</v>
      </c>
      <c r="N8" s="99"/>
      <c r="O8" s="100" t="s">
        <v>3</v>
      </c>
      <c r="P8" s="252" t="s">
        <v>397</v>
      </c>
      <c r="Q8" s="99"/>
    </row>
    <row r="9" spans="1:17" ht="87" customHeight="1" x14ac:dyDescent="0.25">
      <c r="A9" s="95"/>
      <c r="B9" s="95"/>
      <c r="C9" s="95"/>
      <c r="D9" s="99"/>
      <c r="E9" s="99"/>
      <c r="F9" s="99"/>
      <c r="G9" s="99"/>
      <c r="H9" s="99"/>
      <c r="I9" s="100"/>
      <c r="J9" s="101"/>
      <c r="K9" s="101"/>
      <c r="L9" s="95"/>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9" t="s">
        <v>4</v>
      </c>
      <c r="B11" s="349" t="s">
        <v>128</v>
      </c>
      <c r="C11" s="104"/>
      <c r="D11" s="104"/>
      <c r="E11" s="105"/>
      <c r="F11" s="9" t="s">
        <v>5</v>
      </c>
      <c r="G11" s="349" t="s">
        <v>192</v>
      </c>
      <c r="H11" s="104"/>
      <c r="I11" s="104"/>
      <c r="J11" s="104"/>
      <c r="K11" s="104"/>
      <c r="L11" s="105"/>
      <c r="M11" s="26" t="s">
        <v>6</v>
      </c>
      <c r="N11" s="349"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0" t="str">
        <f>[66]POA!$C$17</f>
        <v xml:space="preserve">EJE  : Transversal B Igualdad de genero e inclusion social </v>
      </c>
      <c r="C13" s="99"/>
      <c r="D13" s="95" t="s">
        <v>8</v>
      </c>
      <c r="E13" s="350" t="str">
        <f>[66]POA!$C$18</f>
        <v>Aumentar el bienestar social de la ciudadanía, fortaleciendo el tejido social mediante una estrategia integral de desarrollo humano y social promoviendo mejores condiciones de convivencia comunitaria a través de la cultura, el deporte, la educación y la salud, a través de programas con sentido integral e incluyente.</v>
      </c>
      <c r="F13" s="99"/>
      <c r="G13" s="99"/>
      <c r="H13" s="95" t="s">
        <v>9</v>
      </c>
      <c r="I13" s="350" t="str">
        <f>[66]POA!$C$20</f>
        <v>Incrementar el bienestar social de la población vulnerable del Municipio.  Apoyar al migrante con opciones de autoempleo</v>
      </c>
      <c r="J13" s="99"/>
      <c r="K13" s="99"/>
      <c r="L13" s="99"/>
      <c r="M13" s="100" t="s">
        <v>10</v>
      </c>
      <c r="N13" s="350" t="str">
        <f>[66]POA!$C$21</f>
        <v>2.1  Entrega de despensas a personas más necesitadas      2.2 Entrega de herramientas de trabajo a productores de escasos recursos.</v>
      </c>
      <c r="O13" s="99"/>
      <c r="P13" s="99"/>
      <c r="Q13" s="99"/>
    </row>
    <row r="14" spans="1:17" ht="140.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28" t="s">
        <v>399</v>
      </c>
      <c r="M18" s="28" t="s">
        <v>18</v>
      </c>
      <c r="N18" s="100"/>
      <c r="O18" s="100"/>
      <c r="P18" s="100"/>
      <c r="Q18" s="100"/>
    </row>
    <row r="19" spans="1:18" ht="105" customHeight="1" x14ac:dyDescent="0.25">
      <c r="A19" s="2" t="s">
        <v>28</v>
      </c>
      <c r="B19" s="99" t="str">
        <f>'[66]MIR '!$B$15</f>
        <v xml:space="preserve">Aprobación de presupuesto de egresos y ley de ingresos y asesoramiento para mayor crecimiento económico, bajas tasas de desempleo,con un índice de migración bajo. </v>
      </c>
      <c r="C19" s="99"/>
      <c r="D19" s="99"/>
      <c r="E19" s="99" t="str">
        <f>'[66]MIR '!$C$15</f>
        <v>Porcentaje de resoluciones de aprobacion.</v>
      </c>
      <c r="F19" s="99"/>
      <c r="G19" s="140" t="s">
        <v>196</v>
      </c>
      <c r="H19" s="140"/>
      <c r="I19" s="109" t="s">
        <v>156</v>
      </c>
      <c r="J19" s="99"/>
      <c r="K19" s="48" t="s">
        <v>401</v>
      </c>
      <c r="L19" s="8">
        <v>1</v>
      </c>
      <c r="M19" s="71" t="s">
        <v>440</v>
      </c>
      <c r="N19" s="72" t="s">
        <v>441</v>
      </c>
      <c r="O19" s="5">
        <v>0.25</v>
      </c>
      <c r="P19" s="109" t="s">
        <v>39</v>
      </c>
      <c r="Q19" s="99"/>
    </row>
    <row r="20" spans="1:18" ht="101.25" customHeight="1" x14ac:dyDescent="0.25">
      <c r="A20" s="2" t="s">
        <v>29</v>
      </c>
      <c r="B20" s="99" t="str">
        <f>'[66]MIR '!$B$16</f>
        <v xml:space="preserve">Asistir con puntualidad a sesiones de cabildo Eficientes y mayor índice de participación social, humano, protección social y mejores condiciones de empleo teniendo una tasa muy baja de migracion en el Municipio de Eduardo Neri </v>
      </c>
      <c r="C20" s="99"/>
      <c r="D20" s="99"/>
      <c r="E20" s="99" t="str">
        <f>'[66]MIR '!$C$16</f>
        <v>Porcentaje de acciones implemetadas  para el control de los recursos financieros.</v>
      </c>
      <c r="F20" s="99"/>
      <c r="G20" s="140" t="s">
        <v>197</v>
      </c>
      <c r="H20" s="140"/>
      <c r="I20" s="109" t="s">
        <v>156</v>
      </c>
      <c r="J20" s="99"/>
      <c r="K20" s="48" t="s">
        <v>401</v>
      </c>
      <c r="L20" s="63">
        <v>1</v>
      </c>
      <c r="M20" s="71" t="s">
        <v>440</v>
      </c>
      <c r="N20" s="72" t="s">
        <v>441</v>
      </c>
      <c r="O20" s="5">
        <v>0.25</v>
      </c>
      <c r="P20" s="109" t="s">
        <v>39</v>
      </c>
      <c r="Q20" s="99"/>
    </row>
    <row r="21" spans="1:18" ht="93.75" customHeight="1" x14ac:dyDescent="0.25">
      <c r="A21" s="31" t="s">
        <v>71</v>
      </c>
      <c r="B21" s="99" t="str">
        <f>'[66]MIR '!$B$17</f>
        <v xml:space="preserve">Ejercer la debida inspección, vigilancia, e Intervención a cargo para brindar confianza de todas y todos los ciudadanos empleos con mejor calidad tanto para hombres como para las mujeres. </v>
      </c>
      <c r="C21" s="99"/>
      <c r="D21" s="99"/>
      <c r="E21" s="99" t="s">
        <v>195</v>
      </c>
      <c r="F21" s="99"/>
      <c r="G21" s="140" t="s">
        <v>121</v>
      </c>
      <c r="H21" s="140"/>
      <c r="I21" s="109" t="s">
        <v>156</v>
      </c>
      <c r="J21" s="99"/>
      <c r="K21" s="48" t="s">
        <v>401</v>
      </c>
      <c r="L21" s="63">
        <v>1</v>
      </c>
      <c r="M21" s="71" t="s">
        <v>440</v>
      </c>
      <c r="N21" s="72" t="s">
        <v>441</v>
      </c>
      <c r="O21" s="5">
        <v>0.25</v>
      </c>
      <c r="P21" s="109" t="s">
        <v>39</v>
      </c>
      <c r="Q21" s="99"/>
    </row>
    <row r="22" spans="1:18" ht="99" customHeight="1" x14ac:dyDescent="0.25">
      <c r="A22" s="31" t="s">
        <v>72</v>
      </c>
      <c r="B22" s="99" t="str">
        <f>'[66]MIR '!$B$21</f>
        <v>Formular al Ayuntamiento las propuestas de ordenamientos en asuntos municipales,  en atencion a la ciudadania en general para una mayor confianza y respeto a las garantías individuales y mejores empleos en el municipio para no salir de el.</v>
      </c>
      <c r="C22" s="99"/>
      <c r="D22" s="99"/>
      <c r="E22" s="99" t="str">
        <f>'[66]MIR '!$C$21</f>
        <v>Porcentaje de resoluciones aprobadas.</v>
      </c>
      <c r="F22" s="99"/>
      <c r="G22" s="140" t="s">
        <v>198</v>
      </c>
      <c r="H22" s="140"/>
      <c r="I22" s="109" t="s">
        <v>156</v>
      </c>
      <c r="J22" s="99"/>
      <c r="K22" s="48" t="s">
        <v>401</v>
      </c>
      <c r="L22" s="63">
        <v>1</v>
      </c>
      <c r="M22" s="71" t="s">
        <v>440</v>
      </c>
      <c r="N22" s="72" t="s">
        <v>441</v>
      </c>
      <c r="O22" s="5">
        <v>0.25</v>
      </c>
      <c r="P22" s="109" t="s">
        <v>39</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01.25" customHeight="1" x14ac:dyDescent="0.25">
      <c r="A24" s="3" t="s">
        <v>81</v>
      </c>
      <c r="B24" s="99" t="str">
        <f>'[66]MIR '!$B$18</f>
        <v>Resoluciones aprobadas y publicadas para mejores  condiciones de ingresos economicos en los hogares.</v>
      </c>
      <c r="C24" s="99"/>
      <c r="D24" s="99"/>
      <c r="E24" s="99" t="str">
        <f>'[66]MIR '!$C$18</f>
        <v>Porcentaje de acciones implemetadas  para el control de los recursos financieros.</v>
      </c>
      <c r="F24" s="99"/>
      <c r="G24" s="140" t="s">
        <v>201</v>
      </c>
      <c r="H24" s="140"/>
      <c r="I24" s="109" t="s">
        <v>156</v>
      </c>
      <c r="J24" s="99"/>
      <c r="K24" s="48" t="s">
        <v>401</v>
      </c>
      <c r="L24" s="57">
        <v>1</v>
      </c>
      <c r="M24" s="71" t="s">
        <v>440</v>
      </c>
      <c r="N24" s="72" t="s">
        <v>441</v>
      </c>
      <c r="O24" s="5">
        <v>0.25</v>
      </c>
      <c r="P24" s="109" t="s">
        <v>39</v>
      </c>
      <c r="Q24" s="99"/>
    </row>
    <row r="25" spans="1:18" ht="94.5" customHeight="1" x14ac:dyDescent="0.25">
      <c r="A25" s="3" t="s">
        <v>82</v>
      </c>
      <c r="B25" s="99" t="str">
        <f>'[66]MIR '!$B$19</f>
        <v>Convocatorias a sesiones de cabildo como Participacion social y brindar tallares de asesoramiento para que puedan contar  con estudios basicos para trabaja</v>
      </c>
      <c r="C25" s="99"/>
      <c r="D25" s="99"/>
      <c r="E25" s="112" t="s">
        <v>195</v>
      </c>
      <c r="F25" s="113"/>
      <c r="G25" s="140" t="s">
        <v>202</v>
      </c>
      <c r="H25" s="140"/>
      <c r="I25" s="114" t="s">
        <v>156</v>
      </c>
      <c r="J25" s="115"/>
      <c r="K25" s="48" t="s">
        <v>401</v>
      </c>
      <c r="L25" s="60">
        <v>1</v>
      </c>
      <c r="M25" s="71" t="s">
        <v>440</v>
      </c>
      <c r="N25" s="72" t="s">
        <v>441</v>
      </c>
      <c r="O25" s="5">
        <v>0.25</v>
      </c>
      <c r="P25" s="109" t="s">
        <v>39</v>
      </c>
      <c r="Q25" s="99"/>
      <c r="R25" t="s">
        <v>34</v>
      </c>
    </row>
    <row r="26" spans="1:18" ht="104.25" customHeight="1" x14ac:dyDescent="0.25">
      <c r="A26" s="3" t="s">
        <v>75</v>
      </c>
      <c r="B26" s="112" t="str">
        <f>'[66]MIR '!$B$20</f>
        <v>Ejercer las facultades de deliberación y decisión de los asuntos que le competen al Ayuntamiento de mayor interes de participación ciudadana, y puedan tener experiencia laboral en el cambo de trabajo.</v>
      </c>
      <c r="C26" s="116"/>
      <c r="D26" s="113"/>
      <c r="E26" s="112" t="s">
        <v>200</v>
      </c>
      <c r="F26" s="113"/>
      <c r="G26" s="250" t="s">
        <v>198</v>
      </c>
      <c r="H26" s="251"/>
      <c r="I26" s="114" t="s">
        <v>156</v>
      </c>
      <c r="J26" s="115"/>
      <c r="K26" s="48" t="s">
        <v>401</v>
      </c>
      <c r="L26" s="63">
        <v>1</v>
      </c>
      <c r="M26" s="71" t="s">
        <v>440</v>
      </c>
      <c r="N26" s="72" t="s">
        <v>441</v>
      </c>
      <c r="O26" s="5">
        <v>0.25</v>
      </c>
      <c r="P26" s="109" t="s">
        <v>39</v>
      </c>
      <c r="Q26" s="99"/>
    </row>
    <row r="27" spans="1:18" ht="104.25" customHeight="1" x14ac:dyDescent="0.25">
      <c r="A27" s="3" t="s">
        <v>83</v>
      </c>
      <c r="B27" s="99" t="str">
        <f>'[66]MIR '!$B$22</f>
        <v>Formar parte de las comisiones, para las que fueron designados por el Ayuntamiento, como curso de  participación política, elemento esencial de los sistemas democráticos y tener  mas studios que   integran en la inserción laboral de los inmigrantes</v>
      </c>
      <c r="C27" s="99"/>
      <c r="D27" s="99"/>
      <c r="E27" s="99" t="s">
        <v>189</v>
      </c>
      <c r="F27" s="99"/>
      <c r="G27" s="140" t="s">
        <v>198</v>
      </c>
      <c r="H27" s="140"/>
      <c r="I27" s="99" t="s">
        <v>156</v>
      </c>
      <c r="J27" s="99"/>
      <c r="K27" s="48" t="s">
        <v>401</v>
      </c>
      <c r="L27" s="63">
        <v>1</v>
      </c>
      <c r="M27" s="71" t="s">
        <v>440</v>
      </c>
      <c r="N27" s="72" t="s">
        <v>441</v>
      </c>
      <c r="O27" s="5">
        <v>0.25</v>
      </c>
      <c r="P27" s="109" t="s">
        <v>39</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5:Q25"/>
    <mergeCell ref="B27:D27"/>
    <mergeCell ref="E27:F27"/>
    <mergeCell ref="G27:H27"/>
    <mergeCell ref="I27:J27"/>
    <mergeCell ref="P27:Q27"/>
    <mergeCell ref="P26:Q26"/>
    <mergeCell ref="F33:H34"/>
    <mergeCell ref="B25:D25"/>
    <mergeCell ref="E25:F25"/>
    <mergeCell ref="G25:H25"/>
    <mergeCell ref="I25:J25"/>
    <mergeCell ref="B26:D26"/>
    <mergeCell ref="G26:H26"/>
    <mergeCell ref="E26:F26"/>
    <mergeCell ref="I26:J26"/>
  </mergeCells>
  <pageMargins left="0.7" right="0.7" top="0.75" bottom="0.75" header="0.3" footer="0.3"/>
  <pageSetup scale="53" orientation="landscape" horizontalDpi="4294967292" verticalDpi="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3" zoomScale="62" zoomScaleNormal="62" zoomScaleSheetLayoutView="70" workbookViewId="0">
      <selection activeCell="I17" sqref="I17:J18"/>
    </sheetView>
  </sheetViews>
  <sheetFormatPr baseColWidth="10" defaultColWidth="10.875" defaultRowHeight="15.75" x14ac:dyDescent="0.25"/>
  <cols>
    <col min="1" max="1" width="13.75" customWidth="1"/>
    <col min="3" max="3" width="6.875" customWidth="1"/>
    <col min="4" max="4" width="10.875" customWidth="1"/>
    <col min="6" max="6" width="10.375" customWidth="1"/>
    <col min="8" max="8" width="12.875" customWidth="1"/>
    <col min="9" max="9" width="13.375" customWidth="1"/>
    <col min="10" max="10" width="2.625" customWidth="1"/>
    <col min="11" max="11" width="14.375" customWidth="1"/>
    <col min="12" max="12" width="12.125" customWidth="1"/>
    <col min="13" max="13" width="14.625" customWidth="1"/>
    <col min="14" max="14" width="12.875" customWidth="1"/>
    <col min="15" max="15" width="11" customWidth="1"/>
    <col min="17" max="17" width="6.375" customWidth="1"/>
  </cols>
  <sheetData>
    <row r="1" spans="1:17" x14ac:dyDescent="0.25">
      <c r="A1" s="1"/>
      <c r="B1" s="1"/>
      <c r="C1" s="1"/>
      <c r="D1" s="1"/>
      <c r="E1" s="1"/>
      <c r="F1" s="1"/>
      <c r="G1" s="1"/>
      <c r="H1" s="1"/>
      <c r="I1" s="1"/>
      <c r="J1" s="1"/>
      <c r="K1" s="1"/>
      <c r="L1" s="1"/>
      <c r="M1" s="1"/>
      <c r="N1" s="1"/>
      <c r="O1" s="1"/>
      <c r="P1" s="1"/>
      <c r="Q1" s="1"/>
    </row>
    <row r="2" spans="1:17" ht="30" customHeight="1" x14ac:dyDescent="0.25">
      <c r="A2" s="1"/>
      <c r="B2" s="96"/>
      <c r="C2" s="96"/>
      <c r="D2" s="96"/>
      <c r="E2" s="96"/>
      <c r="F2" s="96"/>
      <c r="G2" s="96"/>
      <c r="H2" s="96"/>
      <c r="I2" s="96"/>
      <c r="J2" s="96"/>
      <c r="K2" s="96"/>
      <c r="L2" s="96"/>
      <c r="M2" s="96"/>
      <c r="N2" s="96"/>
      <c r="O2" s="96"/>
      <c r="P2" s="96"/>
      <c r="Q2" s="1"/>
    </row>
    <row r="3" spans="1:17" ht="30" customHeight="1" x14ac:dyDescent="0.25">
      <c r="A3" s="1"/>
      <c r="B3" s="96"/>
      <c r="C3" s="96"/>
      <c r="D3" s="96"/>
      <c r="E3" s="96"/>
      <c r="F3" s="96"/>
      <c r="G3" s="96"/>
      <c r="H3" s="96"/>
      <c r="I3" s="96"/>
      <c r="J3" s="96"/>
      <c r="K3" s="96"/>
      <c r="L3" s="96"/>
      <c r="M3" s="96"/>
      <c r="N3" s="96"/>
      <c r="O3" s="96"/>
      <c r="P3" s="96"/>
      <c r="Q3" s="1"/>
    </row>
    <row r="4" spans="1:17" ht="48.75" customHeight="1" x14ac:dyDescent="0.25">
      <c r="A4" s="1"/>
      <c r="B4" s="96"/>
      <c r="C4" s="96"/>
      <c r="D4" s="96"/>
      <c r="E4" s="96"/>
      <c r="F4" s="96"/>
      <c r="G4" s="96"/>
      <c r="H4" s="96"/>
      <c r="I4" s="96"/>
      <c r="J4" s="96"/>
      <c r="K4" s="96"/>
      <c r="L4" s="96"/>
      <c r="M4" s="96"/>
      <c r="N4" s="96"/>
      <c r="O4" s="96"/>
      <c r="P4" s="96"/>
      <c r="Q4" s="1"/>
    </row>
    <row r="5" spans="1:17" ht="19.5"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7.7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38</v>
      </c>
      <c r="K8" s="101"/>
      <c r="L8" s="100" t="s">
        <v>2</v>
      </c>
      <c r="M8" s="255" t="str">
        <f>[67]POA!$C$19</f>
        <v>Programa  4. Promoción de la Educación.</v>
      </c>
      <c r="N8" s="99"/>
      <c r="O8" s="100" t="s">
        <v>3</v>
      </c>
      <c r="P8" s="252" t="s">
        <v>397</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9" t="s">
        <v>4</v>
      </c>
      <c r="B11" s="349" t="s">
        <v>128</v>
      </c>
      <c r="C11" s="104"/>
      <c r="D11" s="104"/>
      <c r="E11" s="105"/>
      <c r="F11" s="9" t="s">
        <v>5</v>
      </c>
      <c r="G11" s="349" t="s">
        <v>192</v>
      </c>
      <c r="H11" s="104"/>
      <c r="I11" s="104"/>
      <c r="J11" s="104"/>
      <c r="K11" s="104"/>
      <c r="L11" s="105"/>
      <c r="M11" s="46" t="s">
        <v>6</v>
      </c>
      <c r="N11" s="349" t="s">
        <v>203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0" t="str">
        <f>[67]POA!$C$17</f>
        <v>1.   Dimension Social    Desarrollo integral e inlcuyente</v>
      </c>
      <c r="C13" s="99"/>
      <c r="D13" s="95" t="s">
        <v>8</v>
      </c>
      <c r="E13" s="350" t="str">
        <f>[67]POA!$C$18</f>
        <v>Coordinar con las diferentes áreas y jefaturas, acciones para incorporar las diferentes actividades, culturales,  deportivas, recreativas, educativas, rescatando valores en la sociedad.</v>
      </c>
      <c r="F13" s="99"/>
      <c r="G13" s="99"/>
      <c r="H13" s="95" t="s">
        <v>9</v>
      </c>
      <c r="I13" s="350" t="str">
        <f>[67]POA!$C$20</f>
        <v>4.- Brindar apoyos socioeducativos a la población estudiantil del Municipio. 5.-  Gestionar infraestructura educativa,  equipamiento para la rehabilitación y construcción de espacios educativos.</v>
      </c>
      <c r="J13" s="99"/>
      <c r="K13" s="99"/>
      <c r="L13" s="99"/>
      <c r="M13" s="100" t="s">
        <v>10</v>
      </c>
      <c r="N13" s="350" t="str">
        <f>[67]MIR!$C$11</f>
        <v>4.1 Semana Cívico-Cultural y Deportiva por el natalicio de Eduardo Neri. 4.2 Interculturalidad y competencia deportiva entre los Municipios de la región Centro.</v>
      </c>
      <c r="O13" s="99"/>
      <c r="P13" s="99"/>
      <c r="Q13" s="99"/>
    </row>
    <row r="14" spans="1:17" ht="62.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9" t="s">
        <v>399</v>
      </c>
      <c r="M18" s="9" t="s">
        <v>18</v>
      </c>
      <c r="N18" s="100"/>
      <c r="O18" s="100"/>
      <c r="P18" s="100"/>
      <c r="Q18" s="100"/>
    </row>
    <row r="19" spans="1:18" ht="132" customHeight="1" x14ac:dyDescent="0.25">
      <c r="A19" s="2" t="s">
        <v>28</v>
      </c>
      <c r="B19" s="99" t="str">
        <f>[67]MIR!$B$15</f>
        <v>Aprobacion de presupuesto de egresos y ley de ingresos,   en el municipio de Eduardo Neri.</v>
      </c>
      <c r="C19" s="99"/>
      <c r="D19" s="99"/>
      <c r="E19" s="99" t="s">
        <v>189</v>
      </c>
      <c r="F19" s="99"/>
      <c r="G19" s="140" t="s">
        <v>196</v>
      </c>
      <c r="H19" s="140"/>
      <c r="I19" s="109" t="s">
        <v>156</v>
      </c>
      <c r="J19" s="99"/>
      <c r="K19" s="48" t="s">
        <v>399</v>
      </c>
      <c r="L19" s="8">
        <v>1</v>
      </c>
      <c r="M19" s="71" t="s">
        <v>440</v>
      </c>
      <c r="N19" s="72" t="s">
        <v>441</v>
      </c>
      <c r="O19" s="5">
        <v>0.25</v>
      </c>
      <c r="P19" s="109" t="s">
        <v>38</v>
      </c>
      <c r="Q19" s="99"/>
    </row>
    <row r="20" spans="1:18" ht="103.5" customHeight="1" x14ac:dyDescent="0.25">
      <c r="A20" s="2" t="s">
        <v>29</v>
      </c>
      <c r="B20" s="99" t="str">
        <f>[67]MIR!$B$16</f>
        <v>Ejercer la debida inspección y vigilancia, en los ramos  educativos que otorgue estabilidad al sistema y a la normatividad, en el municipio de Eduardo Neri.</v>
      </c>
      <c r="C20" s="99"/>
      <c r="D20" s="99"/>
      <c r="E20" s="99" t="str">
        <f>[67]MIR!$C$16</f>
        <v>Porcentaje de acciones implemetadas  para el control de los recursos financieros.</v>
      </c>
      <c r="F20" s="99"/>
      <c r="G20" s="140" t="s">
        <v>197</v>
      </c>
      <c r="H20" s="140"/>
      <c r="I20" s="109" t="s">
        <v>156</v>
      </c>
      <c r="J20" s="99"/>
      <c r="K20" s="48" t="s">
        <v>399</v>
      </c>
      <c r="L20" s="63">
        <v>1</v>
      </c>
      <c r="M20" s="71" t="s">
        <v>440</v>
      </c>
      <c r="N20" s="72" t="s">
        <v>441</v>
      </c>
      <c r="O20" s="5">
        <v>1</v>
      </c>
      <c r="P20" s="109" t="s">
        <v>38</v>
      </c>
      <c r="Q20" s="99"/>
    </row>
    <row r="21" spans="1:18" ht="97.5" customHeight="1" x14ac:dyDescent="0.25">
      <c r="A21" s="31" t="s">
        <v>71</v>
      </c>
      <c r="B21" s="99" t="s">
        <v>204</v>
      </c>
      <c r="C21" s="99"/>
      <c r="D21" s="99"/>
      <c r="E21" s="99" t="s">
        <v>195</v>
      </c>
      <c r="F21" s="99"/>
      <c r="G21" s="140" t="s">
        <v>121</v>
      </c>
      <c r="H21" s="140"/>
      <c r="I21" s="109" t="s">
        <v>156</v>
      </c>
      <c r="J21" s="99"/>
      <c r="K21" s="48" t="s">
        <v>399</v>
      </c>
      <c r="L21" s="63">
        <v>1</v>
      </c>
      <c r="M21" s="71" t="s">
        <v>440</v>
      </c>
      <c r="N21" s="72" t="s">
        <v>441</v>
      </c>
      <c r="O21" s="5">
        <v>0.25</v>
      </c>
      <c r="P21" s="109" t="s">
        <v>38</v>
      </c>
      <c r="Q21" s="99"/>
    </row>
    <row r="22" spans="1:18" ht="103.5" customHeight="1" x14ac:dyDescent="0.25">
      <c r="A22" s="31" t="s">
        <v>72</v>
      </c>
      <c r="B22" s="99" t="s">
        <v>205</v>
      </c>
      <c r="C22" s="99"/>
      <c r="D22" s="99"/>
      <c r="E22" s="99" t="s">
        <v>189</v>
      </c>
      <c r="F22" s="99"/>
      <c r="G22" s="140" t="s">
        <v>198</v>
      </c>
      <c r="H22" s="140"/>
      <c r="I22" s="109" t="s">
        <v>156</v>
      </c>
      <c r="J22" s="99"/>
      <c r="K22" s="48" t="s">
        <v>399</v>
      </c>
      <c r="L22" s="63">
        <v>1</v>
      </c>
      <c r="M22" s="71" t="s">
        <v>440</v>
      </c>
      <c r="N22" s="72" t="s">
        <v>441</v>
      </c>
      <c r="O22" s="5">
        <v>0.25</v>
      </c>
      <c r="P22" s="109" t="s">
        <v>38</v>
      </c>
      <c r="Q22" s="99"/>
    </row>
    <row r="23" spans="1:18" ht="25.5" customHeight="1" x14ac:dyDescent="0.25">
      <c r="A23" s="107" t="s">
        <v>30</v>
      </c>
      <c r="B23" s="107"/>
      <c r="C23" s="107"/>
      <c r="D23" s="107"/>
      <c r="E23" s="107"/>
      <c r="F23" s="107"/>
      <c r="G23" s="107"/>
      <c r="H23" s="107"/>
      <c r="I23" s="107"/>
      <c r="J23" s="107"/>
      <c r="K23" s="107"/>
      <c r="L23" s="107"/>
      <c r="M23" s="107"/>
      <c r="N23" s="107"/>
      <c r="O23" s="107"/>
      <c r="P23" s="107"/>
      <c r="Q23" s="107"/>
    </row>
    <row r="24" spans="1:18" ht="108" customHeight="1" x14ac:dyDescent="0.25">
      <c r="A24" s="3" t="s">
        <v>81</v>
      </c>
      <c r="B24" s="99" t="str">
        <f>[67]MIR!$B$18</f>
        <v>Dictaminar e informar sobre los asuntos que les encomiende el Ayuntamiento, asi como dar aceptacion por parte de la sociedad a los grupos vulnerables .</v>
      </c>
      <c r="C24" s="99"/>
      <c r="D24" s="99"/>
      <c r="E24" s="99" t="s">
        <v>195</v>
      </c>
      <c r="F24" s="99"/>
      <c r="G24" s="140" t="s">
        <v>201</v>
      </c>
      <c r="H24" s="140"/>
      <c r="I24" s="109" t="s">
        <v>156</v>
      </c>
      <c r="J24" s="99"/>
      <c r="K24" s="48" t="s">
        <v>399</v>
      </c>
      <c r="L24" s="8">
        <v>1</v>
      </c>
      <c r="M24" s="71" t="s">
        <v>440</v>
      </c>
      <c r="N24" s="72" t="s">
        <v>441</v>
      </c>
      <c r="O24" s="5">
        <v>0.25</v>
      </c>
      <c r="P24" s="109" t="s">
        <v>38</v>
      </c>
      <c r="Q24" s="99"/>
    </row>
    <row r="25" spans="1:18" ht="96.75" customHeight="1" x14ac:dyDescent="0.25">
      <c r="A25" s="3" t="s">
        <v>82</v>
      </c>
      <c r="B25" s="99" t="str">
        <f>[67]MIR!$B$19</f>
        <v>Renovar la docencia para brindar mejor apoyo a padres y alumnos y exigencia permanente Acceso a la Educacion gratuida y de garantia y atender las necesidades básicas educativas..</v>
      </c>
      <c r="C25" s="99"/>
      <c r="D25" s="99"/>
      <c r="E25" s="99" t="s">
        <v>195</v>
      </c>
      <c r="F25" s="99"/>
      <c r="G25" s="140" t="s">
        <v>202</v>
      </c>
      <c r="H25" s="140"/>
      <c r="I25" s="109" t="s">
        <v>156</v>
      </c>
      <c r="J25" s="99"/>
      <c r="K25" s="48" t="s">
        <v>399</v>
      </c>
      <c r="L25" s="60">
        <v>1</v>
      </c>
      <c r="M25" s="71" t="s">
        <v>440</v>
      </c>
      <c r="N25" s="72" t="s">
        <v>441</v>
      </c>
      <c r="O25" s="5">
        <v>0.25</v>
      </c>
      <c r="P25" s="109" t="s">
        <v>38</v>
      </c>
      <c r="Q25" s="99"/>
      <c r="R25" t="s">
        <v>34</v>
      </c>
    </row>
    <row r="26" spans="1:18" ht="111" customHeight="1" x14ac:dyDescent="0.25">
      <c r="A26" s="3" t="s">
        <v>75</v>
      </c>
      <c r="B26" s="112" t="str">
        <f>[67]MIR!$B$20</f>
        <v xml:space="preserve"> Formular al Ayuntamiento las propuestas de ordenamientos en asuntos municipales e incluir compromiso y preparación del personal capasitado para temas de inclusion social.continua..</v>
      </c>
      <c r="C26" s="116"/>
      <c r="D26" s="113"/>
      <c r="E26" s="112" t="s">
        <v>200</v>
      </c>
      <c r="F26" s="113"/>
      <c r="G26" s="250" t="s">
        <v>198</v>
      </c>
      <c r="H26" s="251"/>
      <c r="I26" s="114" t="s">
        <v>156</v>
      </c>
      <c r="J26" s="115"/>
      <c r="K26" s="48" t="s">
        <v>399</v>
      </c>
      <c r="L26" s="60">
        <v>1</v>
      </c>
      <c r="M26" s="71" t="s">
        <v>440</v>
      </c>
      <c r="N26" s="72" t="s">
        <v>441</v>
      </c>
      <c r="O26" s="5">
        <v>0.25</v>
      </c>
      <c r="P26" s="109" t="s">
        <v>38</v>
      </c>
      <c r="Q26" s="99"/>
    </row>
    <row r="27" spans="1:18" ht="119.25" customHeight="1" x14ac:dyDescent="0.25">
      <c r="A27" s="3" t="s">
        <v>77</v>
      </c>
      <c r="B27" s="99" t="str">
        <f>[67]MIR!$B$22</f>
        <v xml:space="preserve">Ejercer las facultades de deliberación y decisión,  mayor motivacion y alta capacidad escolar, asi como diseñar una logística educativa y gestionar apoyo econimico y educativo para las escuelas comunitarias Ayuntamiento.  </v>
      </c>
      <c r="C27" s="99"/>
      <c r="D27" s="99"/>
      <c r="E27" s="99" t="s">
        <v>189</v>
      </c>
      <c r="F27" s="99"/>
      <c r="G27" s="140" t="s">
        <v>198</v>
      </c>
      <c r="H27" s="140"/>
      <c r="I27" s="99" t="s">
        <v>156</v>
      </c>
      <c r="J27" s="99"/>
      <c r="K27" s="48" t="s">
        <v>399</v>
      </c>
      <c r="L27" s="60">
        <v>1</v>
      </c>
      <c r="M27" s="71" t="s">
        <v>440</v>
      </c>
      <c r="N27" s="72" t="s">
        <v>441</v>
      </c>
      <c r="O27" s="5">
        <v>0.25</v>
      </c>
      <c r="P27" s="109" t="s">
        <v>38</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5:Q25"/>
    <mergeCell ref="B27:D27"/>
    <mergeCell ref="E27:F27"/>
    <mergeCell ref="G27:H27"/>
    <mergeCell ref="I27:J27"/>
    <mergeCell ref="P27:Q27"/>
    <mergeCell ref="P26:Q26"/>
    <mergeCell ref="F33:H34"/>
    <mergeCell ref="B25:D25"/>
    <mergeCell ref="E25:F25"/>
    <mergeCell ref="G25:H25"/>
    <mergeCell ref="I25:J25"/>
    <mergeCell ref="B26:D26"/>
    <mergeCell ref="E26:F26"/>
    <mergeCell ref="G26:H26"/>
    <mergeCell ref="I26:J26"/>
  </mergeCells>
  <pageMargins left="0.7" right="0.7" top="0.75" bottom="0.75" header="0.3" footer="0.3"/>
  <pageSetup scale="53"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opLeftCell="A21" zoomScale="71" zoomScaleNormal="71" zoomScaleSheetLayoutView="70" workbookViewId="0">
      <selection activeCell="A19" sqref="A19"/>
    </sheetView>
  </sheetViews>
  <sheetFormatPr baseColWidth="10" defaultColWidth="10.875" defaultRowHeight="15.75" x14ac:dyDescent="0.25"/>
  <cols>
    <col min="1" max="1" width="13.75" customWidth="1"/>
    <col min="3" max="3" width="6.875" customWidth="1"/>
    <col min="4" max="4" width="22.625" customWidth="1"/>
    <col min="6" max="6" width="9.75" customWidth="1"/>
    <col min="8" max="8" width="12.875" customWidth="1"/>
    <col min="9" max="9" width="13.375" customWidth="1"/>
    <col min="10" max="10" width="9.5" customWidth="1"/>
    <col min="11" max="11" width="14.25" customWidth="1"/>
    <col min="12" max="12" width="13.75" customWidth="1"/>
    <col min="13" max="13" width="13.875" customWidth="1"/>
    <col min="14" max="14" width="13.125" customWidth="1"/>
    <col min="15" max="15" width="14.125" customWidth="1"/>
    <col min="17" max="17" width="9.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63" customHeight="1" x14ac:dyDescent="0.25">
      <c r="A3" s="1"/>
      <c r="B3" s="96"/>
      <c r="C3" s="96"/>
      <c r="D3" s="96"/>
      <c r="E3" s="96"/>
      <c r="F3" s="96"/>
      <c r="G3" s="96"/>
      <c r="H3" s="96"/>
      <c r="I3" s="96"/>
      <c r="J3" s="96"/>
      <c r="K3" s="96"/>
      <c r="L3" s="96"/>
      <c r="M3" s="96"/>
      <c r="N3" s="96"/>
      <c r="O3" s="96"/>
      <c r="P3" s="96"/>
      <c r="Q3" s="1"/>
    </row>
    <row r="4" spans="1:17" ht="3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36" customHeight="1" x14ac:dyDescent="0.25">
      <c r="A7" s="142" t="s">
        <v>26</v>
      </c>
      <c r="B7" s="95"/>
      <c r="C7" s="95"/>
      <c r="D7" s="95"/>
      <c r="E7" s="95"/>
      <c r="F7" s="95"/>
      <c r="G7" s="95"/>
      <c r="H7" s="95"/>
      <c r="I7" s="95"/>
      <c r="J7" s="95"/>
      <c r="K7" s="95"/>
      <c r="L7" s="95"/>
      <c r="M7" s="95"/>
      <c r="N7" s="95"/>
      <c r="O7" s="95"/>
      <c r="P7" s="95"/>
      <c r="Q7" s="95"/>
    </row>
    <row r="8" spans="1:17" x14ac:dyDescent="0.25">
      <c r="A8" s="95" t="s">
        <v>0</v>
      </c>
      <c r="B8" s="95"/>
      <c r="C8" s="95"/>
      <c r="D8" s="148" t="s">
        <v>361</v>
      </c>
      <c r="E8" s="99"/>
      <c r="F8" s="99"/>
      <c r="G8" s="99"/>
      <c r="H8" s="99"/>
      <c r="I8" s="100" t="s">
        <v>1</v>
      </c>
      <c r="J8" s="101" t="s">
        <v>59</v>
      </c>
      <c r="K8" s="101"/>
      <c r="L8" s="100" t="s">
        <v>2</v>
      </c>
      <c r="M8" s="138" t="s">
        <v>67</v>
      </c>
      <c r="N8" s="99"/>
      <c r="O8" s="100" t="s">
        <v>3</v>
      </c>
      <c r="P8" s="148" t="s">
        <v>362</v>
      </c>
      <c r="Q8" s="99"/>
    </row>
    <row r="9" spans="1:17" ht="37.5" customHeight="1" x14ac:dyDescent="0.25">
      <c r="A9" s="95"/>
      <c r="B9" s="95"/>
      <c r="C9" s="95"/>
      <c r="D9" s="99"/>
      <c r="E9" s="99"/>
      <c r="F9" s="99"/>
      <c r="G9" s="99"/>
      <c r="H9" s="99"/>
      <c r="I9" s="100"/>
      <c r="J9" s="101"/>
      <c r="K9" s="101"/>
      <c r="L9" s="100"/>
      <c r="M9" s="99"/>
      <c r="N9" s="99"/>
      <c r="O9" s="100"/>
      <c r="P9" s="99"/>
      <c r="Q9" s="99"/>
    </row>
    <row r="10" spans="1:17" ht="39.75" customHeight="1" x14ac:dyDescent="0.25">
      <c r="A10" s="142" t="s">
        <v>27</v>
      </c>
      <c r="B10" s="95"/>
      <c r="C10" s="95"/>
      <c r="D10" s="95"/>
      <c r="E10" s="95"/>
      <c r="F10" s="95"/>
      <c r="G10" s="95"/>
      <c r="H10" s="95"/>
      <c r="I10" s="95"/>
      <c r="J10" s="95"/>
      <c r="K10" s="95"/>
      <c r="L10" s="95"/>
      <c r="M10" s="95"/>
      <c r="N10" s="95"/>
      <c r="O10" s="95"/>
      <c r="P10" s="95"/>
      <c r="Q10" s="95"/>
    </row>
    <row r="11" spans="1:17" ht="57.75" customHeight="1" x14ac:dyDescent="0.25">
      <c r="A11" s="73" t="s">
        <v>4</v>
      </c>
      <c r="B11" s="149" t="s">
        <v>115</v>
      </c>
      <c r="C11" s="104"/>
      <c r="D11" s="104"/>
      <c r="E11" s="105"/>
      <c r="F11" s="73" t="s">
        <v>5</v>
      </c>
      <c r="G11" s="149" t="s">
        <v>116</v>
      </c>
      <c r="H11" s="104"/>
      <c r="I11" s="104"/>
      <c r="J11" s="104"/>
      <c r="K11" s="104"/>
      <c r="L11" s="105"/>
      <c r="M11" s="26" t="s">
        <v>6</v>
      </c>
      <c r="N11" s="149" t="s">
        <v>117</v>
      </c>
      <c r="O11" s="104"/>
      <c r="P11" s="104"/>
      <c r="Q11" s="105"/>
    </row>
    <row r="12" spans="1:17" ht="49.5" customHeight="1" x14ac:dyDescent="0.25">
      <c r="A12" s="142" t="s">
        <v>25</v>
      </c>
      <c r="B12" s="95"/>
      <c r="C12" s="95"/>
      <c r="D12" s="95"/>
      <c r="E12" s="95"/>
      <c r="F12" s="95"/>
      <c r="G12" s="95"/>
      <c r="H12" s="95"/>
      <c r="I12" s="95"/>
      <c r="J12" s="95"/>
      <c r="K12" s="95"/>
      <c r="L12" s="95"/>
      <c r="M12" s="95"/>
      <c r="N12" s="95"/>
      <c r="O12" s="95"/>
      <c r="P12" s="95"/>
      <c r="Q12" s="95"/>
    </row>
    <row r="13" spans="1:17" x14ac:dyDescent="0.25">
      <c r="A13" s="100" t="s">
        <v>7</v>
      </c>
      <c r="B13" s="147" t="str">
        <f>'[8]MIR '!$C$8</f>
        <v>EJE:III.- DIMENSIÓN TERRITORIAL (Fortalecimiento Urbano y Economico)</v>
      </c>
      <c r="C13" s="99"/>
      <c r="D13" s="95" t="s">
        <v>8</v>
      </c>
      <c r="E13" s="147" t="str">
        <f>'[8]MIR '!$C$9</f>
        <v>Apoyar a los productores del Municipio con asesorias, capacitaciones, semillas  mejoradas y agroquimicos a bajo costo,para la producción de los granos basicos en beneficio de la economia de sus familias.</v>
      </c>
      <c r="F13" s="99"/>
      <c r="G13" s="99"/>
      <c r="H13" s="95" t="s">
        <v>9</v>
      </c>
      <c r="I13" s="147" t="str">
        <f>'[8]MIR '!$C$10</f>
        <v>Fortalecer la innovación de los procesos productivos de la industria manufacturera y las  empresas existentes.</v>
      </c>
      <c r="J13" s="99"/>
      <c r="K13" s="99"/>
      <c r="L13" s="99"/>
      <c r="M13" s="100" t="s">
        <v>10</v>
      </c>
      <c r="N13" s="146" t="str">
        <f>'[8]MIR '!$C$11</f>
        <v>16.1 Dotación de semillas mejoradas a productores. 16.2 programa de agroquimicos a bajo costo.</v>
      </c>
      <c r="O13" s="99"/>
      <c r="P13" s="99"/>
      <c r="Q13" s="99"/>
    </row>
    <row r="14" spans="1:17" ht="72" customHeight="1" x14ac:dyDescent="0.25">
      <c r="A14" s="100"/>
      <c r="B14" s="99"/>
      <c r="C14" s="99"/>
      <c r="D14" s="95"/>
      <c r="E14" s="99"/>
      <c r="F14" s="99"/>
      <c r="G14" s="99"/>
      <c r="H14" s="95"/>
      <c r="I14" s="99"/>
      <c r="J14" s="99"/>
      <c r="K14" s="99"/>
      <c r="L14" s="99"/>
      <c r="M14" s="100"/>
      <c r="N14" s="99"/>
      <c r="O14" s="99"/>
      <c r="P14" s="99"/>
      <c r="Q14" s="99"/>
    </row>
    <row r="15" spans="1:17" ht="33.75" customHeight="1" x14ac:dyDescent="0.25">
      <c r="A15" s="142" t="s">
        <v>24</v>
      </c>
      <c r="B15" s="95"/>
      <c r="C15" s="95"/>
      <c r="D15" s="95"/>
      <c r="E15" s="95"/>
      <c r="F15" s="95"/>
      <c r="G15" s="95"/>
      <c r="H15" s="95"/>
      <c r="I15" s="95"/>
      <c r="J15" s="95"/>
      <c r="K15" s="95"/>
      <c r="L15" s="95"/>
      <c r="M15" s="95"/>
      <c r="N15" s="95"/>
      <c r="O15" s="95"/>
      <c r="P15" s="95"/>
      <c r="Q15" s="95"/>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2.25" customHeight="1" x14ac:dyDescent="0.25">
      <c r="A18" s="100"/>
      <c r="B18" s="95"/>
      <c r="C18" s="95"/>
      <c r="D18" s="95"/>
      <c r="E18" s="95"/>
      <c r="F18" s="95"/>
      <c r="G18" s="95"/>
      <c r="H18" s="95"/>
      <c r="I18" s="95"/>
      <c r="J18" s="95"/>
      <c r="K18" s="100"/>
      <c r="L18" s="74" t="s">
        <v>399</v>
      </c>
      <c r="M18" s="74" t="s">
        <v>18</v>
      </c>
      <c r="N18" s="100"/>
      <c r="O18" s="100"/>
      <c r="P18" s="100"/>
      <c r="Q18" s="100"/>
    </row>
    <row r="19" spans="1:18" ht="92.25" customHeight="1" x14ac:dyDescent="0.25">
      <c r="A19" s="2" t="s">
        <v>28</v>
      </c>
      <c r="B19" s="144" t="str">
        <f>'[8]MIR '!$B$15</f>
        <v>Promover el mejoramiento integral de la calidad de vida de la población y de las actividades económicas del municipio de Eduardo Neri y dar cumplimiento ante la Secretaría de Desarrollo Rural y Equidad para las Comunidades.</v>
      </c>
      <c r="C19" s="99"/>
      <c r="D19" s="99"/>
      <c r="E19" s="136" t="str">
        <f>'[8]MIR '!$C$15</f>
        <v>Porcentaje de ingresos económicos</v>
      </c>
      <c r="F19" s="137"/>
      <c r="G19" s="145" t="s">
        <v>126</v>
      </c>
      <c r="H19" s="99"/>
      <c r="I19" s="138" t="s">
        <v>68</v>
      </c>
      <c r="J19" s="99"/>
      <c r="K19" s="52" t="s">
        <v>399</v>
      </c>
      <c r="L19" s="75">
        <v>1</v>
      </c>
      <c r="M19" s="80" t="s">
        <v>440</v>
      </c>
      <c r="N19" s="81" t="s">
        <v>441</v>
      </c>
      <c r="O19" s="5">
        <v>0.25</v>
      </c>
      <c r="P19" s="136" t="s">
        <v>59</v>
      </c>
      <c r="Q19" s="137"/>
    </row>
    <row r="20" spans="1:18" ht="77.25" customHeight="1" x14ac:dyDescent="0.25">
      <c r="A20" s="2" t="s">
        <v>29</v>
      </c>
      <c r="B20" s="138" t="str">
        <f>'[8]MIR '!$B$16</f>
        <v>Mejor inversión en la agricultura en pequeña escala y el desarrollo rural inclusivo, para una mejor Calidad y rendimiento en la producción de sus cosechas de los campesinos del municipio de Eduardo Neri.</v>
      </c>
      <c r="C20" s="99"/>
      <c r="D20" s="99"/>
      <c r="E20" s="138" t="str">
        <f>'[8]MIR '!$C$16</f>
        <v>Porcentaje de procesos, técnicas y programas.</v>
      </c>
      <c r="F20" s="99"/>
      <c r="G20" s="139" t="s">
        <v>127</v>
      </c>
      <c r="H20" s="140"/>
      <c r="I20" s="138" t="s">
        <v>68</v>
      </c>
      <c r="J20" s="99"/>
      <c r="K20" s="52" t="s">
        <v>399</v>
      </c>
      <c r="L20" s="75">
        <v>1</v>
      </c>
      <c r="M20" s="80" t="s">
        <v>440</v>
      </c>
      <c r="N20" s="81" t="s">
        <v>441</v>
      </c>
      <c r="O20" s="5">
        <v>0.25</v>
      </c>
      <c r="P20" s="136" t="s">
        <v>59</v>
      </c>
      <c r="Q20" s="137"/>
    </row>
    <row r="21" spans="1:18" ht="78" customHeight="1" x14ac:dyDescent="0.25">
      <c r="A21" s="44" t="s">
        <v>71</v>
      </c>
      <c r="B21" s="138" t="str">
        <f>'[8]MIR '!$B$17</f>
        <v>Visión unificada de los programas de Los tres niveles de  Gobierno, en el ámbito rural.</v>
      </c>
      <c r="C21" s="99"/>
      <c r="D21" s="99"/>
      <c r="E21" s="138" t="s">
        <v>69</v>
      </c>
      <c r="F21" s="99"/>
      <c r="G21" s="139" t="s">
        <v>127</v>
      </c>
      <c r="H21" s="140"/>
      <c r="I21" s="138" t="s">
        <v>68</v>
      </c>
      <c r="J21" s="99"/>
      <c r="K21" s="52" t="s">
        <v>399</v>
      </c>
      <c r="L21" s="75">
        <v>1</v>
      </c>
      <c r="M21" s="80" t="s">
        <v>440</v>
      </c>
      <c r="N21" s="81" t="s">
        <v>441</v>
      </c>
      <c r="O21" s="5">
        <v>0.25</v>
      </c>
      <c r="P21" s="136" t="s">
        <v>59</v>
      </c>
      <c r="Q21" s="137"/>
    </row>
    <row r="22" spans="1:18" ht="84.75" customHeight="1" x14ac:dyDescent="0.25">
      <c r="A22" s="44" t="s">
        <v>72</v>
      </c>
      <c r="B22" s="138" t="str">
        <f>'[8]MIR '!$B$21</f>
        <v>Reordenar las acciones de las dependencias gubernamentales que actúan en el medio rural.</v>
      </c>
      <c r="C22" s="99"/>
      <c r="D22" s="99"/>
      <c r="E22" s="138" t="s">
        <v>70</v>
      </c>
      <c r="F22" s="99"/>
      <c r="G22" s="139" t="s">
        <v>127</v>
      </c>
      <c r="H22" s="140"/>
      <c r="I22" s="138" t="s">
        <v>68</v>
      </c>
      <c r="J22" s="99"/>
      <c r="K22" s="52" t="s">
        <v>399</v>
      </c>
      <c r="L22" s="75">
        <v>1</v>
      </c>
      <c r="M22" s="80" t="s">
        <v>440</v>
      </c>
      <c r="N22" s="81" t="s">
        <v>441</v>
      </c>
      <c r="O22" s="5">
        <v>0.25</v>
      </c>
      <c r="P22" s="136" t="s">
        <v>59</v>
      </c>
      <c r="Q22" s="137"/>
    </row>
    <row r="23" spans="1:18" ht="38.25" customHeight="1" x14ac:dyDescent="0.25">
      <c r="A23" s="142" t="s">
        <v>30</v>
      </c>
      <c r="B23" s="95"/>
      <c r="C23" s="95"/>
      <c r="D23" s="95"/>
      <c r="E23" s="95"/>
      <c r="F23" s="95"/>
      <c r="G23" s="95"/>
      <c r="H23" s="95"/>
      <c r="I23" s="95"/>
      <c r="J23" s="95"/>
      <c r="K23" s="95"/>
      <c r="L23" s="95"/>
      <c r="M23" s="95"/>
      <c r="N23" s="95"/>
      <c r="O23" s="95"/>
      <c r="P23" s="95"/>
      <c r="Q23" s="95"/>
    </row>
    <row r="24" spans="1:18" ht="86.25" customHeight="1" x14ac:dyDescent="0.25">
      <c r="A24" s="3" t="s">
        <v>73</v>
      </c>
      <c r="B24" s="136" t="str">
        <f>'[8]MIR '!$B$18</f>
        <v xml:space="preserve"> Interés público del desarrollo rural sustentable que incluye la planeación y organización de la producción agropecuaria y comercialización.</v>
      </c>
      <c r="C24" s="143"/>
      <c r="D24" s="137"/>
      <c r="E24" s="138" t="str">
        <f>'[8]MIR '!$C$18</f>
        <v>Porcentaje de distribución de fertilizante.</v>
      </c>
      <c r="F24" s="99"/>
      <c r="G24" s="139" t="s">
        <v>127</v>
      </c>
      <c r="H24" s="140"/>
      <c r="I24" s="138" t="s">
        <v>68</v>
      </c>
      <c r="J24" s="99"/>
      <c r="K24" s="52" t="s">
        <v>399</v>
      </c>
      <c r="L24" s="75">
        <v>1</v>
      </c>
      <c r="M24" s="80" t="s">
        <v>440</v>
      </c>
      <c r="N24" s="81" t="s">
        <v>441</v>
      </c>
      <c r="O24" s="5">
        <v>0.25</v>
      </c>
      <c r="P24" s="136" t="s">
        <v>59</v>
      </c>
      <c r="Q24" s="137"/>
    </row>
    <row r="25" spans="1:18" ht="84.75" customHeight="1" x14ac:dyDescent="0.25">
      <c r="A25" s="3" t="s">
        <v>74</v>
      </c>
      <c r="B25" s="138" t="str">
        <f>'[8]MIR '!$B$19</f>
        <v>Eficiente apoyo  a la inclusión social en los insumos de semillas y agroquímicos a bajo costo. Brindar apoyo e información a los sembradores del municipio en coordinación con personal del programa "sembrando vida".</v>
      </c>
      <c r="C25" s="99"/>
      <c r="D25" s="99"/>
      <c r="E25" s="138" t="str">
        <f>'[8]MIR '!$C$19</f>
        <v>Porcentaje de apoyo e información.</v>
      </c>
      <c r="F25" s="99"/>
      <c r="G25" s="139" t="s">
        <v>127</v>
      </c>
      <c r="H25" s="140"/>
      <c r="I25" s="138" t="s">
        <v>68</v>
      </c>
      <c r="J25" s="99"/>
      <c r="K25" s="52" t="s">
        <v>399</v>
      </c>
      <c r="L25" s="75">
        <v>1</v>
      </c>
      <c r="M25" s="80" t="s">
        <v>440</v>
      </c>
      <c r="N25" s="81" t="s">
        <v>441</v>
      </c>
      <c r="O25" s="5">
        <v>0.25</v>
      </c>
      <c r="P25" s="136" t="s">
        <v>59</v>
      </c>
      <c r="Q25" s="137"/>
      <c r="R25" t="s">
        <v>34</v>
      </c>
    </row>
    <row r="26" spans="1:18" ht="81" customHeight="1" x14ac:dyDescent="0.25">
      <c r="A26" s="3" t="s">
        <v>75</v>
      </c>
      <c r="B26" s="138" t="str">
        <f>'[8]MIR '!$B$20</f>
        <v>Eficiente apoyo a productores del municipio para mejora del rendimiento en sus cosechas y calidad de vida de los productores del municipio.</v>
      </c>
      <c r="C26" s="99"/>
      <c r="D26" s="99"/>
      <c r="E26" s="138" t="str">
        <f>'[8]MIR '!$C$20</f>
        <v>Porcentaje de agroquímicos y semillas.</v>
      </c>
      <c r="F26" s="99"/>
      <c r="G26" s="139" t="s">
        <v>127</v>
      </c>
      <c r="H26" s="140"/>
      <c r="I26" s="138" t="s">
        <v>68</v>
      </c>
      <c r="J26" s="99"/>
      <c r="K26" s="52" t="s">
        <v>399</v>
      </c>
      <c r="L26" s="75">
        <v>1</v>
      </c>
      <c r="M26" s="80" t="s">
        <v>440</v>
      </c>
      <c r="N26" s="81" t="s">
        <v>441</v>
      </c>
      <c r="O26" s="5">
        <v>0.25</v>
      </c>
      <c r="P26" s="136" t="s">
        <v>59</v>
      </c>
      <c r="Q26" s="137"/>
    </row>
    <row r="27" spans="1:18" ht="85.5" customHeight="1" x14ac:dyDescent="0.25">
      <c r="A27" s="3" t="s">
        <v>77</v>
      </c>
      <c r="B27" s="141" t="str">
        <f>'[8]MIR '!$B$22</f>
        <v>Implementación de  apoyos con proyectos productivos a programas federales.</v>
      </c>
      <c r="C27" s="99"/>
      <c r="D27" s="99"/>
      <c r="E27" s="141" t="str">
        <f>'[8]MIR '!$C$22</f>
        <v>Porcentaje de prevención de incendios.</v>
      </c>
      <c r="F27" s="99"/>
      <c r="G27" s="139" t="s">
        <v>127</v>
      </c>
      <c r="H27" s="140"/>
      <c r="I27" s="141" t="s">
        <v>68</v>
      </c>
      <c r="J27" s="99"/>
      <c r="K27" s="52" t="s">
        <v>399</v>
      </c>
      <c r="L27" s="75">
        <v>1</v>
      </c>
      <c r="M27" s="80" t="s">
        <v>440</v>
      </c>
      <c r="N27" s="81" t="s">
        <v>441</v>
      </c>
      <c r="O27" s="5">
        <v>0.25</v>
      </c>
      <c r="P27" s="136" t="s">
        <v>59</v>
      </c>
      <c r="Q27" s="137"/>
    </row>
    <row r="28" spans="1:18" ht="70.5" customHeight="1" x14ac:dyDescent="0.25">
      <c r="A28" s="14"/>
      <c r="B28" s="15"/>
      <c r="C28" s="16"/>
      <c r="D28" s="16"/>
      <c r="E28" s="17"/>
      <c r="F28" s="18"/>
      <c r="G28" s="15"/>
      <c r="H28" s="16"/>
      <c r="I28" s="17"/>
      <c r="J28" s="18"/>
      <c r="K28" s="19"/>
      <c r="L28" s="20"/>
      <c r="M28" s="20"/>
      <c r="N28" s="20"/>
      <c r="O28" s="21"/>
      <c r="P28" s="19"/>
      <c r="Q28" s="20"/>
    </row>
    <row r="29" spans="1:18" ht="82.5" customHeight="1" x14ac:dyDescent="0.25">
      <c r="A29" s="14"/>
      <c r="B29" s="15"/>
      <c r="C29" s="16"/>
      <c r="D29" s="16"/>
      <c r="E29" s="17"/>
      <c r="F29" s="18"/>
      <c r="G29" s="15"/>
      <c r="H29" s="16"/>
      <c r="I29" s="17"/>
      <c r="J29" s="18"/>
      <c r="K29" s="19"/>
      <c r="L29" s="20"/>
      <c r="M29" s="20"/>
      <c r="N29" s="20"/>
      <c r="O29" s="21"/>
      <c r="P29" s="19"/>
      <c r="Q29" s="20"/>
    </row>
    <row r="30" spans="1:18" ht="78" customHeight="1" x14ac:dyDescent="0.25">
      <c r="A30" s="14"/>
      <c r="B30" s="15"/>
      <c r="C30" s="16"/>
      <c r="D30" s="16"/>
      <c r="E30" s="17"/>
      <c r="F30" s="18"/>
      <c r="G30" s="15"/>
      <c r="H30" s="16"/>
      <c r="I30" s="17"/>
      <c r="J30" s="18"/>
      <c r="K30" s="19"/>
      <c r="L30" s="20"/>
      <c r="M30" s="20"/>
      <c r="N30" s="20"/>
      <c r="O30" s="21"/>
      <c r="P30" s="19"/>
      <c r="Q30" s="20"/>
    </row>
    <row r="31" spans="1:18" ht="59.25" customHeight="1" x14ac:dyDescent="0.25">
      <c r="A31" s="14"/>
      <c r="B31" s="15"/>
      <c r="C31" s="16"/>
      <c r="D31" s="16"/>
      <c r="E31" s="17"/>
      <c r="F31" s="18"/>
      <c r="G31" s="15"/>
      <c r="H31" s="16"/>
      <c r="I31" s="17"/>
      <c r="J31" s="18"/>
      <c r="K31" s="19"/>
      <c r="L31" s="20"/>
      <c r="M31" s="20"/>
      <c r="N31" s="20"/>
      <c r="O31" s="21"/>
      <c r="P31" s="19"/>
      <c r="Q31" s="20"/>
    </row>
    <row r="32" spans="1:18" hidden="1" x14ac:dyDescent="0.25">
      <c r="A32" s="14"/>
      <c r="B32" s="1"/>
      <c r="C32" s="1"/>
      <c r="D32" s="1"/>
      <c r="E32" s="1"/>
      <c r="F32" s="1"/>
      <c r="G32" s="1"/>
      <c r="H32" s="1"/>
      <c r="I32" s="1"/>
      <c r="J32" s="1"/>
      <c r="K32" s="1"/>
      <c r="L32" s="1"/>
      <c r="M32" s="1"/>
      <c r="N32" s="1"/>
      <c r="O32" s="1"/>
      <c r="P32" s="1"/>
      <c r="Q32" s="1"/>
    </row>
    <row r="33" spans="1:17" hidden="1" x14ac:dyDescent="0.25">
      <c r="A33" s="1"/>
      <c r="B33" s="1"/>
      <c r="C33" s="1"/>
      <c r="D33" s="1"/>
      <c r="E33" s="1"/>
      <c r="F33" s="1"/>
      <c r="G33" s="1"/>
      <c r="H33" s="1"/>
      <c r="I33" s="1"/>
      <c r="J33" s="1"/>
      <c r="K33" s="1"/>
      <c r="L33" s="1"/>
      <c r="M33" s="1"/>
      <c r="N33" s="1"/>
      <c r="O33" s="1"/>
      <c r="P33" s="1"/>
      <c r="Q33" s="1"/>
    </row>
    <row r="34" spans="1:17" hidden="1" x14ac:dyDescent="0.25">
      <c r="A34" s="1"/>
      <c r="B34" s="1"/>
      <c r="C34" s="1"/>
      <c r="D34" s="1"/>
      <c r="E34" s="1"/>
      <c r="F34" s="1"/>
      <c r="G34" s="1"/>
      <c r="H34" s="1"/>
      <c r="I34" s="1"/>
      <c r="J34" s="1"/>
      <c r="K34" s="1"/>
      <c r="L34" s="1"/>
      <c r="M34" s="1"/>
      <c r="N34" s="1"/>
      <c r="O34" s="1"/>
      <c r="P34" s="1"/>
      <c r="Q34" s="1"/>
    </row>
    <row r="35" spans="1:17" hidden="1" x14ac:dyDescent="0.25">
      <c r="A35" s="1"/>
      <c r="B35" s="1"/>
      <c r="C35" s="1"/>
      <c r="D35" s="1"/>
      <c r="E35" s="1"/>
      <c r="F35" s="1"/>
      <c r="G35" s="1"/>
      <c r="H35" s="1"/>
      <c r="I35" s="1"/>
      <c r="J35" s="1"/>
      <c r="K35" s="1"/>
      <c r="L35" s="1"/>
      <c r="M35" s="1"/>
      <c r="N35" s="1"/>
      <c r="O35" s="1"/>
      <c r="P35" s="1"/>
      <c r="Q35" s="1"/>
    </row>
    <row r="36" spans="1:17" hidden="1" x14ac:dyDescent="0.25">
      <c r="A36" s="1"/>
      <c r="B36" s="1"/>
      <c r="C36" s="1"/>
      <c r="D36" s="1"/>
      <c r="E36" s="1"/>
      <c r="F36" s="1"/>
      <c r="G36" s="1"/>
      <c r="H36" s="1"/>
      <c r="I36" s="1"/>
      <c r="J36" s="1"/>
      <c r="K36" s="1"/>
      <c r="L36" s="1"/>
      <c r="M36" s="1"/>
      <c r="N36" s="1"/>
      <c r="O36" s="1"/>
      <c r="P36" s="1"/>
      <c r="Q36" s="1"/>
    </row>
    <row r="37" spans="1:17" hidden="1" x14ac:dyDescent="0.25">
      <c r="A37" s="1"/>
      <c r="B37" s="1"/>
      <c r="C37" s="1"/>
      <c r="D37" s="1"/>
      <c r="E37" s="1"/>
      <c r="F37" s="117"/>
      <c r="G37" s="117"/>
      <c r="H37" s="117"/>
      <c r="I37" s="1"/>
      <c r="J37" s="1"/>
      <c r="K37" s="1"/>
      <c r="L37" s="1"/>
      <c r="M37" s="1"/>
      <c r="N37" s="1"/>
      <c r="O37" s="1"/>
      <c r="P37" s="1"/>
      <c r="Q37" s="1"/>
    </row>
    <row r="38" spans="1:17" hidden="1" x14ac:dyDescent="0.25">
      <c r="A38" s="1"/>
      <c r="B38" s="1"/>
      <c r="C38" s="1"/>
      <c r="D38" s="1"/>
      <c r="E38" s="1"/>
      <c r="F38" s="117"/>
      <c r="G38" s="117"/>
      <c r="H38" s="117"/>
      <c r="I38" s="1"/>
      <c r="J38" s="1"/>
      <c r="K38" s="1"/>
      <c r="L38" s="1"/>
      <c r="M38" s="1"/>
      <c r="N38" s="1"/>
      <c r="O38" s="1"/>
      <c r="P38" s="1"/>
      <c r="Q38" s="1"/>
    </row>
    <row r="39" spans="1:17" hidden="1" x14ac:dyDescent="0.25">
      <c r="A39" s="1"/>
      <c r="B39" s="1"/>
      <c r="C39" s="1"/>
      <c r="D39" s="1"/>
      <c r="E39" s="1"/>
      <c r="F39" s="1"/>
      <c r="G39" s="1"/>
      <c r="H39" s="1"/>
      <c r="I39" s="1"/>
      <c r="J39" s="1"/>
      <c r="K39" s="1"/>
      <c r="L39" s="1"/>
      <c r="M39" s="1"/>
      <c r="N39" s="1"/>
      <c r="O39" s="1"/>
      <c r="P39" s="1"/>
      <c r="Q39" s="1"/>
    </row>
    <row r="40" spans="1:17" hidden="1" x14ac:dyDescent="0.25">
      <c r="A40" s="1"/>
      <c r="B40" s="1"/>
      <c r="C40" s="1"/>
      <c r="D40" s="1"/>
      <c r="E40" s="1"/>
      <c r="G40" s="1"/>
      <c r="H40" s="1"/>
      <c r="I40" s="1"/>
      <c r="J40" s="1"/>
      <c r="K40" s="1"/>
      <c r="L40" s="1"/>
      <c r="M40" s="1"/>
      <c r="N40" s="1"/>
      <c r="O40" s="1"/>
      <c r="P40" s="1"/>
      <c r="Q40" s="1"/>
    </row>
    <row r="41" spans="1:17" s="1" customFormat="1" hidden="1" x14ac:dyDescent="0.25"/>
    <row r="42" spans="1:17" s="1" customFormat="1" x14ac:dyDescent="0.25"/>
    <row r="43" spans="1:17" s="1" customFormat="1" x14ac:dyDescent="0.25"/>
    <row r="44" spans="1:17" x14ac:dyDescent="0.25">
      <c r="A44" s="1"/>
    </row>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7:H38"/>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3" zoomScale="62" zoomScaleNormal="62" zoomScaleSheetLayoutView="70" workbookViewId="0">
      <selection activeCell="I17" sqref="I17:J18"/>
    </sheetView>
  </sheetViews>
  <sheetFormatPr baseColWidth="10" defaultColWidth="10.875" defaultRowHeight="15.75" x14ac:dyDescent="0.25"/>
  <cols>
    <col min="1" max="1" width="13.75" customWidth="1"/>
    <col min="3" max="3" width="6.125" customWidth="1"/>
    <col min="4" max="4" width="13.5" customWidth="1"/>
    <col min="6" max="6" width="9.625" customWidth="1"/>
    <col min="8" max="8" width="12.875" customWidth="1"/>
    <col min="9" max="9" width="16.75" customWidth="1"/>
    <col min="10" max="10" width="2.5" customWidth="1"/>
    <col min="11" max="11" width="14.125" customWidth="1"/>
    <col min="12" max="12" width="12.75" customWidth="1"/>
    <col min="13" max="13" width="14.125" customWidth="1"/>
    <col min="14" max="14" width="14.5" customWidth="1"/>
    <col min="15" max="15" width="11.25" customWidth="1"/>
    <col min="17" max="17" width="8" customWidth="1"/>
  </cols>
  <sheetData>
    <row r="1" spans="1:17" x14ac:dyDescent="0.25">
      <c r="A1" s="1"/>
      <c r="B1" s="1"/>
      <c r="C1" s="1"/>
      <c r="D1" s="1"/>
      <c r="E1" s="1"/>
      <c r="F1" s="1"/>
      <c r="G1" s="1"/>
      <c r="H1" s="1"/>
      <c r="I1" s="1"/>
      <c r="J1" s="1"/>
      <c r="K1" s="1"/>
      <c r="L1" s="1"/>
      <c r="M1" s="1"/>
      <c r="N1" s="1"/>
      <c r="O1" s="1"/>
      <c r="P1" s="1"/>
      <c r="Q1" s="1"/>
    </row>
    <row r="2" spans="1:17" ht="35.25" customHeight="1" x14ac:dyDescent="0.25">
      <c r="A2" s="1"/>
      <c r="B2" s="96"/>
      <c r="C2" s="96"/>
      <c r="D2" s="96"/>
      <c r="E2" s="96"/>
      <c r="F2" s="96"/>
      <c r="G2" s="96"/>
      <c r="H2" s="96"/>
      <c r="I2" s="96"/>
      <c r="J2" s="96"/>
      <c r="K2" s="96"/>
      <c r="L2" s="96"/>
      <c r="M2" s="96"/>
      <c r="N2" s="96"/>
      <c r="O2" s="96"/>
      <c r="P2" s="96"/>
      <c r="Q2" s="1"/>
    </row>
    <row r="3" spans="1:17" ht="35.25" customHeight="1" x14ac:dyDescent="0.25">
      <c r="A3" s="1"/>
      <c r="B3" s="96"/>
      <c r="C3" s="96"/>
      <c r="D3" s="96"/>
      <c r="E3" s="96"/>
      <c r="F3" s="96"/>
      <c r="G3" s="96"/>
      <c r="H3" s="96"/>
      <c r="I3" s="96"/>
      <c r="J3" s="96"/>
      <c r="K3" s="96"/>
      <c r="L3" s="96"/>
      <c r="M3" s="96"/>
      <c r="N3" s="96"/>
      <c r="O3" s="96"/>
      <c r="P3" s="96"/>
      <c r="Q3" s="1"/>
    </row>
    <row r="4" spans="1:17" ht="54.75" customHeight="1" x14ac:dyDescent="0.25">
      <c r="A4" s="1"/>
      <c r="B4" s="96"/>
      <c r="C4" s="96"/>
      <c r="D4" s="96"/>
      <c r="E4" s="96"/>
      <c r="F4" s="96"/>
      <c r="G4" s="96"/>
      <c r="H4" s="96"/>
      <c r="I4" s="96"/>
      <c r="J4" s="96"/>
      <c r="K4" s="96"/>
      <c r="L4" s="96"/>
      <c r="M4" s="96"/>
      <c r="N4" s="96"/>
      <c r="O4" s="96"/>
      <c r="P4" s="96"/>
      <c r="Q4" s="1"/>
    </row>
    <row r="5" spans="1:17" ht="27"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ht="20.2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252" t="s">
        <v>396</v>
      </c>
      <c r="E8" s="99"/>
      <c r="F8" s="99"/>
      <c r="G8" s="99"/>
      <c r="H8" s="99"/>
      <c r="I8" s="100" t="s">
        <v>1</v>
      </c>
      <c r="J8" s="101" t="s">
        <v>37</v>
      </c>
      <c r="K8" s="101"/>
      <c r="L8" s="100" t="s">
        <v>2</v>
      </c>
      <c r="M8" s="255" t="str">
        <f>[68]POA!$C$19</f>
        <v>16. Desarrollo para el Campo.</v>
      </c>
      <c r="N8" s="99"/>
      <c r="O8" s="100" t="s">
        <v>3</v>
      </c>
      <c r="P8" s="252" t="s">
        <v>397</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9" t="s">
        <v>4</v>
      </c>
      <c r="B11" s="349" t="s">
        <v>128</v>
      </c>
      <c r="C11" s="104"/>
      <c r="D11" s="104"/>
      <c r="E11" s="105"/>
      <c r="F11" s="9" t="s">
        <v>5</v>
      </c>
      <c r="G11" s="349" t="s">
        <v>192</v>
      </c>
      <c r="H11" s="104"/>
      <c r="I11" s="104"/>
      <c r="J11" s="104"/>
      <c r="K11" s="104"/>
      <c r="L11" s="105"/>
      <c r="M11" s="26" t="s">
        <v>6</v>
      </c>
      <c r="N11" s="349" t="s">
        <v>193</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350" t="str">
        <f>[68]POA!$C$17</f>
        <v>EJE III. DIMENSIÓN TERRITORIAL Fortalecimiento Urbano y
Económico</v>
      </c>
      <c r="C13" s="99"/>
      <c r="D13" s="95" t="s">
        <v>8</v>
      </c>
      <c r="E13" s="350" t="str">
        <f>[68]POA!$C$18</f>
        <v>Apoyar a los productores del Municipio con asesorías, capacitaciones, semillas mejoradas y agroquímicos a bajo costo, para la producción de los granos básicos en beneficio de la economía de sus familias.</v>
      </c>
      <c r="F13" s="99"/>
      <c r="G13" s="99"/>
      <c r="H13" s="95" t="s">
        <v>9</v>
      </c>
      <c r="I13" s="350" t="str">
        <f>[68]POA!$C$20</f>
        <v>1.- Vincular unidades económicas para el fortalecimiento del desarrollo económico y productivo del Municipio.       2.- Incrementar la producción agropecuaria mediante esquemas sustentables con innovación del medio rural.</v>
      </c>
      <c r="J13" s="99"/>
      <c r="K13" s="99"/>
      <c r="L13" s="99"/>
      <c r="M13" s="100" t="s">
        <v>10</v>
      </c>
      <c r="N13" s="350" t="str">
        <f>[68]POA!$C$21</f>
        <v>16.1    Dotación de semillas mejoradas a productores. 16.2   Programa de agroquímicos a bajo costo.</v>
      </c>
      <c r="O13" s="99"/>
      <c r="P13" s="99"/>
      <c r="Q13" s="99"/>
    </row>
    <row r="14" spans="1:17" ht="158.2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100" t="s">
        <v>15</v>
      </c>
      <c r="J17" s="100"/>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100"/>
      <c r="J18" s="100"/>
      <c r="K18" s="100"/>
      <c r="L18" s="9" t="s">
        <v>399</v>
      </c>
      <c r="M18" s="9" t="s">
        <v>18</v>
      </c>
      <c r="N18" s="100"/>
      <c r="O18" s="100"/>
      <c r="P18" s="100"/>
      <c r="Q18" s="100"/>
    </row>
    <row r="19" spans="1:18" ht="106.5" customHeight="1" x14ac:dyDescent="0.25">
      <c r="A19" s="2" t="s">
        <v>28</v>
      </c>
      <c r="B19" s="99" t="str">
        <f>[68]MIR!$B$15</f>
        <v>Aprobar el presupuesto de egresos y ley de ingresos,para erradicar el hambre, la pobreza, el desempleo juvenil y la migración forzada en la población en general del municipio de Eduardo Neri.</v>
      </c>
      <c r="C19" s="99"/>
      <c r="D19" s="99"/>
      <c r="E19" s="99" t="str">
        <f>[68]MIR!$C$15</f>
        <v>Porcentaje de resoluciones de aprobacion.</v>
      </c>
      <c r="F19" s="99"/>
      <c r="G19" s="99" t="str">
        <f>[68]MIR!$G$15</f>
        <v>Porcentaje de Resoluciones Aprobadas = (No. De proyectos Terminados/ No. De Proyectos Programados) * 100.   PAP=(NPT/NPP) * 100</v>
      </c>
      <c r="H19" s="99"/>
      <c r="I19" s="109" t="s">
        <v>156</v>
      </c>
      <c r="J19" s="99"/>
      <c r="K19" s="48" t="s">
        <v>399</v>
      </c>
      <c r="L19" s="8">
        <v>1</v>
      </c>
      <c r="M19" s="71" t="s">
        <v>440</v>
      </c>
      <c r="N19" s="72" t="s">
        <v>441</v>
      </c>
      <c r="O19" s="5">
        <v>0.25</v>
      </c>
      <c r="P19" s="109" t="s">
        <v>37</v>
      </c>
      <c r="Q19" s="99"/>
    </row>
    <row r="20" spans="1:18" ht="114" customHeight="1" x14ac:dyDescent="0.25">
      <c r="A20" s="2" t="s">
        <v>29</v>
      </c>
      <c r="B20" s="99" t="str">
        <f>[68]MIR!$B$16</f>
        <v xml:space="preserve">Asistir con puntualidad a las sesiones ordinarias y extraordinarias del Ayuntamiento y proponer Resoluciones aprobadas y  apoyo por las autoridades en el desarrollo, para una mejor y eficiente inversión en la agricultura en mayor escala para el desarrollo rural inclusivo, del Municipio de Eduardo Neri. </v>
      </c>
      <c r="C20" s="99"/>
      <c r="D20" s="99"/>
      <c r="E20" s="99" t="str">
        <f>[68]MIR!$C$16</f>
        <v>Porcentaje de acciones implemetadas  para el control de los recursos financieros.</v>
      </c>
      <c r="F20" s="99"/>
      <c r="G20" s="99" t="str">
        <f>[68]MIR!$G$16</f>
        <v>Porcentaje de Efectividad = No. De Acciones Realizadas / No. De Acciones Programadas * 100             PAI=NAR/NAP *100</v>
      </c>
      <c r="H20" s="99"/>
      <c r="I20" s="109" t="s">
        <v>156</v>
      </c>
      <c r="J20" s="99"/>
      <c r="K20" s="48" t="s">
        <v>399</v>
      </c>
      <c r="L20" s="60">
        <v>1</v>
      </c>
      <c r="M20" s="71" t="s">
        <v>440</v>
      </c>
      <c r="N20" s="72" t="s">
        <v>441</v>
      </c>
      <c r="O20" s="5">
        <v>0.25</v>
      </c>
      <c r="P20" s="109" t="s">
        <v>37</v>
      </c>
      <c r="Q20" s="99"/>
    </row>
    <row r="21" spans="1:18" ht="90.75" customHeight="1" x14ac:dyDescent="0.25">
      <c r="A21" s="2" t="s">
        <v>71</v>
      </c>
      <c r="B21" s="350" t="str">
        <f>[68]MIR!$B$17</f>
        <v>Ejercer la debida inspección y vigilancia, en los ramos a  cargo  para  Mejor acceso e igualdad  de recursos productivos como la tierra, el agua, el crédito y la energia, con servicios básicos de calidad, para el desarrollo de los agricultores.</v>
      </c>
      <c r="C21" s="99"/>
      <c r="D21" s="99"/>
      <c r="E21" s="99" t="str">
        <f>[68]MIR!$C$17</f>
        <v>Porcentaje de acciones implemetadas  para el control de los recursos financieros.</v>
      </c>
      <c r="F21" s="99"/>
      <c r="G21" s="99" t="str">
        <f>[68]MIR!$G$17</f>
        <v>Porcentaje de Integración = No. De Documentos Integrados / No. De Total de Documentos * 100            PC= (NDE/NTD) *100</v>
      </c>
      <c r="H21" s="99"/>
      <c r="I21" s="109" t="s">
        <v>156</v>
      </c>
      <c r="J21" s="99"/>
      <c r="K21" s="48" t="s">
        <v>399</v>
      </c>
      <c r="L21" s="60">
        <v>1</v>
      </c>
      <c r="M21" s="71" t="s">
        <v>440</v>
      </c>
      <c r="N21" s="72" t="s">
        <v>441</v>
      </c>
      <c r="O21" s="5">
        <v>0.25</v>
      </c>
      <c r="P21" s="109" t="s">
        <v>37</v>
      </c>
      <c r="Q21" s="99"/>
    </row>
    <row r="22" spans="1:18" ht="107.25" customHeight="1" x14ac:dyDescent="0.25">
      <c r="A22" s="2" t="s">
        <v>72</v>
      </c>
      <c r="B22" s="99" t="str">
        <f>[68]MIR!$B$21</f>
        <v>Dictaminar e informar sobre los asuntos que les encomiende el Ayuntamiento  para una mejor Producción y  apoyo de los tres niveles de gobierno.</v>
      </c>
      <c r="C22" s="99"/>
      <c r="D22" s="99"/>
      <c r="E22" s="99" t="str">
        <f>[68]MIR!$C$21</f>
        <v>Porcentaje de resoluciones aprobadas.</v>
      </c>
      <c r="F22" s="99"/>
      <c r="G22" s="99" t="s">
        <v>198</v>
      </c>
      <c r="H22" s="99"/>
      <c r="I22" s="109" t="s">
        <v>156</v>
      </c>
      <c r="J22" s="99"/>
      <c r="K22" s="48" t="s">
        <v>399</v>
      </c>
      <c r="L22" s="60">
        <v>1</v>
      </c>
      <c r="M22" s="71" t="s">
        <v>440</v>
      </c>
      <c r="N22" s="72" t="s">
        <v>441</v>
      </c>
      <c r="O22" s="5">
        <v>0.25</v>
      </c>
      <c r="P22" s="109" t="s">
        <v>37</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84.75" customHeight="1" x14ac:dyDescent="0.25">
      <c r="A24" s="3" t="s">
        <v>81</v>
      </c>
      <c r="B24" s="99" t="str">
        <f>[68]MIR!$B$18</f>
        <v>Formular al Ayuntamiento las propuestas de ordenamientos en asuntos municipales, mejor acceso e igualdad por parte de las autoridades a todos los agricultores del municipio.</v>
      </c>
      <c r="C24" s="99"/>
      <c r="D24" s="99"/>
      <c r="E24" s="99" t="s">
        <v>195</v>
      </c>
      <c r="F24" s="99"/>
      <c r="G24" s="99" t="s">
        <v>201</v>
      </c>
      <c r="H24" s="99"/>
      <c r="I24" s="109" t="s">
        <v>156</v>
      </c>
      <c r="J24" s="99"/>
      <c r="K24" s="67" t="s">
        <v>399</v>
      </c>
      <c r="L24" s="48">
        <v>1</v>
      </c>
      <c r="M24" s="71" t="s">
        <v>440</v>
      </c>
      <c r="N24" s="72" t="s">
        <v>441</v>
      </c>
      <c r="O24" s="5">
        <v>0.25</v>
      </c>
      <c r="P24" s="109" t="s">
        <v>37</v>
      </c>
      <c r="Q24" s="99"/>
    </row>
    <row r="25" spans="1:18" ht="90.75" customHeight="1" x14ac:dyDescent="0.25">
      <c r="A25" s="3" t="s">
        <v>74</v>
      </c>
      <c r="B25" s="99" t="str">
        <f>[68]MIR!$B$19</f>
        <v>Convocatoria a sesiones de cabildo, para evitar y brindar talleres sobre la Explotación agrícola en áreas rurales.</v>
      </c>
      <c r="C25" s="99"/>
      <c r="D25" s="99"/>
      <c r="E25" s="99" t="s">
        <v>195</v>
      </c>
      <c r="F25" s="99"/>
      <c r="G25" s="99" t="s">
        <v>202</v>
      </c>
      <c r="H25" s="99"/>
      <c r="I25" s="109" t="s">
        <v>156</v>
      </c>
      <c r="J25" s="99"/>
      <c r="K25" s="67" t="s">
        <v>399</v>
      </c>
      <c r="L25" s="48">
        <v>1</v>
      </c>
      <c r="M25" s="71" t="s">
        <v>440</v>
      </c>
      <c r="N25" s="72" t="s">
        <v>441</v>
      </c>
      <c r="O25" s="5">
        <v>0.25</v>
      </c>
      <c r="P25" s="109" t="s">
        <v>37</v>
      </c>
      <c r="Q25" s="99"/>
      <c r="R25" t="s">
        <v>34</v>
      </c>
    </row>
    <row r="26" spans="1:18" ht="109.5" customHeight="1" x14ac:dyDescent="0.25">
      <c r="A26" s="3" t="s">
        <v>75</v>
      </c>
      <c r="B26" s="112" t="str">
        <f>[68]MIR!$B$20</f>
        <v xml:space="preserve"> Formular al Ayuntamiento las propuestas de ordenamientos en asuntos municipales, comocapacitacion en  proyectos productivos a los agricultores.</v>
      </c>
      <c r="C26" s="116"/>
      <c r="D26" s="113"/>
      <c r="E26" s="112" t="str">
        <f>[68]MIR!$C$20</f>
        <v>Porcentaje de resoluciones para su aprobacion.</v>
      </c>
      <c r="F26" s="113"/>
      <c r="G26" s="112" t="s">
        <v>198</v>
      </c>
      <c r="H26" s="113"/>
      <c r="I26" s="114" t="s">
        <v>156</v>
      </c>
      <c r="J26" s="115"/>
      <c r="K26" s="67" t="s">
        <v>399</v>
      </c>
      <c r="L26" s="48">
        <v>1</v>
      </c>
      <c r="M26" s="71" t="s">
        <v>440</v>
      </c>
      <c r="N26" s="72" t="s">
        <v>441</v>
      </c>
      <c r="O26" s="5">
        <v>0.25</v>
      </c>
      <c r="P26" s="109" t="s">
        <v>37</v>
      </c>
      <c r="Q26" s="99"/>
    </row>
    <row r="27" spans="1:18" ht="105" customHeight="1" x14ac:dyDescent="0.25">
      <c r="A27" s="3" t="s">
        <v>77</v>
      </c>
      <c r="B27" s="99" t="str">
        <f>[68]MIR!$B$22</f>
        <v>Solicitar los informes necesarios para el buen desarrollo de sus funciones en losSuficientes insumos agrícolas a los comerciantes campesinos del municipio.</v>
      </c>
      <c r="C27" s="99"/>
      <c r="D27" s="99"/>
      <c r="E27" s="99" t="s">
        <v>189</v>
      </c>
      <c r="F27" s="99"/>
      <c r="G27" s="99" t="s">
        <v>198</v>
      </c>
      <c r="H27" s="99"/>
      <c r="I27" s="99" t="s">
        <v>156</v>
      </c>
      <c r="J27" s="99"/>
      <c r="K27" s="67" t="s">
        <v>399</v>
      </c>
      <c r="L27" s="48">
        <v>1</v>
      </c>
      <c r="M27" s="71" t="s">
        <v>440</v>
      </c>
      <c r="N27" s="72" t="s">
        <v>441</v>
      </c>
      <c r="O27" s="5">
        <v>0.25</v>
      </c>
      <c r="P27" s="109" t="s">
        <v>37</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5:Q25"/>
    <mergeCell ref="B27:D27"/>
    <mergeCell ref="E27:F27"/>
    <mergeCell ref="G27:H27"/>
    <mergeCell ref="I27:J27"/>
    <mergeCell ref="P27:Q27"/>
    <mergeCell ref="P26:Q26"/>
    <mergeCell ref="F33:H34"/>
    <mergeCell ref="B25:D25"/>
    <mergeCell ref="E25:F25"/>
    <mergeCell ref="G25:H25"/>
    <mergeCell ref="I25:J25"/>
    <mergeCell ref="B26:D26"/>
    <mergeCell ref="E26:F26"/>
    <mergeCell ref="G26:H26"/>
    <mergeCell ref="I26:J26"/>
  </mergeCells>
  <pageMargins left="0.7" right="0.7" top="0.75" bottom="0.75" header="0.3" footer="0.3"/>
  <pageSetup scale="53" orientation="landscape" horizontalDpi="4294967292"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8" zoomScale="68" zoomScaleNormal="68" zoomScaleSheetLayoutView="70" workbookViewId="0">
      <selection activeCell="O27" sqref="O27"/>
    </sheetView>
  </sheetViews>
  <sheetFormatPr baseColWidth="10" defaultColWidth="10.875" defaultRowHeight="15.75" x14ac:dyDescent="0.25"/>
  <cols>
    <col min="1" max="1" width="13.75" customWidth="1"/>
    <col min="3" max="3" width="6.875" customWidth="1"/>
    <col min="4" max="4" width="10.875" customWidth="1"/>
    <col min="6" max="6" width="10.25" customWidth="1"/>
    <col min="8" max="8" width="12.875" customWidth="1"/>
    <col min="9" max="9" width="13.375" customWidth="1"/>
    <col min="10" max="10" width="2" customWidth="1"/>
    <col min="11" max="11" width="13.625" customWidth="1"/>
    <col min="12" max="12" width="13.125" customWidth="1"/>
    <col min="13" max="13" width="12.125" customWidth="1"/>
    <col min="14" max="14" width="13.5" customWidth="1"/>
    <col min="15" max="15" width="11.5" customWidth="1"/>
    <col min="17" max="17" width="5.875" customWidth="1"/>
  </cols>
  <sheetData>
    <row r="1" spans="1:18" x14ac:dyDescent="0.25">
      <c r="A1" s="1"/>
      <c r="B1" s="1"/>
      <c r="C1" s="1"/>
      <c r="D1" s="1"/>
      <c r="E1" s="1"/>
      <c r="F1" s="1"/>
      <c r="G1" s="1"/>
      <c r="H1" s="1"/>
      <c r="I1" s="1"/>
      <c r="J1" s="1"/>
      <c r="K1" s="1"/>
      <c r="L1" s="1"/>
      <c r="M1" s="1"/>
      <c r="N1" s="1"/>
      <c r="O1" s="1"/>
      <c r="P1" s="1"/>
      <c r="Q1" s="1"/>
    </row>
    <row r="2" spans="1:18" x14ac:dyDescent="0.25">
      <c r="A2" s="1"/>
      <c r="B2" s="96"/>
      <c r="C2" s="96"/>
      <c r="D2" s="96"/>
      <c r="E2" s="96"/>
      <c r="F2" s="96"/>
      <c r="G2" s="96"/>
      <c r="H2" s="96"/>
      <c r="I2" s="96"/>
      <c r="J2" s="96"/>
      <c r="K2" s="96"/>
      <c r="L2" s="96"/>
      <c r="M2" s="96"/>
      <c r="N2" s="96"/>
      <c r="O2" s="96"/>
      <c r="P2" s="96"/>
      <c r="Q2" s="1"/>
    </row>
    <row r="3" spans="1:18" x14ac:dyDescent="0.25">
      <c r="A3" s="1"/>
      <c r="B3" s="96"/>
      <c r="C3" s="96"/>
      <c r="D3" s="96"/>
      <c r="E3" s="96"/>
      <c r="F3" s="96"/>
      <c r="G3" s="96"/>
      <c r="H3" s="96"/>
      <c r="I3" s="96"/>
      <c r="J3" s="96"/>
      <c r="K3" s="96"/>
      <c r="L3" s="96"/>
      <c r="M3" s="96"/>
      <c r="N3" s="96"/>
      <c r="O3" s="96"/>
      <c r="P3" s="96"/>
      <c r="Q3" s="1"/>
    </row>
    <row r="4" spans="1:18" ht="62.25" customHeight="1" x14ac:dyDescent="0.25">
      <c r="A4" s="1"/>
      <c r="B4" s="96"/>
      <c r="C4" s="96"/>
      <c r="D4" s="96"/>
      <c r="E4" s="96"/>
      <c r="F4" s="96"/>
      <c r="G4" s="96"/>
      <c r="H4" s="96"/>
      <c r="I4" s="96"/>
      <c r="J4" s="96"/>
      <c r="K4" s="96"/>
      <c r="L4" s="96"/>
      <c r="M4" s="96"/>
      <c r="N4" s="96"/>
      <c r="O4" s="96"/>
      <c r="P4" s="96"/>
      <c r="Q4" s="1"/>
    </row>
    <row r="5" spans="1:18" ht="21.75" customHeight="1" x14ac:dyDescent="0.25">
      <c r="A5" s="1"/>
      <c r="B5" s="97" t="s">
        <v>439</v>
      </c>
      <c r="C5" s="97"/>
      <c r="D5" s="97"/>
      <c r="E5" s="97"/>
      <c r="F5" s="97"/>
      <c r="G5" s="97"/>
      <c r="H5" s="97"/>
      <c r="I5" s="97"/>
      <c r="J5" s="97"/>
      <c r="K5" s="97"/>
      <c r="L5" s="97"/>
      <c r="M5" s="97"/>
      <c r="N5" s="97"/>
      <c r="O5" s="97"/>
      <c r="P5" s="97"/>
      <c r="Q5" s="1"/>
    </row>
    <row r="6" spans="1:18" ht="1.5" customHeight="1" x14ac:dyDescent="0.25">
      <c r="A6" s="1"/>
      <c r="B6" s="1"/>
      <c r="C6" s="1"/>
      <c r="D6" s="1"/>
      <c r="E6" s="1"/>
      <c r="F6" s="1"/>
      <c r="G6" s="1"/>
      <c r="H6" s="1"/>
      <c r="I6" s="1"/>
      <c r="J6" s="1"/>
      <c r="K6" s="1"/>
      <c r="L6" s="1"/>
      <c r="M6" s="1"/>
      <c r="N6" s="1"/>
      <c r="O6" s="1"/>
      <c r="P6" s="1"/>
      <c r="Q6" s="1"/>
    </row>
    <row r="7" spans="1:18" ht="27.75" customHeight="1" x14ac:dyDescent="0.25">
      <c r="A7" s="95" t="s">
        <v>26</v>
      </c>
      <c r="B7" s="95"/>
      <c r="C7" s="95"/>
      <c r="D7" s="95"/>
      <c r="E7" s="95"/>
      <c r="F7" s="95"/>
      <c r="G7" s="95"/>
      <c r="H7" s="95"/>
      <c r="I7" s="95"/>
      <c r="J7" s="95"/>
      <c r="K7" s="95"/>
      <c r="L7" s="95"/>
      <c r="M7" s="95"/>
      <c r="N7" s="95"/>
      <c r="O7" s="95"/>
      <c r="P7" s="95"/>
      <c r="Q7" s="95"/>
    </row>
    <row r="8" spans="1:18" ht="23.25" customHeight="1" x14ac:dyDescent="0.25">
      <c r="A8" s="95" t="s">
        <v>0</v>
      </c>
      <c r="B8" s="95"/>
      <c r="C8" s="95"/>
      <c r="D8" s="252" t="s">
        <v>396</v>
      </c>
      <c r="E8" s="99"/>
      <c r="F8" s="99"/>
      <c r="G8" s="99"/>
      <c r="H8" s="99"/>
      <c r="I8" s="100" t="s">
        <v>1</v>
      </c>
      <c r="J8" s="101" t="s">
        <v>36</v>
      </c>
      <c r="K8" s="101"/>
      <c r="L8" s="100" t="s">
        <v>2</v>
      </c>
      <c r="M8" s="306" t="str">
        <f>'[69]MIR '!$C$7</f>
        <v>Programa 4. Promoción de la Educación   y   Programa 12. Obras Incluyentes</v>
      </c>
      <c r="N8" s="307"/>
      <c r="O8" s="100" t="s">
        <v>3</v>
      </c>
      <c r="P8" s="252" t="s">
        <v>397</v>
      </c>
      <c r="Q8" s="99"/>
    </row>
    <row r="9" spans="1:18" ht="96.75" customHeight="1" x14ac:dyDescent="0.25">
      <c r="A9" s="95"/>
      <c r="B9" s="95"/>
      <c r="C9" s="95"/>
      <c r="D9" s="99"/>
      <c r="E9" s="99"/>
      <c r="F9" s="99"/>
      <c r="G9" s="99"/>
      <c r="H9" s="99"/>
      <c r="I9" s="100"/>
      <c r="J9" s="101"/>
      <c r="K9" s="101"/>
      <c r="L9" s="100"/>
      <c r="M9" s="308"/>
      <c r="N9" s="309"/>
      <c r="O9" s="100"/>
      <c r="P9" s="99"/>
      <c r="Q9" s="99"/>
      <c r="R9" t="s">
        <v>34</v>
      </c>
    </row>
    <row r="10" spans="1:18" x14ac:dyDescent="0.25">
      <c r="A10" s="95" t="s">
        <v>27</v>
      </c>
      <c r="B10" s="95"/>
      <c r="C10" s="95"/>
      <c r="D10" s="95"/>
      <c r="E10" s="95"/>
      <c r="F10" s="95"/>
      <c r="G10" s="95"/>
      <c r="H10" s="95"/>
      <c r="I10" s="95"/>
      <c r="J10" s="95"/>
      <c r="K10" s="95"/>
      <c r="L10" s="95"/>
      <c r="M10" s="95"/>
      <c r="N10" s="95"/>
      <c r="O10" s="95"/>
      <c r="P10" s="95"/>
      <c r="Q10" s="95"/>
    </row>
    <row r="11" spans="1:18" ht="29.1" customHeight="1" x14ac:dyDescent="0.25">
      <c r="A11" s="9" t="s">
        <v>4</v>
      </c>
      <c r="B11" s="349" t="s">
        <v>128</v>
      </c>
      <c r="C11" s="104"/>
      <c r="D11" s="104"/>
      <c r="E11" s="105"/>
      <c r="F11" s="9" t="s">
        <v>5</v>
      </c>
      <c r="G11" s="349" t="s">
        <v>192</v>
      </c>
      <c r="H11" s="104"/>
      <c r="I11" s="104"/>
      <c r="J11" s="104"/>
      <c r="K11" s="104"/>
      <c r="L11" s="105"/>
      <c r="M11" s="28" t="s">
        <v>6</v>
      </c>
      <c r="N11" s="349" t="s">
        <v>193</v>
      </c>
      <c r="O11" s="104"/>
      <c r="P11" s="104"/>
      <c r="Q11" s="105"/>
    </row>
    <row r="12" spans="1:18" x14ac:dyDescent="0.25">
      <c r="A12" s="95" t="s">
        <v>25</v>
      </c>
      <c r="B12" s="95"/>
      <c r="C12" s="95"/>
      <c r="D12" s="95"/>
      <c r="E12" s="95"/>
      <c r="F12" s="95"/>
      <c r="G12" s="95"/>
      <c r="H12" s="95"/>
      <c r="I12" s="95"/>
      <c r="J12" s="95"/>
      <c r="K12" s="95"/>
      <c r="L12" s="95"/>
      <c r="M12" s="95"/>
      <c r="N12" s="95"/>
      <c r="O12" s="95"/>
      <c r="P12" s="95"/>
      <c r="Q12" s="95"/>
    </row>
    <row r="13" spans="1:18" x14ac:dyDescent="0.25">
      <c r="A13" s="100" t="s">
        <v>7</v>
      </c>
      <c r="B13" s="356" t="str">
        <f>[69]POA!$C$17</f>
        <v>1.   Dimension Social .   Desarrollo Integral e Incluyente.   3. Dimension Territorial. Fortalecimiento Urbano y Economico</v>
      </c>
      <c r="C13" s="99"/>
      <c r="D13" s="95" t="s">
        <v>8</v>
      </c>
      <c r="E13" s="350" t="str">
        <f>[69]POA!$C$18</f>
        <v>Coordinar con las diferentes áreas y jefaturas, acciones para incorporar las diferentes actividades, culturales, deportivas, recreativas, educativas, rescatando valores en la sociedad. Ejecutar y verificar las obras públicas propuestas para que sean construidas con calidad y beneficien a un número significativo de habitantes del municipio de Eduardo Neri.</v>
      </c>
      <c r="F13" s="99"/>
      <c r="G13" s="99"/>
      <c r="H13" s="95" t="s">
        <v>9</v>
      </c>
      <c r="I13" s="255" t="str">
        <f>[69]POA!$C$20</f>
        <v>Gestionar infraestructura educativa, equipamiento para la rehabilitación y construcción de espacios educativos.  Planear las obras sustentables en beneficio de
toda la ciudadanía.   • Planear las obras sustentables en beneficio de toda la ciudadanía. • Impulsar una imagen urbana sustentable</v>
      </c>
      <c r="J13" s="99"/>
      <c r="K13" s="99"/>
      <c r="L13" s="99"/>
      <c r="M13" s="100" t="s">
        <v>10</v>
      </c>
      <c r="N13" s="255" t="str">
        <f>[69]POA!$C$21</f>
        <v>4.1 Semana Cívico-Cultural y Deportiva por el natalicio de Eduardo Neri. 4.2 Interculturalidad y competencia deportiva entre los Municipios de la región Centro.  12.4 Infraestructura Urbana: Equipamiento y gestión de recursos.  12.5 Campaña de Imagen Urbana.</v>
      </c>
      <c r="O13" s="99"/>
      <c r="P13" s="99"/>
      <c r="Q13" s="99"/>
    </row>
    <row r="14" spans="1:18" ht="146.25" customHeight="1" x14ac:dyDescent="0.25">
      <c r="A14" s="100"/>
      <c r="B14" s="99"/>
      <c r="C14" s="99"/>
      <c r="D14" s="95"/>
      <c r="E14" s="99"/>
      <c r="F14" s="99"/>
      <c r="G14" s="99"/>
      <c r="H14" s="95"/>
      <c r="I14" s="99"/>
      <c r="J14" s="99"/>
      <c r="K14" s="99"/>
      <c r="L14" s="99"/>
      <c r="M14" s="100"/>
      <c r="N14" s="99"/>
      <c r="O14" s="99"/>
      <c r="P14" s="99"/>
      <c r="Q14" s="99"/>
    </row>
    <row r="15" spans="1:18" x14ac:dyDescent="0.25">
      <c r="A15" s="107" t="s">
        <v>24</v>
      </c>
      <c r="B15" s="107"/>
      <c r="C15" s="107"/>
      <c r="D15" s="107"/>
      <c r="E15" s="107"/>
      <c r="F15" s="107"/>
      <c r="G15" s="107"/>
      <c r="H15" s="107"/>
      <c r="I15" s="107"/>
      <c r="J15" s="107"/>
      <c r="K15" s="107"/>
      <c r="L15" s="107"/>
      <c r="M15" s="107"/>
      <c r="N15" s="107"/>
      <c r="O15" s="107"/>
      <c r="P15" s="107"/>
      <c r="Q15" s="107"/>
    </row>
    <row r="16" spans="1:18"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28" t="s">
        <v>399</v>
      </c>
      <c r="M18" s="38" t="s">
        <v>18</v>
      </c>
      <c r="N18" s="100"/>
      <c r="O18" s="100"/>
      <c r="P18" s="100"/>
      <c r="Q18" s="100"/>
    </row>
    <row r="19" spans="1:18" ht="117" customHeight="1" x14ac:dyDescent="0.25">
      <c r="A19" s="12" t="s">
        <v>28</v>
      </c>
      <c r="B19" s="99" t="str">
        <f>'[69]MIR '!$B$15</f>
        <v xml:space="preserve">Prevencion de infecciones respiratorias, enfermedades cardíacas, accidentes cerebrovasculares y cáncer de pulmón en los centros de salud adecuado de los habitantes del Municipio  de Eduardo Neri, mediante  Aprobacion de presupuesto de egresos y ley de ingresos, </v>
      </c>
      <c r="C19" s="99"/>
      <c r="D19" s="99"/>
      <c r="E19" s="99" t="str">
        <f>'[69]MIR '!$C$15</f>
        <v>Porcentaje de resoluciones de aprobacion.</v>
      </c>
      <c r="F19" s="99"/>
      <c r="G19" s="350" t="str">
        <f>'[69]MIR '!$G$15</f>
        <v>Porcentaje de Resoluciones Aprobadas = (No. De proyectos Terminados/ No. De Proyectos Programados) * 100.   PAP=(NPT/NPP) * 100</v>
      </c>
      <c r="H19" s="99"/>
      <c r="I19" s="109" t="str">
        <f>'[69]MIR '!$H$15</f>
        <v>Registro de Asistencia, Minutas de Trabajo y Evidencias Fotográficas</v>
      </c>
      <c r="J19" s="99"/>
      <c r="K19" s="48" t="s">
        <v>399</v>
      </c>
      <c r="L19" s="71">
        <v>1</v>
      </c>
      <c r="M19" s="71" t="s">
        <v>440</v>
      </c>
      <c r="N19" s="72" t="s">
        <v>441</v>
      </c>
      <c r="O19" s="5">
        <v>0.25</v>
      </c>
      <c r="P19" s="350" t="s">
        <v>199</v>
      </c>
      <c r="Q19" s="99"/>
    </row>
    <row r="20" spans="1:18" ht="102" customHeight="1" x14ac:dyDescent="0.25">
      <c r="A20" s="12" t="s">
        <v>29</v>
      </c>
      <c r="B20" s="99" t="str">
        <f>'[69]MIR '!$B$16</f>
        <v xml:space="preserve">  Garantizar un  Desarrollo urbano, sostenible e inclusivo, para prevenir el deterioro ambiental para no comprometer el hogar de las futuras generaciones en el municipio de Eduardo Neri. </v>
      </c>
      <c r="C20" s="99"/>
      <c r="D20" s="99"/>
      <c r="E20" s="99" t="str">
        <f>'[69]MIR '!$C$16</f>
        <v>Porcentaje de acciones implemetadas  para el control de los recursos financieros.</v>
      </c>
      <c r="F20" s="99"/>
      <c r="G20" s="99" t="str">
        <f>'[69]MIR '!$G$16</f>
        <v>Porcentaje de Efectividad = No. De Acciones Realizadas / No. De Acciones Programadas * 100             PAI=NAR/NAP *100</v>
      </c>
      <c r="H20" s="99"/>
      <c r="I20" s="109" t="str">
        <f>'[69]MIR '!$H$16</f>
        <v>Registro de Asistencia, Minutas de Trabajo y Evidencias Fotográficas</v>
      </c>
      <c r="J20" s="99"/>
      <c r="K20" s="48" t="s">
        <v>399</v>
      </c>
      <c r="L20" s="63">
        <v>1</v>
      </c>
      <c r="M20" s="71" t="s">
        <v>440</v>
      </c>
      <c r="N20" s="72" t="s">
        <v>441</v>
      </c>
      <c r="O20" s="5">
        <v>0.25</v>
      </c>
      <c r="P20" s="350" t="s">
        <v>199</v>
      </c>
      <c r="Q20" s="99"/>
    </row>
    <row r="21" spans="1:18" ht="87" customHeight="1" x14ac:dyDescent="0.25">
      <c r="A21" s="30" t="s">
        <v>71</v>
      </c>
      <c r="B21" s="99" t="str">
        <f>'[69]MIR '!$B$17</f>
        <v>Eficiente apoyo de igualdad  en las diferentes colonias del municipio.</v>
      </c>
      <c r="C21" s="99"/>
      <c r="D21" s="99"/>
      <c r="E21" s="99" t="str">
        <f>'[69]MIR '!$C$17</f>
        <v>Porcentaje de acciones implemetadas  para el control de los recursos financieros.</v>
      </c>
      <c r="F21" s="99"/>
      <c r="G21" s="99" t="str">
        <f>'[69]MIR '!$G$17</f>
        <v>Porcentaje de Integración = No. De Documentos Integrados / No. De Total de Documentos * 100            PC= (NDE/NTD) *100</v>
      </c>
      <c r="H21" s="99"/>
      <c r="I21" s="109" t="str">
        <f>'[69]MIR '!$H$17</f>
        <v>Registro de Asistencia, Minutas de Trabajo y Evidencias Fotográficas</v>
      </c>
      <c r="J21" s="99"/>
      <c r="K21" s="48" t="s">
        <v>399</v>
      </c>
      <c r="L21" s="63">
        <v>1</v>
      </c>
      <c r="M21" s="71" t="s">
        <v>440</v>
      </c>
      <c r="N21" s="72" t="s">
        <v>441</v>
      </c>
      <c r="O21" s="5">
        <v>0.25</v>
      </c>
      <c r="P21" s="350" t="s">
        <v>199</v>
      </c>
      <c r="Q21" s="99"/>
    </row>
    <row r="22" spans="1:18" ht="93.75" customHeight="1" x14ac:dyDescent="0.25">
      <c r="A22" s="30" t="s">
        <v>194</v>
      </c>
      <c r="B22" s="99" t="str">
        <f>'[69]MIR '!$B$21</f>
        <v>Asistir con puntualidad a las sesiones ordinarias y extraordinarias del Ayuntamiento y proponer Rehabilitación energética y de accesibilidad y creación de espacios verdes.</v>
      </c>
      <c r="C22" s="99"/>
      <c r="D22" s="99"/>
      <c r="E22" s="112" t="str">
        <f>'[69]MIR '!$C$21</f>
        <v>Porcentaje de resoluciones aprobadas.</v>
      </c>
      <c r="F22" s="113"/>
      <c r="G22" s="99" t="str">
        <f>'[69]MIR '!$G$21</f>
        <v>Porcentaje de Resoluciones = (No. De Áreas inspeccionadas / No. Total de Áreas Programadas) * 100                                  PA= (NAi/NTAP) * 100</v>
      </c>
      <c r="H22" s="99"/>
      <c r="I22" s="109" t="str">
        <f>'[69]MIR '!$H$21</f>
        <v>Registro de Asistencia, Minutas de Trabajo y Evidencias Fotográficas</v>
      </c>
      <c r="J22" s="99"/>
      <c r="K22" s="48" t="s">
        <v>399</v>
      </c>
      <c r="L22" s="63">
        <v>1</v>
      </c>
      <c r="M22" s="71" t="s">
        <v>440</v>
      </c>
      <c r="N22" s="72" t="s">
        <v>441</v>
      </c>
      <c r="O22" s="5">
        <v>0.25</v>
      </c>
      <c r="P22" s="350" t="s">
        <v>199</v>
      </c>
      <c r="Q22" s="99"/>
    </row>
    <row r="23" spans="1:18" x14ac:dyDescent="0.25">
      <c r="A23" s="355" t="s">
        <v>30</v>
      </c>
      <c r="B23" s="355"/>
      <c r="C23" s="355"/>
      <c r="D23" s="355"/>
      <c r="E23" s="355"/>
      <c r="F23" s="355"/>
      <c r="G23" s="355"/>
      <c r="H23" s="355"/>
      <c r="I23" s="355"/>
      <c r="J23" s="355"/>
      <c r="K23" s="355"/>
      <c r="L23" s="355"/>
      <c r="M23" s="355"/>
      <c r="N23" s="355"/>
      <c r="O23" s="355"/>
      <c r="P23" s="355"/>
      <c r="Q23" s="355"/>
    </row>
    <row r="24" spans="1:18" ht="81.75" customHeight="1" x14ac:dyDescent="0.25">
      <c r="A24" s="13" t="s">
        <v>81</v>
      </c>
      <c r="B24" s="99" t="str">
        <f>'[69]MIR '!$B$18</f>
        <v>Control adecuado y mejor planificado para el suministro de agua.s,  para dictaminar e informar sobre los asuntos que les encomiende el Ayuntamiento,.</v>
      </c>
      <c r="C24" s="99"/>
      <c r="D24" s="99"/>
      <c r="E24" s="99" t="s">
        <v>195</v>
      </c>
      <c r="F24" s="99"/>
      <c r="G24" s="99" t="s">
        <v>201</v>
      </c>
      <c r="H24" s="99"/>
      <c r="I24" s="109" t="s">
        <v>156</v>
      </c>
      <c r="J24" s="99"/>
      <c r="K24" s="48" t="s">
        <v>399</v>
      </c>
      <c r="L24" s="8">
        <v>1</v>
      </c>
      <c r="M24" s="71" t="s">
        <v>440</v>
      </c>
      <c r="N24" s="72" t="s">
        <v>441</v>
      </c>
      <c r="O24" s="5">
        <v>0.25</v>
      </c>
      <c r="P24" s="350" t="s">
        <v>199</v>
      </c>
      <c r="Q24" s="99"/>
    </row>
    <row r="25" spans="1:18" ht="87.75" customHeight="1" x14ac:dyDescent="0.25">
      <c r="A25" s="13" t="s">
        <v>74</v>
      </c>
      <c r="B25" s="99" t="str">
        <f>'[69]MIR '!$B$19</f>
        <v xml:space="preserve"> Generar confianza entre los sectores público y privado, invertir en transporte público masivo, así como enfocarse en la accesibilidad.</v>
      </c>
      <c r="C25" s="99"/>
      <c r="D25" s="99"/>
      <c r="E25" s="99" t="str">
        <f>'[69]MIR '!$C$19</f>
        <v>Porcentaje de acciones implemetadas  para el control de los recursos financieros.</v>
      </c>
      <c r="F25" s="99"/>
      <c r="G25" s="99" t="s">
        <v>202</v>
      </c>
      <c r="H25" s="99"/>
      <c r="I25" s="109" t="s">
        <v>156</v>
      </c>
      <c r="J25" s="99"/>
      <c r="K25" s="48" t="s">
        <v>399</v>
      </c>
      <c r="L25" s="63">
        <v>1</v>
      </c>
      <c r="M25" s="71" t="s">
        <v>440</v>
      </c>
      <c r="N25" s="72" t="s">
        <v>441</v>
      </c>
      <c r="O25" s="5">
        <v>0.25</v>
      </c>
      <c r="P25" s="350" t="s">
        <v>199</v>
      </c>
      <c r="Q25" s="99"/>
      <c r="R25" t="s">
        <v>34</v>
      </c>
    </row>
    <row r="26" spans="1:18" ht="101.25" customHeight="1" x14ac:dyDescent="0.25">
      <c r="A26" s="13" t="s">
        <v>75</v>
      </c>
      <c r="B26" s="112" t="str">
        <f>'[69]MIR '!$B$20</f>
        <v>Buen  manejo de apoyos destinados a espacios recreativos y deportivos.</v>
      </c>
      <c r="C26" s="116"/>
      <c r="D26" s="113"/>
      <c r="E26" s="112" t="s">
        <v>200</v>
      </c>
      <c r="F26" s="113"/>
      <c r="G26" s="112" t="s">
        <v>198</v>
      </c>
      <c r="H26" s="113"/>
      <c r="I26" s="114" t="s">
        <v>156</v>
      </c>
      <c r="J26" s="115"/>
      <c r="K26" s="48" t="s">
        <v>399</v>
      </c>
      <c r="L26" s="63">
        <v>1</v>
      </c>
      <c r="M26" s="71" t="s">
        <v>440</v>
      </c>
      <c r="N26" s="72" t="s">
        <v>441</v>
      </c>
      <c r="O26" s="5">
        <v>0.25</v>
      </c>
      <c r="P26" s="350" t="s">
        <v>199</v>
      </c>
      <c r="Q26" s="99"/>
    </row>
    <row r="27" spans="1:18" ht="106.5" customHeight="1" x14ac:dyDescent="0.25">
      <c r="A27" s="13" t="s">
        <v>77</v>
      </c>
      <c r="B27" s="99" t="str">
        <f>'[69]MIR '!$B$22</f>
        <v xml:space="preserve">Ejercer las facultades de deliberación y decisión, Previsión adecuada  y equipamientos de espacios verdes y naturales, en sus localidades y Municipio y de los asuntos que le competen al Ayuntamiento.  </v>
      </c>
      <c r="C27" s="99"/>
      <c r="D27" s="99"/>
      <c r="E27" s="99" t="s">
        <v>189</v>
      </c>
      <c r="F27" s="99"/>
      <c r="G27" s="99" t="s">
        <v>198</v>
      </c>
      <c r="H27" s="99"/>
      <c r="I27" s="99" t="s">
        <v>156</v>
      </c>
      <c r="J27" s="99"/>
      <c r="K27" s="48" t="s">
        <v>399</v>
      </c>
      <c r="L27" s="63">
        <v>1</v>
      </c>
      <c r="M27" s="71" t="s">
        <v>440</v>
      </c>
      <c r="N27" s="72" t="s">
        <v>441</v>
      </c>
      <c r="O27" s="5">
        <v>0.25</v>
      </c>
      <c r="P27" s="350" t="s">
        <v>199</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5:Q25"/>
    <mergeCell ref="B27:D27"/>
    <mergeCell ref="E27:F27"/>
    <mergeCell ref="G27:H27"/>
    <mergeCell ref="I27:J27"/>
    <mergeCell ref="P27:Q27"/>
    <mergeCell ref="P26:Q26"/>
    <mergeCell ref="F33:H34"/>
    <mergeCell ref="B25:D25"/>
    <mergeCell ref="E25:F25"/>
    <mergeCell ref="G25:H25"/>
    <mergeCell ref="I25:J25"/>
    <mergeCell ref="B26:D26"/>
    <mergeCell ref="E26:F26"/>
    <mergeCell ref="G26:H26"/>
    <mergeCell ref="I26:J26"/>
  </mergeCells>
  <pageMargins left="0.7" right="0.7" top="0.75" bottom="0.75" header="0.3" footer="0.3"/>
  <pageSetup scale="53" orientation="landscape" horizontalDpi="4294967292" verticalDpi="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15" zoomScale="77" zoomScaleNormal="77" zoomScaleSheetLayoutView="70" workbookViewId="0">
      <selection activeCell="B19" sqref="B19:D19"/>
    </sheetView>
  </sheetViews>
  <sheetFormatPr baseColWidth="10" defaultColWidth="10.875" defaultRowHeight="15.75" x14ac:dyDescent="0.25"/>
  <cols>
    <col min="1" max="1" width="13.75" customWidth="1"/>
    <col min="3" max="3" width="6.875" customWidth="1"/>
    <col min="4" max="4" width="19" customWidth="1"/>
    <col min="6" max="6" width="11.625" customWidth="1"/>
    <col min="8" max="8" width="10.875" customWidth="1"/>
    <col min="9" max="9" width="13.375" customWidth="1"/>
    <col min="10" max="10" width="9.25" customWidth="1"/>
    <col min="11" max="11" width="14.375" customWidth="1"/>
    <col min="12" max="12" width="14" customWidth="1"/>
    <col min="13" max="13" width="14.25" customWidth="1"/>
    <col min="14" max="14" width="14.75" customWidth="1"/>
    <col min="15" max="15" width="12.5" customWidth="1"/>
    <col min="17" max="17" width="4.87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x14ac:dyDescent="0.25">
      <c r="A3" s="1"/>
      <c r="B3" s="96"/>
      <c r="C3" s="96"/>
      <c r="D3" s="96"/>
      <c r="E3" s="96"/>
      <c r="F3" s="96"/>
      <c r="G3" s="96"/>
      <c r="H3" s="96"/>
      <c r="I3" s="96"/>
      <c r="J3" s="96"/>
      <c r="K3" s="96"/>
      <c r="L3" s="96"/>
      <c r="M3" s="96"/>
      <c r="N3" s="96"/>
      <c r="O3" s="96"/>
      <c r="P3" s="96"/>
      <c r="Q3" s="1"/>
    </row>
    <row r="4" spans="1:17" ht="69.75" customHeight="1" x14ac:dyDescent="0.25">
      <c r="A4" s="1"/>
      <c r="B4" s="96"/>
      <c r="C4" s="96"/>
      <c r="D4" s="96"/>
      <c r="E4" s="96"/>
      <c r="F4" s="96"/>
      <c r="G4" s="96"/>
      <c r="H4" s="96"/>
      <c r="I4" s="96"/>
      <c r="J4" s="96"/>
      <c r="K4" s="96"/>
      <c r="L4" s="96"/>
      <c r="M4" s="96"/>
      <c r="N4" s="96"/>
      <c r="O4" s="96"/>
      <c r="P4" s="96"/>
      <c r="Q4" s="1"/>
    </row>
    <row r="5" spans="1:17" ht="22.5" customHeight="1" x14ac:dyDescent="0.25">
      <c r="A5" s="1"/>
      <c r="B5" s="97" t="s">
        <v>439</v>
      </c>
      <c r="C5" s="97"/>
      <c r="D5" s="97"/>
      <c r="E5" s="97"/>
      <c r="F5" s="97"/>
      <c r="G5" s="97"/>
      <c r="H5" s="97"/>
      <c r="I5" s="97"/>
      <c r="J5" s="97"/>
      <c r="K5" s="97"/>
      <c r="L5" s="97"/>
      <c r="M5" s="97"/>
      <c r="N5" s="97"/>
      <c r="O5" s="97"/>
      <c r="P5" s="97"/>
      <c r="Q5" s="1"/>
    </row>
    <row r="6" spans="1:17" ht="12" hidden="1" customHeight="1" x14ac:dyDescent="0.25">
      <c r="A6" s="1"/>
      <c r="B6" s="1"/>
      <c r="C6" s="1"/>
      <c r="D6" s="1"/>
      <c r="E6" s="1"/>
      <c r="F6" s="1"/>
      <c r="G6" s="1"/>
      <c r="H6" s="1"/>
      <c r="I6" s="1"/>
      <c r="J6" s="1"/>
      <c r="K6" s="1"/>
      <c r="L6" s="1"/>
      <c r="M6" s="1"/>
      <c r="N6" s="1"/>
      <c r="O6" s="1"/>
      <c r="P6" s="1"/>
      <c r="Q6" s="1"/>
    </row>
    <row r="7" spans="1:17" ht="30.75" customHeight="1"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09" t="str">
        <f>[70]PbR!$B$4</f>
        <v>20. Orden y Control de la Gestión Pública y Rendición de Cuentas</v>
      </c>
      <c r="E8" s="99"/>
      <c r="F8" s="99"/>
      <c r="G8" s="99"/>
      <c r="H8" s="99"/>
      <c r="I8" s="100" t="s">
        <v>1</v>
      </c>
      <c r="J8" s="359" t="s">
        <v>35</v>
      </c>
      <c r="K8" s="359"/>
      <c r="L8" s="100" t="s">
        <v>2</v>
      </c>
      <c r="M8" s="109" t="str">
        <f>'[71]POA '!$AA$27</f>
        <v>E Prestación de Servicios Públicos</v>
      </c>
      <c r="N8" s="99"/>
      <c r="O8" s="100" t="s">
        <v>3</v>
      </c>
      <c r="P8" s="109" t="s">
        <v>33</v>
      </c>
      <c r="Q8" s="99"/>
    </row>
    <row r="9" spans="1:17" ht="61.5" customHeight="1" x14ac:dyDescent="0.25">
      <c r="A9" s="95"/>
      <c r="B9" s="95"/>
      <c r="C9" s="95"/>
      <c r="D9" s="99"/>
      <c r="E9" s="99"/>
      <c r="F9" s="99"/>
      <c r="G9" s="99"/>
      <c r="H9" s="99"/>
      <c r="I9" s="100"/>
      <c r="J9" s="359"/>
      <c r="K9" s="359"/>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6" t="s">
        <v>4</v>
      </c>
      <c r="B11" s="360" t="str">
        <f>[70]POA!$AA$23</f>
        <v>1. Gobierno</v>
      </c>
      <c r="C11" s="104"/>
      <c r="D11" s="104"/>
      <c r="E11" s="105"/>
      <c r="F11" s="6" t="s">
        <v>5</v>
      </c>
      <c r="G11" s="103" t="s">
        <v>187</v>
      </c>
      <c r="H11" s="104"/>
      <c r="I11" s="104"/>
      <c r="J11" s="104"/>
      <c r="K11" s="104"/>
      <c r="L11" s="105"/>
      <c r="M11" s="26" t="s">
        <v>6</v>
      </c>
      <c r="N11" s="103" t="s">
        <v>288</v>
      </c>
      <c r="O11" s="104"/>
      <c r="P11" s="104"/>
      <c r="Q11" s="105"/>
    </row>
    <row r="12" spans="1:17" ht="21.75" customHeight="1"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08" t="s">
        <v>289</v>
      </c>
      <c r="C13" s="99"/>
      <c r="D13" s="95" t="s">
        <v>8</v>
      </c>
      <c r="E13" s="108" t="str">
        <f>'[71]POA '!$C$18</f>
        <v>Contribuir al bienestar social incluyendo la participación ciudadana en los programas de desarrollo integral, en materia de desarrollo humano, salud, inclución social y mejora en las oportunidades de empleo para la ciudadania.</v>
      </c>
      <c r="F13" s="99"/>
      <c r="G13" s="99"/>
      <c r="H13" s="100" t="s">
        <v>9</v>
      </c>
      <c r="I13" s="108" t="str">
        <f>'[71]POA '!$C$20</f>
        <v>Disminuir las carencias sociales mejorando significativamente las condiciones de vida en el Municipio.</v>
      </c>
      <c r="J13" s="99"/>
      <c r="K13" s="99"/>
      <c r="L13" s="99"/>
      <c r="M13" s="100" t="s">
        <v>10</v>
      </c>
      <c r="N13" s="108" t="str">
        <f>'[71]POA '!$C$21</f>
        <v xml:space="preserve">2.1 Entrega de despensas a personas mas necesitadas 2.2 Entrega de herramientas de trabajo a productores de escasos recursos. </v>
      </c>
      <c r="O13" s="99"/>
      <c r="P13" s="99"/>
      <c r="Q13" s="99"/>
    </row>
    <row r="14" spans="1:17" ht="109.5" customHeight="1" x14ac:dyDescent="0.25">
      <c r="A14" s="100"/>
      <c r="B14" s="99"/>
      <c r="C14" s="99"/>
      <c r="D14" s="95"/>
      <c r="E14" s="99"/>
      <c r="F14" s="99"/>
      <c r="G14" s="99"/>
      <c r="H14" s="100"/>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37" t="s">
        <v>399</v>
      </c>
      <c r="M18" s="37" t="s">
        <v>18</v>
      </c>
      <c r="N18" s="100"/>
      <c r="O18" s="100"/>
      <c r="P18" s="100"/>
      <c r="Q18" s="100"/>
    </row>
    <row r="19" spans="1:18" ht="113.25" customHeight="1" x14ac:dyDescent="0.25">
      <c r="A19" s="2" t="s">
        <v>28</v>
      </c>
      <c r="B19" s="99" t="str">
        <f>[71]MIR!$B$15</f>
        <v>Control de los recusos financieros en las Areas de la Administracion Municipa</v>
      </c>
      <c r="C19" s="99"/>
      <c r="D19" s="99"/>
      <c r="E19" s="99" t="str">
        <f>[71]MIR!$C$15</f>
        <v>Procentaje de Cumpli miento en trámites y plan municipal de desarrollo</v>
      </c>
      <c r="F19" s="99"/>
      <c r="G19" s="99" t="str">
        <f>[71]MIR!$G$15</f>
        <v>No. De objetivos programados/No. De objetivos realizados*100 (NOP/NOR*100)</v>
      </c>
      <c r="H19" s="99"/>
      <c r="I19" s="109" t="str">
        <f>[71]MIR!$H$15</f>
        <v>bitacora fotografica y lista de asistencia</v>
      </c>
      <c r="J19" s="99"/>
      <c r="K19" s="39" t="str">
        <f>[72]MIR!$F$13</f>
        <v>Trimestral</v>
      </c>
      <c r="L19" s="4">
        <v>1</v>
      </c>
      <c r="M19" s="69" t="s">
        <v>440</v>
      </c>
      <c r="N19" s="70" t="s">
        <v>441</v>
      </c>
      <c r="O19" s="5">
        <v>0.25</v>
      </c>
      <c r="P19" s="358" t="s">
        <v>32</v>
      </c>
      <c r="Q19" s="110"/>
    </row>
    <row r="20" spans="1:18" ht="102.75" customHeight="1" x14ac:dyDescent="0.25">
      <c r="A20" s="2" t="s">
        <v>29</v>
      </c>
      <c r="B20" s="99" t="str">
        <f>[71]MIR!$B$16</f>
        <v>Implementacion de  Politicas Publicas y acciones de las instacias Federales y Estatales  para el mejor desarrollo y funciones del  H. Ayuntamiento Municipal de Eduardo Neri.</v>
      </c>
      <c r="C20" s="99"/>
      <c r="D20" s="99"/>
      <c r="E20" s="99" t="str">
        <f>[72]MIR!$C$14</f>
        <v>Porcentaje de cumplimiento en  atencion y tramites y plan municipal de desarrollo</v>
      </c>
      <c r="F20" s="99"/>
      <c r="G20" s="99" t="str">
        <f>[72]MIR!$G$14</f>
        <v>No. De acuerdos programados/No. De acuerdos realizados*100 (NAP/NAR*100)</v>
      </c>
      <c r="H20" s="99"/>
      <c r="I20" s="109" t="str">
        <f>[72]MIR!$H$14</f>
        <v>Reportes, Informes, Oficios</v>
      </c>
      <c r="J20" s="99"/>
      <c r="K20" s="39" t="str">
        <f>[72]MIR!$F$14</f>
        <v>Trimestral</v>
      </c>
      <c r="L20" s="62">
        <v>1</v>
      </c>
      <c r="M20" s="69" t="s">
        <v>440</v>
      </c>
      <c r="N20" s="70" t="s">
        <v>441</v>
      </c>
      <c r="O20" s="5">
        <v>0.25</v>
      </c>
      <c r="P20" s="357" t="s">
        <v>32</v>
      </c>
      <c r="Q20" s="110"/>
    </row>
    <row r="21" spans="1:18" ht="113.25" customHeight="1" x14ac:dyDescent="0.25">
      <c r="A21" s="2" t="s">
        <v>71</v>
      </c>
      <c r="B21" s="99" t="str">
        <f>[71]MIR!$B$17</f>
        <v>Buena integracion de los recursos necesarios para el fortalecimiento dentro del Municipio</v>
      </c>
      <c r="C21" s="99"/>
      <c r="D21" s="99"/>
      <c r="E21" s="99" t="str">
        <f>[71]MIR!$C$17</f>
        <v>Porcentaje de metas en el programa municiapal de desarrollo</v>
      </c>
      <c r="F21" s="99"/>
      <c r="G21" s="99" t="str">
        <f>[71]MIR!$G$17</f>
        <v>No. De metas y lineas de acción programadas/No. De metas y lineas de accion realizadas*100 (NMLAP/NMLAR*100)</v>
      </c>
      <c r="H21" s="99"/>
      <c r="I21" s="109" t="str">
        <f>[71]MIR!$H$17</f>
        <v>bitacora fotografica y lista de asistencia</v>
      </c>
      <c r="J21" s="99"/>
      <c r="K21" s="40" t="s">
        <v>398</v>
      </c>
      <c r="L21" s="62">
        <v>1</v>
      </c>
      <c r="M21" s="69" t="s">
        <v>440</v>
      </c>
      <c r="N21" s="70" t="s">
        <v>441</v>
      </c>
      <c r="O21" s="5">
        <v>0.25</v>
      </c>
      <c r="P21" s="357" t="s">
        <v>32</v>
      </c>
      <c r="Q21" s="110"/>
    </row>
    <row r="22" spans="1:18" ht="121.5" customHeight="1" x14ac:dyDescent="0.25">
      <c r="A22" s="2" t="s">
        <v>72</v>
      </c>
      <c r="B22" s="99" t="str">
        <f>[71]MIR!$B$21</f>
        <v xml:space="preserve">Mayor comunicación entre los equipos de trabajo </v>
      </c>
      <c r="C22" s="99"/>
      <c r="D22" s="99"/>
      <c r="E22" s="99" t="str">
        <f>[71]MIR!$C$21</f>
        <v>Reuniones de Dirección (porcentaje)</v>
      </c>
      <c r="F22" s="99"/>
      <c r="G22" s="99" t="str">
        <f>[71]MIR!$G$21</f>
        <v>No. De capacitaciones programadas al personal/No. De capacitaciones realizadas al personal*100 (NCPP/NCRP*100)</v>
      </c>
      <c r="H22" s="99"/>
      <c r="I22" s="109" t="str">
        <f>[71]MIR!$H$21</f>
        <v>bitacora fotografica y lista de asistencia</v>
      </c>
      <c r="J22" s="99"/>
      <c r="K22" s="40" t="s">
        <v>399</v>
      </c>
      <c r="L22" s="60">
        <v>1</v>
      </c>
      <c r="M22" s="69" t="s">
        <v>440</v>
      </c>
      <c r="N22" s="70" t="s">
        <v>441</v>
      </c>
      <c r="O22" s="5">
        <v>0.25</v>
      </c>
      <c r="P22" s="357" t="s">
        <v>32</v>
      </c>
      <c r="Q22" s="110"/>
    </row>
    <row r="23" spans="1:18" x14ac:dyDescent="0.25">
      <c r="A23" s="107" t="s">
        <v>30</v>
      </c>
      <c r="B23" s="107"/>
      <c r="C23" s="107"/>
      <c r="D23" s="107"/>
      <c r="E23" s="107"/>
      <c r="F23" s="107"/>
      <c r="G23" s="107"/>
      <c r="H23" s="107"/>
      <c r="I23" s="107"/>
      <c r="J23" s="107"/>
      <c r="K23" s="107"/>
      <c r="L23" s="107"/>
      <c r="M23" s="107"/>
      <c r="N23" s="107"/>
      <c r="O23" s="107"/>
      <c r="P23" s="107"/>
      <c r="Q23" s="107"/>
    </row>
    <row r="24" spans="1:18" ht="123" customHeight="1" x14ac:dyDescent="0.25">
      <c r="A24" s="3" t="s">
        <v>81</v>
      </c>
      <c r="B24" s="99" t="str">
        <f>[71]MIR!$B$18</f>
        <v xml:space="preserve">Mayor asesoria por parte de las instacias Federales y Estatales </v>
      </c>
      <c r="C24" s="99"/>
      <c r="D24" s="99"/>
      <c r="E24" s="99" t="str">
        <f>[71]MIR!$C$18</f>
        <v>Porcentaje y avance de programa municipal de desarrollo</v>
      </c>
      <c r="F24" s="99"/>
      <c r="G24" s="99" t="str">
        <f>[71]MIR!$G$18</f>
        <v>No. De peticiones solicitadas/No. De peticiones atendidas*100 (NPS/NPA*100)</v>
      </c>
      <c r="H24" s="99"/>
      <c r="I24" s="109" t="str">
        <f>[71]MIR!$H$18</f>
        <v>bitacora fotografica y lista de asistencia</v>
      </c>
      <c r="J24" s="99"/>
      <c r="K24" s="40" t="s">
        <v>399</v>
      </c>
      <c r="L24" s="57">
        <v>1</v>
      </c>
      <c r="M24" s="71" t="s">
        <v>440</v>
      </c>
      <c r="N24" s="72" t="s">
        <v>441</v>
      </c>
      <c r="O24" s="5">
        <v>0.25</v>
      </c>
      <c r="P24" s="357" t="s">
        <v>32</v>
      </c>
      <c r="Q24" s="110"/>
    </row>
    <row r="25" spans="1:18" ht="124.5" customHeight="1" x14ac:dyDescent="0.25">
      <c r="A25" s="3" t="s">
        <v>74</v>
      </c>
      <c r="B25" s="99" t="str">
        <f>[71]MIR!$B$19</f>
        <v xml:space="preserve">Apoyar y definir tiempos para la gestión estratégica. </v>
      </c>
      <c r="C25" s="99"/>
      <c r="D25" s="99"/>
      <c r="E25" s="99" t="str">
        <f>[71]MIR!$C$19</f>
        <v>Porcentaje de metas ejecutados en el plan municipal de desarrrollo</v>
      </c>
      <c r="F25" s="99"/>
      <c r="G25" s="99" t="str">
        <f>[71]MIR!$G$19</f>
        <v>No. De programas programados en el plan estatal/No. De programas realizados en el plan estatal*100 (NPPPE/NPRPE*100)</v>
      </c>
      <c r="H25" s="99"/>
      <c r="I25" s="109" t="str">
        <f>[71]MIR!$H$19</f>
        <v>bitacora fotografica y lista de asistencia</v>
      </c>
      <c r="J25" s="99"/>
      <c r="K25" s="40" t="s">
        <v>399</v>
      </c>
      <c r="L25" s="62">
        <v>1</v>
      </c>
      <c r="M25" s="71" t="s">
        <v>440</v>
      </c>
      <c r="N25" s="72" t="s">
        <v>441</v>
      </c>
      <c r="O25" s="5">
        <v>0.25</v>
      </c>
      <c r="P25" s="357" t="s">
        <v>32</v>
      </c>
      <c r="Q25" s="110"/>
      <c r="R25" t="s">
        <v>34</v>
      </c>
    </row>
    <row r="26" spans="1:18" ht="104.25" customHeight="1" x14ac:dyDescent="0.25">
      <c r="A26" s="3" t="s">
        <v>75</v>
      </c>
      <c r="B26" s="99" t="str">
        <f>[71]MIR!$B$20</f>
        <v xml:space="preserve">Buen fortalecimiento de las areas municipales </v>
      </c>
      <c r="C26" s="99"/>
      <c r="D26" s="99"/>
      <c r="E26" s="99" t="str">
        <f>[73]MIR!$C$20</f>
        <v xml:space="preserve">Porcentaje de metas </v>
      </c>
      <c r="F26" s="99"/>
      <c r="G26" s="99" t="str">
        <f>[71]MIR!$G$20</f>
        <v>No. De solicitudes programadas/No. De solicitudes realizadas*100 (NSP/NSR*100)</v>
      </c>
      <c r="H26" s="99"/>
      <c r="I26" s="109" t="str">
        <f>[71]MIR!$H$19</f>
        <v>bitacora fotografica y lista de asistencia</v>
      </c>
      <c r="J26" s="99"/>
      <c r="K26" s="35" t="s">
        <v>76</v>
      </c>
      <c r="L26" s="62">
        <v>1</v>
      </c>
      <c r="M26" s="71" t="s">
        <v>440</v>
      </c>
      <c r="N26" s="72" t="s">
        <v>441</v>
      </c>
      <c r="O26" s="5">
        <v>0.25</v>
      </c>
      <c r="P26" s="357" t="s">
        <v>32</v>
      </c>
      <c r="Q26" s="110"/>
    </row>
    <row r="27" spans="1:18" ht="105.75" customHeight="1" x14ac:dyDescent="0.25">
      <c r="A27" s="3" t="s">
        <v>77</v>
      </c>
      <c r="B27" s="99" t="str">
        <f>[71]MIR!$B$22</f>
        <v xml:space="preserve">cumplimiento de las metas y objetivos establecidos dentro del plan municipal. </v>
      </c>
      <c r="C27" s="99"/>
      <c r="D27" s="99"/>
      <c r="E27" s="99" t="str">
        <f>[73]MIR!$C$20</f>
        <v xml:space="preserve">Porcentaje de metas </v>
      </c>
      <c r="F27" s="99"/>
      <c r="G27" s="99" t="str">
        <f>[71]MIR!$G$22</f>
        <v>No. De recursos humanos programados/ No. De recursos humanos realizados+100 (NRHP/NRHR*100)</v>
      </c>
      <c r="H27" s="99"/>
      <c r="I27" s="109" t="str">
        <f>[71]MIR!$H$19</f>
        <v>bitacora fotografica y lista de asistencia</v>
      </c>
      <c r="J27" s="99"/>
      <c r="K27" s="35" t="s">
        <v>76</v>
      </c>
      <c r="L27" s="62">
        <v>1</v>
      </c>
      <c r="M27" s="71" t="s">
        <v>440</v>
      </c>
      <c r="N27" s="72" t="s">
        <v>441</v>
      </c>
      <c r="O27" s="5">
        <v>0.25</v>
      </c>
      <c r="P27" s="357" t="s">
        <v>32</v>
      </c>
      <c r="Q27" s="110"/>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17"/>
      <c r="G32" s="117"/>
      <c r="H32" s="117"/>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G35" s="1"/>
      <c r="H35" s="1"/>
      <c r="I35" s="1"/>
      <c r="J35" s="1"/>
      <c r="K35" s="1"/>
      <c r="L35" s="1"/>
      <c r="M35" s="1"/>
      <c r="N35" s="1"/>
      <c r="O35" s="1"/>
      <c r="P35" s="1"/>
      <c r="Q35" s="1"/>
    </row>
    <row r="36" spans="1:17" s="1" customFormat="1" x14ac:dyDescent="0.25"/>
    <row r="37" spans="1:17" s="1" customFormat="1" x14ac:dyDescent="0.25"/>
    <row r="38" spans="1:17" s="1" customFormat="1" x14ac:dyDescent="0.25"/>
  </sheetData>
  <mergeCells count="79">
    <mergeCell ref="B2:P4"/>
    <mergeCell ref="B5:P5"/>
    <mergeCell ref="A7:Q7"/>
    <mergeCell ref="A12:Q12"/>
    <mergeCell ref="A8:C9"/>
    <mergeCell ref="D8:H9"/>
    <mergeCell ref="I8:I9"/>
    <mergeCell ref="L8:L9"/>
    <mergeCell ref="J8:K9"/>
    <mergeCell ref="M8:N9"/>
    <mergeCell ref="O8:O9"/>
    <mergeCell ref="P8:Q9"/>
    <mergeCell ref="A10:Q10"/>
    <mergeCell ref="B11:E11"/>
    <mergeCell ref="G11:L11"/>
    <mergeCell ref="N11:Q11"/>
    <mergeCell ref="A15:Q15"/>
    <mergeCell ref="A16:A18"/>
    <mergeCell ref="B16:D18"/>
    <mergeCell ref="L17:M17"/>
    <mergeCell ref="D13:D14"/>
    <mergeCell ref="A13:A14"/>
    <mergeCell ref="H13:H14"/>
    <mergeCell ref="M13:M14"/>
    <mergeCell ref="N13:Q14"/>
    <mergeCell ref="I13:L14"/>
    <mergeCell ref="E13:G14"/>
    <mergeCell ref="B13:C14"/>
    <mergeCell ref="P16:Q18"/>
    <mergeCell ref="E16:M16"/>
    <mergeCell ref="N16:O16"/>
    <mergeCell ref="I17:J18"/>
    <mergeCell ref="A23:Q23"/>
    <mergeCell ref="B19:D19"/>
    <mergeCell ref="B20:D20"/>
    <mergeCell ref="B21:D21"/>
    <mergeCell ref="B22:D22"/>
    <mergeCell ref="E19:F19"/>
    <mergeCell ref="G19:H19"/>
    <mergeCell ref="I19:J19"/>
    <mergeCell ref="P19:Q19"/>
    <mergeCell ref="E20:F20"/>
    <mergeCell ref="G20:H20"/>
    <mergeCell ref="I20:J20"/>
    <mergeCell ref="P20:Q20"/>
    <mergeCell ref="E21:F21"/>
    <mergeCell ref="G21:H21"/>
    <mergeCell ref="I21:J21"/>
    <mergeCell ref="K17:K18"/>
    <mergeCell ref="G17:H18"/>
    <mergeCell ref="E17:F18"/>
    <mergeCell ref="N17:N18"/>
    <mergeCell ref="O17:O18"/>
    <mergeCell ref="P21:Q21"/>
    <mergeCell ref="E22:F22"/>
    <mergeCell ref="G22:H22"/>
    <mergeCell ref="I22:J22"/>
    <mergeCell ref="P22:Q22"/>
    <mergeCell ref="B25:D25"/>
    <mergeCell ref="E25:F25"/>
    <mergeCell ref="G25:H25"/>
    <mergeCell ref="I25:J25"/>
    <mergeCell ref="P25:Q25"/>
    <mergeCell ref="B24:D24"/>
    <mergeCell ref="E24:F24"/>
    <mergeCell ref="G24:H24"/>
    <mergeCell ref="I24:J24"/>
    <mergeCell ref="P24:Q24"/>
    <mergeCell ref="P27:Q27"/>
    <mergeCell ref="F32:H33"/>
    <mergeCell ref="B26:D26"/>
    <mergeCell ref="E26:F26"/>
    <mergeCell ref="G26:H26"/>
    <mergeCell ref="I26:J26"/>
    <mergeCell ref="B27:D27"/>
    <mergeCell ref="E27:F27"/>
    <mergeCell ref="G27:H27"/>
    <mergeCell ref="I27:J27"/>
    <mergeCell ref="P26:Q26"/>
  </mergeCells>
  <pageMargins left="0.7" right="0.7" top="0.75" bottom="0.75" header="0.3" footer="0.3"/>
  <pageSetup scale="53" orientation="landscape" horizontalDpi="4294967292"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24" zoomScale="75" zoomScaleNormal="75" zoomScaleSheetLayoutView="70" workbookViewId="0">
      <selection activeCell="B24" sqref="B24:D24"/>
    </sheetView>
  </sheetViews>
  <sheetFormatPr baseColWidth="10" defaultColWidth="10.875" defaultRowHeight="15.75" x14ac:dyDescent="0.25"/>
  <cols>
    <col min="1" max="1" width="13.75" customWidth="1"/>
    <col min="3" max="3" width="6.875" customWidth="1"/>
    <col min="4" max="4" width="20.25" customWidth="1"/>
    <col min="6" max="6" width="13.625" customWidth="1"/>
    <col min="8" max="8" width="12.875" customWidth="1"/>
    <col min="9" max="9" width="13.375" customWidth="1"/>
    <col min="10" max="10" width="8.375" customWidth="1"/>
    <col min="11" max="11" width="14.875" customWidth="1"/>
    <col min="12" max="12" width="12.5" customWidth="1"/>
    <col min="13" max="13" width="13.75" customWidth="1"/>
    <col min="14" max="14" width="13.625" customWidth="1"/>
    <col min="15" max="15" width="13" customWidth="1"/>
    <col min="17" max="17" width="9.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5.5" customHeight="1" x14ac:dyDescent="0.25">
      <c r="A3" s="1"/>
      <c r="B3" s="96"/>
      <c r="C3" s="96"/>
      <c r="D3" s="96"/>
      <c r="E3" s="96"/>
      <c r="F3" s="96"/>
      <c r="G3" s="96"/>
      <c r="H3" s="96"/>
      <c r="I3" s="96"/>
      <c r="J3" s="96"/>
      <c r="K3" s="96"/>
      <c r="L3" s="96"/>
      <c r="M3" s="96"/>
      <c r="N3" s="96"/>
      <c r="O3" s="96"/>
      <c r="P3" s="96"/>
      <c r="Q3" s="1"/>
    </row>
    <row r="4" spans="1:17" ht="30.75" customHeight="1" x14ac:dyDescent="0.25">
      <c r="A4" s="1"/>
      <c r="B4" s="96"/>
      <c r="C4" s="96"/>
      <c r="D4" s="96"/>
      <c r="E4" s="96"/>
      <c r="F4" s="96"/>
      <c r="G4" s="96"/>
      <c r="H4" s="96"/>
      <c r="I4" s="96"/>
      <c r="J4" s="96"/>
      <c r="K4" s="96"/>
      <c r="L4" s="96"/>
      <c r="M4" s="96"/>
      <c r="N4" s="96"/>
      <c r="O4" s="96"/>
      <c r="P4" s="96"/>
      <c r="Q4" s="1"/>
    </row>
    <row r="5" spans="1:17" ht="24" customHeight="1" x14ac:dyDescent="0.25">
      <c r="A5" s="1"/>
      <c r="B5" s="97" t="s">
        <v>442</v>
      </c>
      <c r="C5" s="97"/>
      <c r="D5" s="97"/>
      <c r="E5" s="97"/>
      <c r="F5" s="97"/>
      <c r="G5" s="97"/>
      <c r="H5" s="97"/>
      <c r="I5" s="97"/>
      <c r="J5" s="97"/>
      <c r="K5" s="97"/>
      <c r="L5" s="97"/>
      <c r="M5" s="97"/>
      <c r="N5" s="97"/>
      <c r="O5" s="97"/>
      <c r="P5" s="97"/>
      <c r="Q5" s="1"/>
    </row>
    <row r="6" spans="1:17" ht="5.25" customHeight="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383</v>
      </c>
      <c r="E8" s="99"/>
      <c r="F8" s="99"/>
      <c r="G8" s="99"/>
      <c r="H8" s="99"/>
      <c r="I8" s="100" t="s">
        <v>1</v>
      </c>
      <c r="J8" s="101" t="s">
        <v>58</v>
      </c>
      <c r="K8" s="101"/>
      <c r="L8" s="100" t="s">
        <v>2</v>
      </c>
      <c r="M8" s="102" t="str">
        <f>[1]MIR!$C$7</f>
        <v>3.- comunidades integradas.</v>
      </c>
      <c r="N8" s="99"/>
      <c r="O8" s="100" t="s">
        <v>3</v>
      </c>
      <c r="P8" s="102" t="s">
        <v>301</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38.25" customHeight="1" x14ac:dyDescent="0.25">
      <c r="A11" s="73" t="s">
        <v>4</v>
      </c>
      <c r="B11" s="103" t="s">
        <v>220</v>
      </c>
      <c r="C11" s="104"/>
      <c r="D11" s="104"/>
      <c r="E11" s="105"/>
      <c r="F11" s="73" t="s">
        <v>5</v>
      </c>
      <c r="G11" s="106" t="s">
        <v>302</v>
      </c>
      <c r="H11" s="104"/>
      <c r="I11" s="104"/>
      <c r="J11" s="104"/>
      <c r="K11" s="104"/>
      <c r="L11" s="105"/>
      <c r="M11" s="26" t="s">
        <v>6</v>
      </c>
      <c r="N11" s="103" t="s">
        <v>111</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08" t="str">
        <f>[1]MIR!$C$8</f>
        <v xml:space="preserve">1  DIMENSION SOCIAL , DESARROLLO INTEGRAL E INCLUYENTE </v>
      </c>
      <c r="C13" s="99"/>
      <c r="D13" s="95" t="s">
        <v>8</v>
      </c>
      <c r="E13" s="102" t="str">
        <f>[1]MIR!$C$9</f>
        <v>Realizar gestiones para fortalecer, el desarrollo, la inclusión y la cohesión social de las comunidades del Municipio.</v>
      </c>
      <c r="F13" s="99"/>
      <c r="G13" s="99"/>
      <c r="H13" s="95" t="s">
        <v>9</v>
      </c>
      <c r="I13" s="102" t="str">
        <f>[1]MIR!$C$10</f>
        <v xml:space="preserve">  1.- Gestionar infraestructura educativa, equipamiento para la rehabilitación y construcción de espacios educativo.  2.-Incrementar el bienestar social de la población vulnerable del Municipio.   3.- Apoyar al migrante con opciones de autoempleo. </v>
      </c>
      <c r="J13" s="99"/>
      <c r="K13" s="99"/>
      <c r="L13" s="99"/>
      <c r="M13" s="100" t="s">
        <v>10</v>
      </c>
      <c r="N13" s="102" t="str">
        <f>[1]MIR!$C$11</f>
        <v>3.1 Asesoría legal a comisarios y delegados mediante cursos y talleres. 3.2 Seguimiento a las gestiones realizadas por los Comisarios y Delegados mediante reuniones.
3.3 Integración del COPLADMUN.</v>
      </c>
      <c r="O13" s="99"/>
      <c r="P13" s="99"/>
      <c r="Q13" s="99"/>
    </row>
    <row r="14" spans="1:17" ht="123.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96.75" customHeight="1" x14ac:dyDescent="0.25">
      <c r="A19" s="2" t="s">
        <v>28</v>
      </c>
      <c r="B19" s="99" t="str">
        <f>[1]MIR!$B$15</f>
        <v>Eficiente atención y comunicación entre las comunidades y sectores de salud del municipio, para acercar jornadas medico asistenciales y mejor atención humana.</v>
      </c>
      <c r="C19" s="99"/>
      <c r="D19" s="99"/>
      <c r="E19" s="110" t="str">
        <f>[1]MIR!$C$15</f>
        <v>Porcentaje de organización</v>
      </c>
      <c r="F19" s="110"/>
      <c r="G19" s="99" t="s">
        <v>253</v>
      </c>
      <c r="H19" s="99"/>
      <c r="I19" s="109" t="s">
        <v>261</v>
      </c>
      <c r="J19" s="99"/>
      <c r="K19" s="56" t="s">
        <v>399</v>
      </c>
      <c r="L19" s="75">
        <v>1</v>
      </c>
      <c r="M19" s="80" t="s">
        <v>440</v>
      </c>
      <c r="N19" s="81" t="s">
        <v>441</v>
      </c>
      <c r="O19" s="5">
        <v>0.25</v>
      </c>
      <c r="P19" s="109" t="s">
        <v>58</v>
      </c>
      <c r="Q19" s="99"/>
    </row>
    <row r="20" spans="1:18" ht="96" customHeight="1" x14ac:dyDescent="0.25">
      <c r="A20" s="2" t="s">
        <v>29</v>
      </c>
      <c r="B20" s="99" t="str">
        <f>[1]MIR!$B$16</f>
        <v>Acceso a los servicios de salud y mayor inclusión en las  comunidades del Municipio de Eduardo Neri.</v>
      </c>
      <c r="C20" s="99"/>
      <c r="D20" s="99"/>
      <c r="E20" s="110" t="s">
        <v>248</v>
      </c>
      <c r="F20" s="110"/>
      <c r="G20" s="99" t="s">
        <v>254</v>
      </c>
      <c r="H20" s="99"/>
      <c r="I20" s="109" t="s">
        <v>262</v>
      </c>
      <c r="J20" s="99"/>
      <c r="K20" s="56" t="s">
        <v>399</v>
      </c>
      <c r="L20" s="75">
        <v>1</v>
      </c>
      <c r="M20" s="80" t="s">
        <v>440</v>
      </c>
      <c r="N20" s="81" t="s">
        <v>441</v>
      </c>
      <c r="O20" s="5">
        <v>0.25</v>
      </c>
      <c r="P20" s="109" t="s">
        <v>58</v>
      </c>
      <c r="Q20" s="99"/>
    </row>
    <row r="21" spans="1:18" ht="98.25" customHeight="1" x14ac:dyDescent="0.25">
      <c r="A21" s="34" t="s">
        <v>71</v>
      </c>
      <c r="B21" s="99" t="s">
        <v>246</v>
      </c>
      <c r="C21" s="99"/>
      <c r="D21" s="99"/>
      <c r="E21" s="99" t="s">
        <v>249</v>
      </c>
      <c r="F21" s="99"/>
      <c r="G21" s="99" t="s">
        <v>255</v>
      </c>
      <c r="H21" s="99"/>
      <c r="I21" s="109" t="s">
        <v>263</v>
      </c>
      <c r="J21" s="99"/>
      <c r="K21" s="56" t="s">
        <v>399</v>
      </c>
      <c r="L21" s="75">
        <v>1</v>
      </c>
      <c r="M21" s="80" t="s">
        <v>440</v>
      </c>
      <c r="N21" s="81" t="s">
        <v>441</v>
      </c>
      <c r="O21" s="5">
        <v>0.25</v>
      </c>
      <c r="P21" s="109" t="s">
        <v>58</v>
      </c>
      <c r="Q21" s="99"/>
    </row>
    <row r="22" spans="1:18" ht="90" customHeight="1" x14ac:dyDescent="0.25">
      <c r="A22" s="34" t="s">
        <v>72</v>
      </c>
      <c r="B22" s="99" t="str">
        <f>[1]MIR!$B$21</f>
        <v>Gestionar suficientes recursos económicos para accesar a servicios médicos.</v>
      </c>
      <c r="C22" s="99"/>
      <c r="D22" s="99"/>
      <c r="E22" s="99" t="s">
        <v>250</v>
      </c>
      <c r="F22" s="99"/>
      <c r="G22" s="99" t="s">
        <v>256</v>
      </c>
      <c r="H22" s="99"/>
      <c r="I22" s="109" t="s">
        <v>264</v>
      </c>
      <c r="J22" s="99"/>
      <c r="K22" s="56" t="s">
        <v>399</v>
      </c>
      <c r="L22" s="75">
        <v>1</v>
      </c>
      <c r="M22" s="80" t="s">
        <v>440</v>
      </c>
      <c r="N22" s="81" t="s">
        <v>441</v>
      </c>
      <c r="O22" s="5">
        <v>0.25</v>
      </c>
      <c r="P22" s="109" t="s">
        <v>58</v>
      </c>
      <c r="Q22" s="99"/>
    </row>
    <row r="23" spans="1:18" ht="21" customHeight="1" x14ac:dyDescent="0.25">
      <c r="A23" s="107" t="s">
        <v>30</v>
      </c>
      <c r="B23" s="107"/>
      <c r="C23" s="107"/>
      <c r="D23" s="107"/>
      <c r="E23" s="107"/>
      <c r="F23" s="107"/>
      <c r="G23" s="107"/>
      <c r="H23" s="107"/>
      <c r="I23" s="107"/>
      <c r="J23" s="107"/>
      <c r="K23" s="107"/>
      <c r="L23" s="107"/>
      <c r="M23" s="107"/>
      <c r="N23" s="107"/>
      <c r="O23" s="107"/>
      <c r="P23" s="107"/>
      <c r="Q23" s="107"/>
    </row>
    <row r="24" spans="1:18" ht="90" customHeight="1" x14ac:dyDescent="0.25">
      <c r="A24" s="3" t="s">
        <v>81</v>
      </c>
      <c r="B24" s="99" t="str">
        <f>[1]MIR!$B$18</f>
        <v>Acercar a las comunidades los programas o servicios que ofrece el H. Ayuntamiento.</v>
      </c>
      <c r="C24" s="99"/>
      <c r="D24" s="99"/>
      <c r="E24" s="99" t="str">
        <f>[1]MIR!$C$18</f>
        <v xml:space="preserve">Porcentaje de gestion </v>
      </c>
      <c r="F24" s="99"/>
      <c r="G24" s="99" t="s">
        <v>257</v>
      </c>
      <c r="H24" s="99"/>
      <c r="I24" s="109" t="s">
        <v>265</v>
      </c>
      <c r="J24" s="99"/>
      <c r="K24" s="56" t="s">
        <v>399</v>
      </c>
      <c r="L24" s="75">
        <v>1</v>
      </c>
      <c r="M24" s="80" t="s">
        <v>440</v>
      </c>
      <c r="N24" s="81" t="s">
        <v>441</v>
      </c>
      <c r="O24" s="5">
        <v>0.25</v>
      </c>
      <c r="P24" s="109" t="s">
        <v>58</v>
      </c>
      <c r="Q24" s="99"/>
    </row>
    <row r="25" spans="1:18" ht="77.25" customHeight="1" x14ac:dyDescent="0.25">
      <c r="A25" s="3" t="s">
        <v>74</v>
      </c>
      <c r="B25" s="99" t="str">
        <f>[1]MIR!$B$19</f>
        <v>Mayor  difusión de los programas y apoyos en los  medios oficiales, para evitar la discriminación en zonas vulnerables.</v>
      </c>
      <c r="C25" s="99"/>
      <c r="D25" s="99"/>
      <c r="E25" s="99" t="s">
        <v>251</v>
      </c>
      <c r="F25" s="99"/>
      <c r="G25" s="99" t="s">
        <v>258</v>
      </c>
      <c r="H25" s="99"/>
      <c r="I25" s="109" t="s">
        <v>265</v>
      </c>
      <c r="J25" s="99"/>
      <c r="K25" s="56" t="s">
        <v>399</v>
      </c>
      <c r="L25" s="75">
        <v>1</v>
      </c>
      <c r="M25" s="80" t="s">
        <v>440</v>
      </c>
      <c r="N25" s="81" t="s">
        <v>441</v>
      </c>
      <c r="O25" s="5">
        <v>0.25</v>
      </c>
      <c r="P25" s="109" t="s">
        <v>58</v>
      </c>
      <c r="Q25" s="99"/>
      <c r="R25" t="s">
        <v>34</v>
      </c>
    </row>
    <row r="26" spans="1:18" ht="88.5" customHeight="1" x14ac:dyDescent="0.25">
      <c r="A26" s="3" t="s">
        <v>75</v>
      </c>
      <c r="B26" s="112" t="s">
        <v>247</v>
      </c>
      <c r="C26" s="116"/>
      <c r="D26" s="113"/>
      <c r="E26" s="112" t="s">
        <v>252</v>
      </c>
      <c r="F26" s="113"/>
      <c r="G26" s="112" t="s">
        <v>259</v>
      </c>
      <c r="H26" s="113"/>
      <c r="I26" s="114" t="s">
        <v>264</v>
      </c>
      <c r="J26" s="115"/>
      <c r="K26" s="56" t="s">
        <v>399</v>
      </c>
      <c r="L26" s="75">
        <v>1</v>
      </c>
      <c r="M26" s="80" t="s">
        <v>440</v>
      </c>
      <c r="N26" s="81" t="s">
        <v>441</v>
      </c>
      <c r="O26" s="5">
        <v>0.25</v>
      </c>
      <c r="P26" s="109" t="s">
        <v>58</v>
      </c>
      <c r="Q26" s="99"/>
    </row>
    <row r="27" spans="1:18" ht="96" customHeight="1" x14ac:dyDescent="0.25">
      <c r="A27" s="3" t="s">
        <v>77</v>
      </c>
      <c r="B27" s="99" t="str">
        <f>[1]MIR!$B$22</f>
        <v>Resultados laborales de calidad para evitar altas tasas de pobreza.</v>
      </c>
      <c r="C27" s="99"/>
      <c r="D27" s="99"/>
      <c r="E27" s="99" t="str">
        <f>[1]MIR!$C$22</f>
        <v xml:space="preserve">Porcentaje de atencion </v>
      </c>
      <c r="F27" s="99"/>
      <c r="G27" s="99" t="s">
        <v>260</v>
      </c>
      <c r="H27" s="99"/>
      <c r="I27" s="99" t="s">
        <v>262</v>
      </c>
      <c r="J27" s="99"/>
      <c r="K27" s="56" t="s">
        <v>399</v>
      </c>
      <c r="L27" s="75">
        <v>1</v>
      </c>
      <c r="M27" s="80" t="s">
        <v>440</v>
      </c>
      <c r="N27" s="81" t="s">
        <v>441</v>
      </c>
      <c r="O27" s="5">
        <v>0.25</v>
      </c>
      <c r="P27" s="109" t="s">
        <v>58</v>
      </c>
      <c r="Q27" s="99"/>
    </row>
    <row r="28" spans="1:18" x14ac:dyDescent="0.25">
      <c r="A28" s="1"/>
      <c r="B28" s="1"/>
      <c r="C28" s="1"/>
      <c r="D28" s="1"/>
      <c r="E28" s="1"/>
      <c r="F28" s="1"/>
      <c r="G28" s="1"/>
      <c r="H28" s="1"/>
      <c r="I28" s="1"/>
      <c r="J28" s="1"/>
      <c r="K28" s="1"/>
      <c r="L28" s="1"/>
      <c r="M28" s="1"/>
      <c r="N28" s="1"/>
      <c r="O28" s="1"/>
      <c r="P28" s="1"/>
      <c r="Q28" s="1"/>
    </row>
    <row r="29" spans="1:18" x14ac:dyDescent="0.25">
      <c r="A29" s="1"/>
      <c r="B29" s="1"/>
      <c r="C29" s="1"/>
      <c r="D29" s="1"/>
      <c r="E29" s="1"/>
      <c r="F29" s="1"/>
      <c r="G29" s="1"/>
      <c r="H29" s="1"/>
      <c r="I29" s="1"/>
      <c r="J29" s="1"/>
      <c r="K29" s="1"/>
      <c r="L29" s="1"/>
      <c r="M29" s="1"/>
      <c r="N29" s="1"/>
      <c r="O29" s="1"/>
      <c r="P29" s="1"/>
      <c r="Q29" s="1"/>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17"/>
      <c r="G33" s="117"/>
      <c r="H33" s="117"/>
      <c r="I33" s="1"/>
      <c r="J33" s="1"/>
      <c r="K33" s="1"/>
      <c r="L33" s="1"/>
      <c r="M33" s="1"/>
      <c r="N33" s="1"/>
      <c r="O33" s="1"/>
      <c r="P33" s="1"/>
      <c r="Q33" s="1"/>
    </row>
    <row r="34" spans="1:17" x14ac:dyDescent="0.25">
      <c r="A34" s="1"/>
      <c r="B34" s="1"/>
      <c r="C34" s="1"/>
      <c r="D34" s="1"/>
      <c r="E34" s="1"/>
      <c r="F34" s="117"/>
      <c r="G34" s="117"/>
      <c r="H34" s="117"/>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G36" s="1"/>
      <c r="H36" s="1"/>
      <c r="I36" s="1"/>
      <c r="J36" s="1"/>
      <c r="K36" s="1"/>
      <c r="L36" s="1"/>
      <c r="M36" s="1"/>
      <c r="N36" s="1"/>
      <c r="O36" s="1"/>
      <c r="P36" s="1"/>
      <c r="Q36" s="1"/>
    </row>
    <row r="37" spans="1:17" s="1" customFormat="1" x14ac:dyDescent="0.25"/>
    <row r="38" spans="1:17" s="1" customFormat="1" x14ac:dyDescent="0.25"/>
    <row r="39" spans="1:17" s="1" customFormat="1" x14ac:dyDescent="0.25"/>
  </sheetData>
  <mergeCells count="7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P27:Q27"/>
    <mergeCell ref="F33:H34"/>
    <mergeCell ref="B25:D25"/>
    <mergeCell ref="E25:F25"/>
    <mergeCell ref="G25:H25"/>
    <mergeCell ref="I25:J25"/>
    <mergeCell ref="B27:D27"/>
    <mergeCell ref="E27:F27"/>
    <mergeCell ref="G27:H27"/>
    <mergeCell ref="I27:J27"/>
    <mergeCell ref="P25:Q25"/>
    <mergeCell ref="B26:D26"/>
    <mergeCell ref="E26:F26"/>
    <mergeCell ref="G26:H26"/>
    <mergeCell ref="I26:J26"/>
    <mergeCell ref="P26:Q26"/>
  </mergeCells>
  <pageMargins left="0.7" right="0.7" top="0.75" bottom="0.75" header="0.3" footer="0.3"/>
  <pageSetup scale="53" orientation="landscape" horizontalDpi="4294967292"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A29" zoomScale="60" zoomScaleNormal="60" zoomScaleSheetLayoutView="70" workbookViewId="0">
      <selection activeCell="E30" sqref="E30:F30"/>
    </sheetView>
  </sheetViews>
  <sheetFormatPr baseColWidth="10" defaultColWidth="10.875" defaultRowHeight="15.75" x14ac:dyDescent="0.25"/>
  <cols>
    <col min="1" max="1" width="13.75" customWidth="1"/>
    <col min="3" max="3" width="6.875" customWidth="1"/>
    <col min="4" max="4" width="12.5" customWidth="1"/>
    <col min="6" max="6" width="11" customWidth="1"/>
    <col min="8" max="8" width="12.875" customWidth="1"/>
    <col min="9" max="9" width="13.375" customWidth="1"/>
    <col min="10" max="10" width="8.75" customWidth="1"/>
    <col min="11" max="11" width="15.875" customWidth="1"/>
    <col min="12" max="12" width="12.875" customWidth="1"/>
    <col min="13" max="13" width="15.125" customWidth="1"/>
    <col min="14" max="14" width="14.375" customWidth="1"/>
    <col min="15" max="15" width="12" customWidth="1"/>
    <col min="17" max="17" width="6.875" customWidth="1"/>
  </cols>
  <sheetData>
    <row r="1" spans="1:17" x14ac:dyDescent="0.25">
      <c r="A1" s="1"/>
      <c r="B1" s="1"/>
      <c r="C1" s="1"/>
      <c r="D1" s="1"/>
      <c r="E1" s="1"/>
      <c r="F1" s="1"/>
      <c r="G1" s="1"/>
      <c r="H1" s="1"/>
      <c r="I1" s="1"/>
      <c r="J1" s="1"/>
      <c r="K1" s="1"/>
      <c r="L1" s="1"/>
      <c r="M1" s="1"/>
      <c r="N1" s="1"/>
      <c r="O1" s="1"/>
      <c r="P1" s="1"/>
      <c r="Q1" s="1"/>
    </row>
    <row r="2" spans="1:17" ht="28.5" customHeight="1" x14ac:dyDescent="0.25">
      <c r="A2" s="1"/>
      <c r="B2" s="96"/>
      <c r="C2" s="96"/>
      <c r="D2" s="96"/>
      <c r="E2" s="96"/>
      <c r="F2" s="96"/>
      <c r="G2" s="96"/>
      <c r="H2" s="96"/>
      <c r="I2" s="96"/>
      <c r="J2" s="96"/>
      <c r="K2" s="96"/>
      <c r="L2" s="96"/>
      <c r="M2" s="96"/>
      <c r="N2" s="96"/>
      <c r="O2" s="96"/>
      <c r="P2" s="96"/>
      <c r="Q2" s="1"/>
    </row>
    <row r="3" spans="1:17" ht="45.75" customHeight="1" x14ac:dyDescent="0.25">
      <c r="A3" s="1"/>
      <c r="B3" s="96"/>
      <c r="C3" s="96"/>
      <c r="D3" s="96"/>
      <c r="E3" s="96"/>
      <c r="F3" s="96"/>
      <c r="G3" s="96"/>
      <c r="H3" s="96"/>
      <c r="I3" s="96"/>
      <c r="J3" s="96"/>
      <c r="K3" s="96"/>
      <c r="L3" s="96"/>
      <c r="M3" s="96"/>
      <c r="N3" s="96"/>
      <c r="O3" s="96"/>
      <c r="P3" s="96"/>
      <c r="Q3" s="1"/>
    </row>
    <row r="4" spans="1:17" ht="36"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148" t="s">
        <v>354</v>
      </c>
      <c r="E8" s="99"/>
      <c r="F8" s="99"/>
      <c r="G8" s="99"/>
      <c r="H8" s="99"/>
      <c r="I8" s="100" t="s">
        <v>1</v>
      </c>
      <c r="J8" s="101" t="s">
        <v>52</v>
      </c>
      <c r="K8" s="101"/>
      <c r="L8" s="100" t="s">
        <v>2</v>
      </c>
      <c r="M8" s="148" t="s">
        <v>356</v>
      </c>
      <c r="N8" s="99"/>
      <c r="O8" s="100" t="s">
        <v>3</v>
      </c>
      <c r="P8" s="148" t="s">
        <v>355</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10" t="s">
        <v>4</v>
      </c>
      <c r="B11" s="150" t="s">
        <v>220</v>
      </c>
      <c r="C11" s="104"/>
      <c r="D11" s="104"/>
      <c r="E11" s="105"/>
      <c r="F11" s="10" t="s">
        <v>5</v>
      </c>
      <c r="G11" s="150" t="s">
        <v>221</v>
      </c>
      <c r="H11" s="104"/>
      <c r="I11" s="104"/>
      <c r="J11" s="104"/>
      <c r="K11" s="104"/>
      <c r="L11" s="105"/>
      <c r="M11" s="26" t="s">
        <v>6</v>
      </c>
      <c r="N11" s="150" t="s">
        <v>222</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48" t="str">
        <f>[9]MIR!$C$8</f>
        <v>3.Dimensión territorial, Fortalecimiento Urbano y Economico.</v>
      </c>
      <c r="C13" s="99"/>
      <c r="D13" s="95" t="s">
        <v>8</v>
      </c>
      <c r="E13" s="151" t="str">
        <f>[9]MIR!$C$9</f>
        <v>Buscar el desarrollo sustentable de nuestro Municipio e impulsar estrategias que favorezcan el desarrollo sustentable de la flora y la fauna, tomando en cuenta la participación y estrategias de los ciudadanos, además de prevenir la contaminación del medio ambiente.</v>
      </c>
      <c r="F13" s="99"/>
      <c r="G13" s="99"/>
      <c r="H13" s="95" t="s">
        <v>9</v>
      </c>
      <c r="I13" s="152" t="str">
        <f>[9]MIR!$C$10</f>
        <v>Diseñar instrumentos de proteccion y restablecimiento del medio ambiente, realizar una gestion ambiental mediante servicios publicos de calidad.</v>
      </c>
      <c r="J13" s="99"/>
      <c r="K13" s="99"/>
      <c r="L13" s="99"/>
      <c r="M13" s="100" t="s">
        <v>10</v>
      </c>
      <c r="N13" s="108" t="str">
        <f>[9]MIR!$C$11</f>
        <v>* evaluacion de los recursos maderable y no maderables del municpio, *instalar y promover programas dirigidos a la evaluacion y restauracion de los recursos naturales afectados, * fortalecer la participacion ciudadana mediante actividaddes de reforestacion y brigadas de voluntarios, * castracion de perros y gatos.</v>
      </c>
      <c r="O13" s="99"/>
      <c r="P13" s="99"/>
      <c r="Q13" s="99"/>
    </row>
    <row r="14" spans="1:17" ht="111.7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29" t="s">
        <v>399</v>
      </c>
      <c r="M18" s="29" t="s">
        <v>18</v>
      </c>
      <c r="N18" s="100"/>
      <c r="O18" s="100"/>
      <c r="P18" s="100"/>
      <c r="Q18" s="100"/>
    </row>
    <row r="19" spans="1:18" ht="87" customHeight="1" x14ac:dyDescent="0.25">
      <c r="A19" s="2" t="s">
        <v>28</v>
      </c>
      <c r="B19" s="99" t="str">
        <f>[9]MIR!$B$15</f>
        <v>Mitigar en el calentamienyo global y cambio climatico</v>
      </c>
      <c r="C19" s="99"/>
      <c r="D19" s="99"/>
      <c r="E19" s="112" t="str">
        <f>[9]MIR!$C$15</f>
        <v>Porcentaje de equilibrio ecologico</v>
      </c>
      <c r="F19" s="113"/>
      <c r="G19" s="99" t="str">
        <f>[9]MIR!$G$15</f>
        <v>Número de eventos = No de eventos programados / No. De eventos realizados * 100    NE=NEP/NER*100</v>
      </c>
      <c r="H19" s="99"/>
      <c r="I19" s="109" t="str">
        <f>[9]MIR!$H$15</f>
        <v xml:space="preserve">Documentación </v>
      </c>
      <c r="J19" s="99"/>
      <c r="K19" s="43" t="s">
        <v>399</v>
      </c>
      <c r="L19" s="11">
        <v>1</v>
      </c>
      <c r="M19" s="80" t="s">
        <v>440</v>
      </c>
      <c r="N19" s="81" t="s">
        <v>441</v>
      </c>
      <c r="O19" s="5">
        <v>0.25</v>
      </c>
      <c r="P19" s="109" t="s">
        <v>52</v>
      </c>
      <c r="Q19" s="99"/>
    </row>
    <row r="20" spans="1:18" ht="103.5" customHeight="1" x14ac:dyDescent="0.25">
      <c r="A20" s="2" t="s">
        <v>29</v>
      </c>
      <c r="B20" s="99" t="str">
        <f>[9]MIR!$B$16</f>
        <v>COMBATIR LA DESTRUCCION DE ECOSISTEMAS Y EL MEDIO AMBIENTE EN EL MUNICIPIO</v>
      </c>
      <c r="C20" s="99"/>
      <c r="D20" s="99"/>
      <c r="E20" s="110" t="str">
        <f>[9]MIR!$C$16</f>
        <v>Porcentaje de eventos</v>
      </c>
      <c r="F20" s="110"/>
      <c r="G20" s="99" t="str">
        <f>[9]MIR!$G$16</f>
        <v>Número de eventos = Número de eventos programados / Número de eventos realizados +100   NE=NEP/NER*100</v>
      </c>
      <c r="H20" s="99"/>
      <c r="I20" s="109" t="str">
        <f>[9]MIR!$H$16</f>
        <v>Evidencia Fotográficas</v>
      </c>
      <c r="J20" s="99"/>
      <c r="K20" s="43" t="s">
        <v>399</v>
      </c>
      <c r="L20" s="66">
        <v>1</v>
      </c>
      <c r="M20" s="80" t="s">
        <v>440</v>
      </c>
      <c r="N20" s="81" t="s">
        <v>441</v>
      </c>
      <c r="O20" s="5">
        <v>0.25</v>
      </c>
      <c r="P20" s="109" t="s">
        <v>52</v>
      </c>
      <c r="Q20" s="99"/>
    </row>
    <row r="21" spans="1:18" ht="103.5" customHeight="1" x14ac:dyDescent="0.25">
      <c r="A21" s="2" t="s">
        <v>71</v>
      </c>
      <c r="B21" s="99" t="str">
        <f>[9]MIR!$B$17</f>
        <v>Evaluacion de los recursos naturales en el municipio</v>
      </c>
      <c r="C21" s="99"/>
      <c r="D21" s="99"/>
      <c r="E21" s="99" t="str">
        <f>[9]MIR!$C$17</f>
        <v>Porcentaje de evaluaciones</v>
      </c>
      <c r="F21" s="99"/>
      <c r="G21" s="99" t="s">
        <v>213</v>
      </c>
      <c r="H21" s="99"/>
      <c r="I21" s="109" t="str">
        <f>[9]MIR!$H$17</f>
        <v>Evidencia Fotográficas</v>
      </c>
      <c r="J21" s="99"/>
      <c r="K21" s="43" t="s">
        <v>399</v>
      </c>
      <c r="L21" s="66">
        <v>1</v>
      </c>
      <c r="M21" s="80" t="s">
        <v>440</v>
      </c>
      <c r="N21" s="81" t="s">
        <v>441</v>
      </c>
      <c r="O21" s="5">
        <v>0.25</v>
      </c>
      <c r="P21" s="109" t="s">
        <v>52</v>
      </c>
      <c r="Q21" s="99"/>
    </row>
    <row r="22" spans="1:18" ht="102.75" customHeight="1" x14ac:dyDescent="0.25">
      <c r="A22" s="2" t="s">
        <v>72</v>
      </c>
      <c r="B22" s="99" t="str">
        <f>[9]MIR!$B$24</f>
        <v>Aplicación de leyes, reglamentos y normativas</v>
      </c>
      <c r="C22" s="99"/>
      <c r="D22" s="99"/>
      <c r="E22" s="99" t="str">
        <f>[9]MIR!$C$24</f>
        <v>Porcentaje de eventos</v>
      </c>
      <c r="F22" s="99"/>
      <c r="G22" s="99" t="s">
        <v>214</v>
      </c>
      <c r="H22" s="99"/>
      <c r="I22" s="109" t="s">
        <v>219</v>
      </c>
      <c r="J22" s="99"/>
      <c r="K22" s="43" t="s">
        <v>399</v>
      </c>
      <c r="L22" s="66">
        <v>1</v>
      </c>
      <c r="M22" s="80" t="s">
        <v>440</v>
      </c>
      <c r="N22" s="81" t="s">
        <v>441</v>
      </c>
      <c r="O22" s="5">
        <v>0.25</v>
      </c>
      <c r="P22" s="109" t="s">
        <v>52</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02.75" customHeight="1" x14ac:dyDescent="0.25">
      <c r="A24" s="3" t="s">
        <v>81</v>
      </c>
      <c r="B24" s="99" t="str">
        <f>[9]MIR!$B$18</f>
        <v xml:space="preserve">Programa de concientización sobre el manejo responsable, aprovechamiento y correcto procesamiento de los residuos sólidos urbanos. </v>
      </c>
      <c r="C24" s="99"/>
      <c r="D24" s="99"/>
      <c r="E24" s="99" t="str">
        <f>[9]MIR!$C$18</f>
        <v xml:space="preserve">Porcentaje de campañas </v>
      </c>
      <c r="F24" s="99"/>
      <c r="G24" s="99" t="s">
        <v>215</v>
      </c>
      <c r="H24" s="99"/>
      <c r="I24" s="109" t="str">
        <f>[9]MIR!$H$18</f>
        <v>difucion electronico en redes sociales</v>
      </c>
      <c r="J24" s="99"/>
      <c r="K24" s="50" t="s">
        <v>399</v>
      </c>
      <c r="L24" s="11">
        <v>1</v>
      </c>
      <c r="M24" s="80" t="s">
        <v>440</v>
      </c>
      <c r="N24" s="81" t="s">
        <v>441</v>
      </c>
      <c r="O24" s="5">
        <v>0.25</v>
      </c>
      <c r="P24" s="109" t="s">
        <v>52</v>
      </c>
      <c r="Q24" s="99"/>
    </row>
    <row r="25" spans="1:18" ht="104.25" customHeight="1" x14ac:dyDescent="0.25">
      <c r="A25" s="3" t="s">
        <v>74</v>
      </c>
      <c r="B25" s="99" t="str">
        <f>[9]MIR!$B$19</f>
        <v>Programa de monitoreo de posibles focos de contaminación, talleres mecánicos y de pintura, restaurantes, centros comerciales, centros de reciclaje,  entre otros.</v>
      </c>
      <c r="C25" s="99"/>
      <c r="D25" s="99"/>
      <c r="E25" s="99" t="str">
        <f>[9]MIR!$C$19</f>
        <v>Porcentaje de monitores</v>
      </c>
      <c r="F25" s="99"/>
      <c r="G25" s="99" t="s">
        <v>216</v>
      </c>
      <c r="H25" s="99"/>
      <c r="I25" s="109" t="s">
        <v>218</v>
      </c>
      <c r="J25" s="99"/>
      <c r="K25" s="50" t="s">
        <v>399</v>
      </c>
      <c r="L25" s="66">
        <v>1</v>
      </c>
      <c r="M25" s="80" t="s">
        <v>440</v>
      </c>
      <c r="N25" s="81" t="s">
        <v>441</v>
      </c>
      <c r="O25" s="5">
        <v>0.25</v>
      </c>
      <c r="P25" s="109" t="s">
        <v>52</v>
      </c>
      <c r="Q25" s="99"/>
      <c r="R25" t="s">
        <v>34</v>
      </c>
    </row>
    <row r="26" spans="1:18" ht="98.25" customHeight="1" x14ac:dyDescent="0.25">
      <c r="A26" s="3" t="s">
        <v>75</v>
      </c>
      <c r="B26" s="112" t="str">
        <f>[9]MIR!$B$20</f>
        <v>Programa de concientización para evitar la utilización de plásticos de un solo uso a tiendas de abarrotes y departamentales.</v>
      </c>
      <c r="C26" s="116"/>
      <c r="D26" s="113"/>
      <c r="E26" s="112" t="str">
        <f>[9]MIR!$C$20</f>
        <v>Porcentaje de campañas</v>
      </c>
      <c r="F26" s="113"/>
      <c r="G26" s="112" t="s">
        <v>215</v>
      </c>
      <c r="H26" s="113"/>
      <c r="I26" s="114" t="s">
        <v>219</v>
      </c>
      <c r="J26" s="115"/>
      <c r="K26" s="50" t="s">
        <v>399</v>
      </c>
      <c r="L26" s="66">
        <v>1</v>
      </c>
      <c r="M26" s="80" t="s">
        <v>440</v>
      </c>
      <c r="N26" s="81" t="s">
        <v>441</v>
      </c>
      <c r="O26" s="5">
        <v>0.25</v>
      </c>
      <c r="P26" s="109" t="s">
        <v>52</v>
      </c>
      <c r="Q26" s="99"/>
    </row>
    <row r="27" spans="1:18" ht="111" customHeight="1" x14ac:dyDescent="0.25">
      <c r="A27" s="3" t="s">
        <v>182</v>
      </c>
      <c r="B27" s="112" t="str">
        <f>[9]MIR!$B$21</f>
        <v>Programa de aplicación de encuesta a la población sobre el servicio publico, buen manejo de residuos solidos y reciclaje.</v>
      </c>
      <c r="C27" s="116"/>
      <c r="D27" s="113"/>
      <c r="E27" s="112" t="str">
        <f>[9]MIR!$C$21</f>
        <v>Porcentaje de encuestas</v>
      </c>
      <c r="F27" s="113"/>
      <c r="G27" s="112" t="s">
        <v>213</v>
      </c>
      <c r="H27" s="113"/>
      <c r="I27" s="114" t="s">
        <v>218</v>
      </c>
      <c r="J27" s="115"/>
      <c r="K27" s="50" t="s">
        <v>399</v>
      </c>
      <c r="L27" s="66">
        <v>1</v>
      </c>
      <c r="M27" s="80" t="s">
        <v>440</v>
      </c>
      <c r="N27" s="81" t="s">
        <v>441</v>
      </c>
      <c r="O27" s="5">
        <v>0.25</v>
      </c>
      <c r="P27" s="109" t="s">
        <v>52</v>
      </c>
      <c r="Q27" s="99"/>
    </row>
    <row r="28" spans="1:18" ht="99" customHeight="1" x14ac:dyDescent="0.25">
      <c r="A28" s="3" t="s">
        <v>212</v>
      </c>
      <c r="B28" s="112" t="str">
        <f>[9]MIR!$B$22</f>
        <v>Regulación de registros y expedición de permisos en materia ambiental a negocios, talleres y tiendas departamentales, según su giro</v>
      </c>
      <c r="C28" s="116"/>
      <c r="D28" s="113"/>
      <c r="E28" s="112" t="str">
        <f>[9]MIR!$C$22</f>
        <v>Porcentaje de registros</v>
      </c>
      <c r="F28" s="113"/>
      <c r="G28" s="112" t="s">
        <v>217</v>
      </c>
      <c r="H28" s="113"/>
      <c r="I28" s="114" t="str">
        <f>[9]MIR!$H$22</f>
        <v>Evidencia Fotográficas</v>
      </c>
      <c r="J28" s="115"/>
      <c r="K28" s="50" t="s">
        <v>399</v>
      </c>
      <c r="L28" s="66">
        <v>1</v>
      </c>
      <c r="M28" s="80" t="s">
        <v>440</v>
      </c>
      <c r="N28" s="81" t="s">
        <v>441</v>
      </c>
      <c r="O28" s="5">
        <v>0.25</v>
      </c>
      <c r="P28" s="109" t="s">
        <v>52</v>
      </c>
      <c r="Q28" s="99"/>
    </row>
    <row r="29" spans="1:18" ht="95.25" customHeight="1" x14ac:dyDescent="0.25">
      <c r="A29" s="3" t="s">
        <v>245</v>
      </c>
      <c r="B29" s="112" t="str">
        <f>[9]MIR!$B$23</f>
        <v>Programa de concientización a la población para evitar la utilización de plásticos de un solo uso.</v>
      </c>
      <c r="C29" s="116"/>
      <c r="D29" s="113"/>
      <c r="E29" s="112" t="str">
        <f>[9]MIR!$C$23</f>
        <v>Porcentaje de capacitacion</v>
      </c>
      <c r="F29" s="113"/>
      <c r="G29" s="112" t="str">
        <f>[9]MIR!$G$23</f>
        <v>Número de capacitacion = Número de capacitacion programados / Número de capacitacion realizados +100   NC=NCP/NCR*100</v>
      </c>
      <c r="H29" s="113"/>
      <c r="I29" s="114" t="str">
        <f t="shared" ref="I29" si="0">$I$28</f>
        <v>Evidencia Fotográficas</v>
      </c>
      <c r="J29" s="115"/>
      <c r="K29" s="50" t="s">
        <v>399</v>
      </c>
      <c r="L29" s="66">
        <v>1</v>
      </c>
      <c r="M29" s="80" t="s">
        <v>440</v>
      </c>
      <c r="N29" s="81" t="s">
        <v>441</v>
      </c>
      <c r="O29" s="5">
        <v>0.25</v>
      </c>
      <c r="P29" s="109" t="s">
        <v>52</v>
      </c>
      <c r="Q29" s="99"/>
    </row>
    <row r="30" spans="1:18" ht="98.25" customHeight="1" x14ac:dyDescent="0.25">
      <c r="A30" s="3" t="s">
        <v>77</v>
      </c>
      <c r="B30" s="112" t="str">
        <f>[9]MIR!$B$25</f>
        <v xml:space="preserve">Programa de aprovechamiento sustentable. </v>
      </c>
      <c r="C30" s="116"/>
      <c r="D30" s="113"/>
      <c r="E30" s="112" t="str">
        <f>[9]MIR!$C$25</f>
        <v>Porcentaje de campañas</v>
      </c>
      <c r="F30" s="113"/>
      <c r="G30" s="112" t="str">
        <f>[9]MIR!$G$25</f>
        <v>Número de campañas = Número de campañas programadas / Número de campañas realizadas +100   NC=NCP/NCR*100</v>
      </c>
      <c r="H30" s="113"/>
      <c r="I30" s="114" t="str">
        <f>[9]MIR!$H$25</f>
        <v>Difucion electronico en redes sociales</v>
      </c>
      <c r="J30" s="115"/>
      <c r="K30" s="50" t="s">
        <v>399</v>
      </c>
      <c r="L30" s="66">
        <v>1</v>
      </c>
      <c r="M30" s="80" t="s">
        <v>440</v>
      </c>
      <c r="N30" s="81" t="s">
        <v>441</v>
      </c>
      <c r="O30" s="5">
        <v>0.25</v>
      </c>
      <c r="P30" s="109" t="s">
        <v>52</v>
      </c>
      <c r="Q30" s="99"/>
    </row>
    <row r="31" spans="1:18" ht="101.25" customHeight="1" x14ac:dyDescent="0.25">
      <c r="A31" s="3" t="s">
        <v>119</v>
      </c>
      <c r="B31" s="99" t="str">
        <f>[9]MIR!$B$26</f>
        <v>Programa de reforestación urbana, de áreas degradadas, parques y jardines.</v>
      </c>
      <c r="C31" s="99"/>
      <c r="D31" s="99"/>
      <c r="E31" s="99" t="str">
        <f>[9]MIR!$C$26</f>
        <v>Porcentaje de evaluaciones</v>
      </c>
      <c r="F31" s="99"/>
      <c r="G31" s="99" t="str">
        <f>[9]MIR!$G$26</f>
        <v>Número de evaluacion = Número de evaluacion programados / Número de evaluaciones realizados +100   NE=NEP/NER*100</v>
      </c>
      <c r="H31" s="99"/>
      <c r="I31" s="99" t="str">
        <f>[9]MIR!$H$26</f>
        <v>Evidencia Fotográficas</v>
      </c>
      <c r="J31" s="99"/>
      <c r="K31" s="50" t="s">
        <v>399</v>
      </c>
      <c r="L31" s="66">
        <v>1</v>
      </c>
      <c r="M31" s="80" t="s">
        <v>440</v>
      </c>
      <c r="N31" s="81" t="s">
        <v>441</v>
      </c>
      <c r="O31" s="5">
        <v>0.25</v>
      </c>
      <c r="P31" s="109" t="s">
        <v>52</v>
      </c>
      <c r="Q31" s="99"/>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F37" s="117"/>
      <c r="G37" s="117"/>
      <c r="H37" s="117"/>
      <c r="I37" s="1"/>
      <c r="J37" s="1"/>
      <c r="K37" s="1"/>
      <c r="L37" s="1"/>
      <c r="M37" s="1"/>
      <c r="N37" s="1"/>
      <c r="O37" s="1"/>
      <c r="P37" s="1"/>
      <c r="Q37" s="1"/>
    </row>
    <row r="38" spans="1:17" x14ac:dyDescent="0.25">
      <c r="A38" s="1"/>
      <c r="B38" s="1"/>
      <c r="C38" s="1"/>
      <c r="D38" s="1"/>
      <c r="E38" s="1"/>
      <c r="F38" s="117"/>
      <c r="G38" s="117"/>
      <c r="H38" s="117"/>
      <c r="I38" s="1"/>
      <c r="J38" s="1"/>
      <c r="K38" s="1"/>
      <c r="L38" s="1"/>
      <c r="M38" s="1"/>
      <c r="N38" s="1"/>
      <c r="O38" s="1"/>
      <c r="P38" s="1"/>
      <c r="Q38" s="1"/>
    </row>
    <row r="39" spans="1:17" s="1" customFormat="1" x14ac:dyDescent="0.25"/>
    <row r="40" spans="1:17" s="1" customFormat="1" x14ac:dyDescent="0.25">
      <c r="F40"/>
    </row>
    <row r="41" spans="1:17" s="1" customFormat="1" x14ac:dyDescent="0.25"/>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sheetData>
  <mergeCells count="99">
    <mergeCell ref="E30:F30"/>
    <mergeCell ref="G30:H30"/>
    <mergeCell ref="I30:J30"/>
    <mergeCell ref="P30:Q30"/>
    <mergeCell ref="F37:H38"/>
    <mergeCell ref="B25:D25"/>
    <mergeCell ref="E25:F25"/>
    <mergeCell ref="G25:H25"/>
    <mergeCell ref="I25:J25"/>
    <mergeCell ref="B26:D26"/>
    <mergeCell ref="G26:H26"/>
    <mergeCell ref="B27:D27"/>
    <mergeCell ref="B28:D28"/>
    <mergeCell ref="E26:F26"/>
    <mergeCell ref="E27:F27"/>
    <mergeCell ref="E28:F28"/>
    <mergeCell ref="P25:Q25"/>
    <mergeCell ref="I28:J28"/>
    <mergeCell ref="P26:Q26"/>
    <mergeCell ref="P27:Q27"/>
    <mergeCell ref="P28:Q28"/>
    <mergeCell ref="B31:D31"/>
    <mergeCell ref="E31:F31"/>
    <mergeCell ref="G31:H31"/>
    <mergeCell ref="I31:J31"/>
    <mergeCell ref="P31:Q31"/>
    <mergeCell ref="B30:D30"/>
    <mergeCell ref="A23:Q23"/>
    <mergeCell ref="B24:D24"/>
    <mergeCell ref="E24:F24"/>
    <mergeCell ref="G24:H24"/>
    <mergeCell ref="I24:J24"/>
    <mergeCell ref="P24:Q24"/>
    <mergeCell ref="B29:D29"/>
    <mergeCell ref="E29:F29"/>
    <mergeCell ref="G29:H29"/>
    <mergeCell ref="I29:J29"/>
    <mergeCell ref="P29:Q29"/>
    <mergeCell ref="G27:H27"/>
    <mergeCell ref="G28:H28"/>
    <mergeCell ref="I26:J26"/>
    <mergeCell ref="I27:J27"/>
    <mergeCell ref="B21:D21"/>
    <mergeCell ref="E21:F21"/>
    <mergeCell ref="G21:H21"/>
    <mergeCell ref="I21:J21"/>
    <mergeCell ref="P21:Q21"/>
    <mergeCell ref="B22:D22"/>
    <mergeCell ref="E22:F22"/>
    <mergeCell ref="G22:H22"/>
    <mergeCell ref="I22:J22"/>
    <mergeCell ref="P22:Q22"/>
    <mergeCell ref="P19:Q19"/>
    <mergeCell ref="B20:D20"/>
    <mergeCell ref="E20:F20"/>
    <mergeCell ref="G20:H20"/>
    <mergeCell ref="I20:J20"/>
    <mergeCell ref="P20:Q20"/>
    <mergeCell ref="B19:D19"/>
    <mergeCell ref="E19:F19"/>
    <mergeCell ref="G19:H19"/>
    <mergeCell ref="I19:J19"/>
    <mergeCell ref="I17:J18"/>
    <mergeCell ref="K17:K18"/>
    <mergeCell ref="L17:M17"/>
    <mergeCell ref="N17:N18"/>
    <mergeCell ref="O17:O18"/>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s>
  <pageMargins left="0.7" right="0.7" top="0.75" bottom="0.75" header="0.3" footer="0.3"/>
  <pageSetup scale="53" orientation="landscape"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opLeftCell="A19" zoomScale="71" zoomScaleNormal="71" zoomScaleSheetLayoutView="70" workbookViewId="0">
      <selection activeCell="I24" sqref="I24:J24"/>
    </sheetView>
  </sheetViews>
  <sheetFormatPr baseColWidth="10" defaultColWidth="10.875" defaultRowHeight="15.75" x14ac:dyDescent="0.25"/>
  <cols>
    <col min="1" max="1" width="13.75" customWidth="1"/>
    <col min="3" max="3" width="6.875" customWidth="1"/>
    <col min="4" max="4" width="22.5" customWidth="1"/>
    <col min="6" max="6" width="7.625" customWidth="1"/>
    <col min="8" max="8" width="9.75" customWidth="1"/>
    <col min="9" max="10" width="13.375" customWidth="1"/>
    <col min="11" max="11" width="12.125" customWidth="1"/>
    <col min="12" max="12" width="9.875" customWidth="1"/>
    <col min="13" max="13" width="12.25" customWidth="1"/>
    <col min="14" max="14" width="11.875" customWidth="1"/>
    <col min="15" max="15" width="11.625" customWidth="1"/>
  </cols>
  <sheetData>
    <row r="1" spans="1:17" x14ac:dyDescent="0.25">
      <c r="A1" s="1"/>
      <c r="B1" s="1"/>
      <c r="C1" s="1"/>
      <c r="D1" s="1"/>
      <c r="E1" s="1"/>
      <c r="F1" s="1"/>
      <c r="G1" s="1"/>
      <c r="H1" s="1"/>
      <c r="I1" s="1"/>
      <c r="J1" s="1"/>
      <c r="K1" s="1"/>
      <c r="L1" s="1"/>
      <c r="M1" s="1"/>
      <c r="N1" s="1"/>
      <c r="O1" s="1"/>
      <c r="P1" s="1"/>
      <c r="Q1" s="1"/>
    </row>
    <row r="2" spans="1:17" x14ac:dyDescent="0.25">
      <c r="A2" s="1"/>
      <c r="B2" s="96"/>
      <c r="C2" s="96"/>
      <c r="D2" s="96"/>
      <c r="E2" s="96"/>
      <c r="F2" s="96"/>
      <c r="G2" s="96"/>
      <c r="H2" s="96"/>
      <c r="I2" s="96"/>
      <c r="J2" s="96"/>
      <c r="K2" s="96"/>
      <c r="L2" s="96"/>
      <c r="M2" s="96"/>
      <c r="N2" s="96"/>
      <c r="O2" s="96"/>
      <c r="P2" s="96"/>
      <c r="Q2" s="1"/>
    </row>
    <row r="3" spans="1:17" ht="51.75" customHeight="1" x14ac:dyDescent="0.25">
      <c r="A3" s="1"/>
      <c r="B3" s="96"/>
      <c r="C3" s="96"/>
      <c r="D3" s="96"/>
      <c r="E3" s="96"/>
      <c r="F3" s="96"/>
      <c r="G3" s="96"/>
      <c r="H3" s="96"/>
      <c r="I3" s="96"/>
      <c r="J3" s="96"/>
      <c r="K3" s="96"/>
      <c r="L3" s="96"/>
      <c r="M3" s="96"/>
      <c r="N3" s="96"/>
      <c r="O3" s="96"/>
      <c r="P3" s="96"/>
      <c r="Q3" s="1"/>
    </row>
    <row r="4" spans="1:17" ht="34.5" customHeight="1" x14ac:dyDescent="0.25">
      <c r="A4" s="1"/>
      <c r="B4" s="96"/>
      <c r="C4" s="96"/>
      <c r="D4" s="96"/>
      <c r="E4" s="96"/>
      <c r="F4" s="96"/>
      <c r="G4" s="96"/>
      <c r="H4" s="96"/>
      <c r="I4" s="96"/>
      <c r="J4" s="96"/>
      <c r="K4" s="96"/>
      <c r="L4" s="96"/>
      <c r="M4" s="96"/>
      <c r="N4" s="96"/>
      <c r="O4" s="96"/>
      <c r="P4" s="96"/>
      <c r="Q4" s="1"/>
    </row>
    <row r="5" spans="1:17" ht="30" customHeight="1" x14ac:dyDescent="0.25">
      <c r="A5" s="1"/>
      <c r="B5" s="97" t="s">
        <v>442</v>
      </c>
      <c r="C5" s="97"/>
      <c r="D5" s="97"/>
      <c r="E5" s="97"/>
      <c r="F5" s="97"/>
      <c r="G5" s="97"/>
      <c r="H5" s="97"/>
      <c r="I5" s="97"/>
      <c r="J5" s="97"/>
      <c r="K5" s="97"/>
      <c r="L5" s="97"/>
      <c r="M5" s="97"/>
      <c r="N5" s="97"/>
      <c r="O5" s="97"/>
      <c r="P5" s="97"/>
      <c r="Q5" s="1"/>
    </row>
    <row r="6" spans="1:17" hidden="1" x14ac:dyDescent="0.25">
      <c r="A6" s="1"/>
      <c r="B6" s="1"/>
      <c r="C6" s="1"/>
      <c r="D6" s="1"/>
      <c r="E6" s="1"/>
      <c r="F6" s="1"/>
      <c r="G6" s="1"/>
      <c r="H6" s="1"/>
      <c r="I6" s="1"/>
      <c r="J6" s="1"/>
      <c r="K6" s="1"/>
      <c r="L6" s="1"/>
      <c r="M6" s="1"/>
      <c r="N6" s="1"/>
      <c r="O6" s="1"/>
      <c r="P6" s="1"/>
      <c r="Q6" s="1"/>
    </row>
    <row r="7" spans="1:17" x14ac:dyDescent="0.25">
      <c r="A7" s="95" t="s">
        <v>26</v>
      </c>
      <c r="B7" s="95"/>
      <c r="C7" s="95"/>
      <c r="D7" s="95"/>
      <c r="E7" s="95"/>
      <c r="F7" s="95"/>
      <c r="G7" s="95"/>
      <c r="H7" s="95"/>
      <c r="I7" s="95"/>
      <c r="J7" s="95"/>
      <c r="K7" s="95"/>
      <c r="L7" s="95"/>
      <c r="M7" s="95"/>
      <c r="N7" s="95"/>
      <c r="O7" s="95"/>
      <c r="P7" s="95"/>
      <c r="Q7" s="95"/>
    </row>
    <row r="8" spans="1:17" x14ac:dyDescent="0.25">
      <c r="A8" s="95" t="s">
        <v>0</v>
      </c>
      <c r="B8" s="95"/>
      <c r="C8" s="95"/>
      <c r="D8" s="98" t="s">
        <v>381</v>
      </c>
      <c r="E8" s="99"/>
      <c r="F8" s="99"/>
      <c r="G8" s="99"/>
      <c r="H8" s="99"/>
      <c r="I8" s="100" t="s">
        <v>1</v>
      </c>
      <c r="J8" s="101" t="s">
        <v>56</v>
      </c>
      <c r="K8" s="101"/>
      <c r="L8" s="100" t="s">
        <v>2</v>
      </c>
      <c r="M8" s="102" t="str">
        <f>[10]MIR!$C$7</f>
        <v>1. Sociedad Informada</v>
      </c>
      <c r="N8" s="99"/>
      <c r="O8" s="100" t="s">
        <v>3</v>
      </c>
      <c r="P8" s="158" t="s">
        <v>414</v>
      </c>
      <c r="Q8" s="99"/>
    </row>
    <row r="9" spans="1:17" ht="61.5" customHeight="1" x14ac:dyDescent="0.25">
      <c r="A9" s="95"/>
      <c r="B9" s="95"/>
      <c r="C9" s="95"/>
      <c r="D9" s="99"/>
      <c r="E9" s="99"/>
      <c r="F9" s="99"/>
      <c r="G9" s="99"/>
      <c r="H9" s="99"/>
      <c r="I9" s="100"/>
      <c r="J9" s="101"/>
      <c r="K9" s="101"/>
      <c r="L9" s="100"/>
      <c r="M9" s="99"/>
      <c r="N9" s="99"/>
      <c r="O9" s="100"/>
      <c r="P9" s="99"/>
      <c r="Q9" s="99"/>
    </row>
    <row r="10" spans="1:17" x14ac:dyDescent="0.25">
      <c r="A10" s="95" t="s">
        <v>27</v>
      </c>
      <c r="B10" s="95"/>
      <c r="C10" s="95"/>
      <c r="D10" s="95"/>
      <c r="E10" s="95"/>
      <c r="F10" s="95"/>
      <c r="G10" s="95"/>
      <c r="H10" s="95"/>
      <c r="I10" s="95"/>
      <c r="J10" s="95"/>
      <c r="K10" s="95"/>
      <c r="L10" s="95"/>
      <c r="M10" s="95"/>
      <c r="N10" s="95"/>
      <c r="O10" s="95"/>
      <c r="P10" s="95"/>
      <c r="Q10" s="95"/>
    </row>
    <row r="11" spans="1:17" ht="29.1" customHeight="1" x14ac:dyDescent="0.25">
      <c r="A11" s="73" t="s">
        <v>4</v>
      </c>
      <c r="B11" s="159" t="s">
        <v>128</v>
      </c>
      <c r="C11" s="104"/>
      <c r="D11" s="104"/>
      <c r="E11" s="105"/>
      <c r="F11" s="73" t="s">
        <v>5</v>
      </c>
      <c r="G11" s="159" t="str">
        <f>'[10]POA '!$AA$25</f>
        <v>1.8. Otros Servicios Generales</v>
      </c>
      <c r="H11" s="104"/>
      <c r="I11" s="104"/>
      <c r="J11" s="104"/>
      <c r="K11" s="104"/>
      <c r="L11" s="105"/>
      <c r="M11" s="26" t="s">
        <v>6</v>
      </c>
      <c r="N11" s="159" t="str">
        <f>'[10]POA '!$AA$26</f>
        <v>1.8.3. Servicios de comunicación  y medios</v>
      </c>
      <c r="O11" s="104"/>
      <c r="P11" s="104"/>
      <c r="Q11" s="105"/>
    </row>
    <row r="12" spans="1:17" x14ac:dyDescent="0.25">
      <c r="A12" s="95" t="s">
        <v>25</v>
      </c>
      <c r="B12" s="95"/>
      <c r="C12" s="95"/>
      <c r="D12" s="95"/>
      <c r="E12" s="95"/>
      <c r="F12" s="95"/>
      <c r="G12" s="95"/>
      <c r="H12" s="95"/>
      <c r="I12" s="95"/>
      <c r="J12" s="95"/>
      <c r="K12" s="95"/>
      <c r="L12" s="95"/>
      <c r="M12" s="95"/>
      <c r="N12" s="95"/>
      <c r="O12" s="95"/>
      <c r="P12" s="95"/>
      <c r="Q12" s="95"/>
    </row>
    <row r="13" spans="1:17" x14ac:dyDescent="0.25">
      <c r="A13" s="100" t="s">
        <v>7</v>
      </c>
      <c r="B13" s="157" t="str">
        <f>[10]MIR!$C$8</f>
        <v>EJE 1: DIMENSIÓN SOCIAL, DESARROLLO INTEGRAL E INCLUYENTE</v>
      </c>
      <c r="C13" s="99"/>
      <c r="D13" s="95" t="s">
        <v>8</v>
      </c>
      <c r="E13" s="108" t="str">
        <f>[10]MIR!$C$9</f>
        <v>Aumentar el bienestar social de la ciudadanía, fortaleciendo el tejido social mediante una estrategia integral de desarrollo humano y social promoviendo mejores condiciones de convivencia comunitaria a través de la cultura, el deporte, la educación y la salud, a través de programas con sentido integral e incluyente.</v>
      </c>
      <c r="F13" s="99"/>
      <c r="G13" s="99"/>
      <c r="H13" s="95" t="s">
        <v>9</v>
      </c>
      <c r="I13" s="108" t="str">
        <f>[10]MIR!$C$10</f>
        <v>Consolidar un esquema de vinculación social con atención prioritaria.</v>
      </c>
      <c r="J13" s="99"/>
      <c r="K13" s="99"/>
      <c r="L13" s="99"/>
      <c r="M13" s="100" t="s">
        <v>10</v>
      </c>
      <c r="N13" s="108" t="str">
        <f>[10]MIR!$C$11</f>
        <v xml:space="preserve">1.1 utilizar todos los medios electrónicos e impresos posibles para que la sociedad se encuentre informada sobre las obras, acciones y servicios que ofrecen 
1.2 mantener actualizado el registro de archivo fotográfico. 1.3. Elaboración y difusión de la gaceta informativa del h. ayuntamiento  </v>
      </c>
      <c r="O13" s="99"/>
      <c r="P13" s="99"/>
      <c r="Q13" s="99"/>
    </row>
    <row r="14" spans="1:17" ht="145.5" customHeight="1" x14ac:dyDescent="0.25">
      <c r="A14" s="100"/>
      <c r="B14" s="99"/>
      <c r="C14" s="99"/>
      <c r="D14" s="95"/>
      <c r="E14" s="99"/>
      <c r="F14" s="99"/>
      <c r="G14" s="99"/>
      <c r="H14" s="95"/>
      <c r="I14" s="99"/>
      <c r="J14" s="99"/>
      <c r="K14" s="99"/>
      <c r="L14" s="99"/>
      <c r="M14" s="100"/>
      <c r="N14" s="99"/>
      <c r="O14" s="99"/>
      <c r="P14" s="99"/>
      <c r="Q14" s="99"/>
    </row>
    <row r="15" spans="1:17" x14ac:dyDescent="0.25">
      <c r="A15" s="107" t="s">
        <v>24</v>
      </c>
      <c r="B15" s="107"/>
      <c r="C15" s="107"/>
      <c r="D15" s="107"/>
      <c r="E15" s="107"/>
      <c r="F15" s="107"/>
      <c r="G15" s="107"/>
      <c r="H15" s="107"/>
      <c r="I15" s="107"/>
      <c r="J15" s="107"/>
      <c r="K15" s="107"/>
      <c r="L15" s="107"/>
      <c r="M15" s="107"/>
      <c r="N15" s="107"/>
      <c r="O15" s="107"/>
      <c r="P15" s="107"/>
      <c r="Q15" s="107"/>
    </row>
    <row r="16" spans="1:17" x14ac:dyDescent="0.25">
      <c r="A16" s="100" t="s">
        <v>11</v>
      </c>
      <c r="B16" s="95" t="s">
        <v>12</v>
      </c>
      <c r="C16" s="95"/>
      <c r="D16" s="95"/>
      <c r="E16" s="107" t="s">
        <v>22</v>
      </c>
      <c r="F16" s="107"/>
      <c r="G16" s="107"/>
      <c r="H16" s="107"/>
      <c r="I16" s="107"/>
      <c r="J16" s="107"/>
      <c r="K16" s="107"/>
      <c r="L16" s="107"/>
      <c r="M16" s="107"/>
      <c r="N16" s="100" t="s">
        <v>23</v>
      </c>
      <c r="O16" s="100"/>
      <c r="P16" s="100" t="s">
        <v>21</v>
      </c>
      <c r="Q16" s="100"/>
    </row>
    <row r="17" spans="1:18" ht="15.95" customHeight="1" x14ac:dyDescent="0.25">
      <c r="A17" s="100"/>
      <c r="B17" s="95"/>
      <c r="C17" s="95"/>
      <c r="D17" s="95"/>
      <c r="E17" s="95" t="s">
        <v>13</v>
      </c>
      <c r="F17" s="95"/>
      <c r="G17" s="95" t="s">
        <v>14</v>
      </c>
      <c r="H17" s="95"/>
      <c r="I17" s="95" t="s">
        <v>15</v>
      </c>
      <c r="J17" s="95"/>
      <c r="K17" s="100" t="s">
        <v>16</v>
      </c>
      <c r="L17" s="95" t="s">
        <v>17</v>
      </c>
      <c r="M17" s="95"/>
      <c r="N17" s="100" t="s">
        <v>19</v>
      </c>
      <c r="O17" s="100" t="s">
        <v>20</v>
      </c>
      <c r="P17" s="100"/>
      <c r="Q17" s="100"/>
    </row>
    <row r="18" spans="1:18" ht="63.75" customHeight="1" x14ac:dyDescent="0.25">
      <c r="A18" s="100"/>
      <c r="B18" s="95"/>
      <c r="C18" s="95"/>
      <c r="D18" s="95"/>
      <c r="E18" s="95"/>
      <c r="F18" s="95"/>
      <c r="G18" s="95"/>
      <c r="H18" s="95"/>
      <c r="I18" s="95"/>
      <c r="J18" s="95"/>
      <c r="K18" s="100"/>
      <c r="L18" s="74" t="s">
        <v>399</v>
      </c>
      <c r="M18" s="74" t="s">
        <v>18</v>
      </c>
      <c r="N18" s="100"/>
      <c r="O18" s="100"/>
      <c r="P18" s="100"/>
      <c r="Q18" s="100"/>
    </row>
    <row r="19" spans="1:18" ht="165.75" customHeight="1" x14ac:dyDescent="0.25">
      <c r="A19" s="2" t="s">
        <v>28</v>
      </c>
      <c r="B19" s="99" t="str">
        <f>[10]MIR!$B$15</f>
        <v>Cubrir y difundir con oportunidad, claridad y prontitud las actividades del gobierno municipal a través de los medios de comunicación, para mantener informada a la población sobre las actividades del h. ayuntamiento.</v>
      </c>
      <c r="C19" s="99"/>
      <c r="D19" s="99"/>
      <c r="E19" s="99" t="str">
        <f>[10]MIR!$C$15</f>
        <v>Programas gubernamentales difundidos.</v>
      </c>
      <c r="F19" s="99"/>
      <c r="G19" s="155" t="str">
        <f>[10]MIR!$G$15</f>
        <v xml:space="preserve">Número de programas gubernamentales 
Difundidos en el periodo t)-(número de programas gubernamentales difundidos en periodo t-1)
</v>
      </c>
      <c r="H19" s="155"/>
      <c r="I19" s="109" t="str">
        <f>[10]MIR!$H$15</f>
        <v>Archivos y reportes de Presidencía, la Secretaría General, la Dirección de Planeación, de Comunicación Social y la Coordinación de Eventos Cívicos y Culturales, así como de las demás Direcciones de la Administración Municipal.</v>
      </c>
      <c r="J19" s="99"/>
      <c r="K19" s="51" t="s">
        <v>399</v>
      </c>
      <c r="L19" s="75">
        <v>1</v>
      </c>
      <c r="M19" s="80" t="s">
        <v>440</v>
      </c>
      <c r="N19" s="81" t="s">
        <v>441</v>
      </c>
      <c r="O19" s="5">
        <v>0.25</v>
      </c>
      <c r="P19" s="109" t="s">
        <v>56</v>
      </c>
      <c r="Q19" s="99"/>
    </row>
    <row r="20" spans="1:18" ht="147.75" customHeight="1" x14ac:dyDescent="0.25">
      <c r="A20" s="2" t="s">
        <v>29</v>
      </c>
      <c r="B20" s="99" t="str">
        <f>[10]MIR!$B$16</f>
        <v>Posicionar una adecuada imagen pública, considerando que es la percepción que se tiene de nuestro gobierno ante la población.</v>
      </c>
      <c r="C20" s="99"/>
      <c r="D20" s="99"/>
      <c r="E20" s="99" t="str">
        <f>[10]MIR!$C$16</f>
        <v>Porcentaje de programas gubernamentales difundidos por Direcciones.</v>
      </c>
      <c r="F20" s="99"/>
      <c r="G20" s="155" t="s">
        <v>276</v>
      </c>
      <c r="H20" s="155"/>
      <c r="I20" s="109" t="s">
        <v>279</v>
      </c>
      <c r="J20" s="99"/>
      <c r="K20" s="51" t="s">
        <v>399</v>
      </c>
      <c r="L20" s="75">
        <v>1</v>
      </c>
      <c r="M20" s="80" t="s">
        <v>440</v>
      </c>
      <c r="N20" s="81" t="s">
        <v>441</v>
      </c>
      <c r="O20" s="5">
        <v>0.25</v>
      </c>
      <c r="P20" s="109" t="s">
        <v>56</v>
      </c>
      <c r="Q20" s="99"/>
    </row>
    <row r="21" spans="1:18" ht="150" customHeight="1" x14ac:dyDescent="0.25">
      <c r="A21" s="34" t="s">
        <v>71</v>
      </c>
      <c r="B21" s="99" t="s">
        <v>266</v>
      </c>
      <c r="C21" s="99"/>
      <c r="D21" s="99"/>
      <c r="E21" s="99" t="s">
        <v>272</v>
      </c>
      <c r="F21" s="99"/>
      <c r="G21" s="156" t="s">
        <v>277</v>
      </c>
      <c r="H21" s="156"/>
      <c r="I21" s="109" t="s">
        <v>279</v>
      </c>
      <c r="J21" s="99"/>
      <c r="K21" s="51" t="s">
        <v>399</v>
      </c>
      <c r="L21" s="75">
        <v>1</v>
      </c>
      <c r="M21" s="80" t="s">
        <v>440</v>
      </c>
      <c r="N21" s="81" t="s">
        <v>441</v>
      </c>
      <c r="O21" s="5">
        <v>0.25</v>
      </c>
      <c r="P21" s="109" t="s">
        <v>56</v>
      </c>
      <c r="Q21" s="99"/>
    </row>
    <row r="22" spans="1:18" ht="174.75" customHeight="1" x14ac:dyDescent="0.25">
      <c r="A22" s="34" t="s">
        <v>72</v>
      </c>
      <c r="B22" s="99" t="s">
        <v>267</v>
      </c>
      <c r="C22" s="99"/>
      <c r="D22" s="99"/>
      <c r="E22" s="99" t="s">
        <v>273</v>
      </c>
      <c r="F22" s="99"/>
      <c r="G22" s="155" t="s">
        <v>278</v>
      </c>
      <c r="H22" s="155"/>
      <c r="I22" s="109" t="s">
        <v>279</v>
      </c>
      <c r="J22" s="99"/>
      <c r="K22" s="51" t="s">
        <v>399</v>
      </c>
      <c r="L22" s="75">
        <v>1</v>
      </c>
      <c r="M22" s="80" t="s">
        <v>440</v>
      </c>
      <c r="N22" s="81" t="s">
        <v>441</v>
      </c>
      <c r="O22" s="5">
        <v>0.25</v>
      </c>
      <c r="P22" s="109" t="s">
        <v>56</v>
      </c>
      <c r="Q22" s="99"/>
    </row>
    <row r="23" spans="1:18" x14ac:dyDescent="0.25">
      <c r="A23" s="107" t="s">
        <v>30</v>
      </c>
      <c r="B23" s="107"/>
      <c r="C23" s="107"/>
      <c r="D23" s="107"/>
      <c r="E23" s="107"/>
      <c r="F23" s="107"/>
      <c r="G23" s="107"/>
      <c r="H23" s="107"/>
      <c r="I23" s="107"/>
      <c r="J23" s="107"/>
      <c r="K23" s="107"/>
      <c r="L23" s="107"/>
      <c r="M23" s="107"/>
      <c r="N23" s="107"/>
      <c r="O23" s="107"/>
      <c r="P23" s="107"/>
      <c r="Q23" s="107"/>
    </row>
    <row r="24" spans="1:18" ht="140.25" customHeight="1" x14ac:dyDescent="0.25">
      <c r="A24" s="3" t="s">
        <v>81</v>
      </c>
      <c r="B24" s="99" t="str">
        <f>[10]MIR!$B$18</f>
        <v>Elaboración de boletines informativos, carteles y volantes.</v>
      </c>
      <c r="C24" s="99"/>
      <c r="D24" s="99"/>
      <c r="E24" s="99" t="s">
        <v>272</v>
      </c>
      <c r="F24" s="99"/>
      <c r="G24" s="155" t="s">
        <v>277</v>
      </c>
      <c r="H24" s="155"/>
      <c r="I24" s="109" t="str">
        <f>[10]MIR!$H$18</f>
        <v>Archivos y reportes de la Secretaría General, la Dirección de Planeación, de Comunicación Social y la Coordinación de Eventos Cívicos y Culturales, así como de las demás Direcciones de la Administración Municipal.</v>
      </c>
      <c r="J24" s="99"/>
      <c r="K24" s="51" t="s">
        <v>399</v>
      </c>
      <c r="L24" s="75">
        <v>1</v>
      </c>
      <c r="M24" s="80" t="s">
        <v>440</v>
      </c>
      <c r="N24" s="81" t="s">
        <v>441</v>
      </c>
      <c r="O24" s="5">
        <v>0.25</v>
      </c>
      <c r="P24" s="109" t="s">
        <v>56</v>
      </c>
      <c r="Q24" s="99"/>
    </row>
    <row r="25" spans="1:18" ht="110.25" customHeight="1" x14ac:dyDescent="0.25">
      <c r="A25" s="3" t="s">
        <v>74</v>
      </c>
      <c r="B25" s="99" t="str">
        <f>[10]MIR!$B$19</f>
        <v>Adquisición de software y equipo para diseño audiovisual.</v>
      </c>
      <c r="C25" s="99"/>
      <c r="D25" s="99"/>
      <c r="E25" s="99" t="s">
        <v>274</v>
      </c>
      <c r="F25" s="99"/>
      <c r="G25" s="155" t="s">
        <v>277</v>
      </c>
      <c r="H25" s="155"/>
      <c r="I25" s="109" t="s">
        <v>280</v>
      </c>
      <c r="J25" s="99"/>
      <c r="K25" s="51" t="s">
        <v>399</v>
      </c>
      <c r="L25" s="75">
        <v>1</v>
      </c>
      <c r="M25" s="80" t="s">
        <v>440</v>
      </c>
      <c r="N25" s="81" t="s">
        <v>441</v>
      </c>
      <c r="O25" s="5">
        <v>0.25</v>
      </c>
      <c r="P25" s="109" t="s">
        <v>56</v>
      </c>
      <c r="Q25" s="99"/>
      <c r="R25" t="s">
        <v>34</v>
      </c>
    </row>
    <row r="26" spans="1:18" ht="165" customHeight="1" x14ac:dyDescent="0.25">
      <c r="A26" s="3" t="s">
        <v>75</v>
      </c>
      <c r="B26" s="112" t="s">
        <v>268</v>
      </c>
      <c r="C26" s="116"/>
      <c r="D26" s="113"/>
      <c r="E26" s="112" t="s">
        <v>272</v>
      </c>
      <c r="F26" s="113"/>
      <c r="G26" s="153" t="s">
        <v>277</v>
      </c>
      <c r="H26" s="154"/>
      <c r="I26" s="114" t="s">
        <v>279</v>
      </c>
      <c r="J26" s="115"/>
      <c r="K26" s="51" t="s">
        <v>399</v>
      </c>
      <c r="L26" s="75">
        <v>1</v>
      </c>
      <c r="M26" s="80" t="s">
        <v>440</v>
      </c>
      <c r="N26" s="81" t="s">
        <v>441</v>
      </c>
      <c r="O26" s="5">
        <v>0.25</v>
      </c>
      <c r="P26" s="109" t="s">
        <v>56</v>
      </c>
      <c r="Q26" s="99"/>
    </row>
    <row r="27" spans="1:18" ht="143.25" customHeight="1" x14ac:dyDescent="0.25">
      <c r="A27" s="3" t="s">
        <v>77</v>
      </c>
      <c r="B27" s="112" t="s">
        <v>269</v>
      </c>
      <c r="C27" s="116"/>
      <c r="D27" s="113"/>
      <c r="E27" s="112" t="s">
        <v>273</v>
      </c>
      <c r="F27" s="113"/>
      <c r="G27" s="153" t="s">
        <v>278</v>
      </c>
      <c r="H27" s="154"/>
      <c r="I27" s="114" t="s">
        <v>279</v>
      </c>
      <c r="J27" s="115"/>
      <c r="K27" s="51" t="s">
        <v>399</v>
      </c>
      <c r="L27" s="75">
        <v>1</v>
      </c>
      <c r="M27" s="80" t="s">
        <v>440</v>
      </c>
      <c r="N27" s="81" t="s">
        <v>441</v>
      </c>
      <c r="O27" s="5">
        <v>0.25</v>
      </c>
      <c r="P27" s="109" t="s">
        <v>56</v>
      </c>
      <c r="Q27" s="99"/>
    </row>
    <row r="28" spans="1:18" ht="161.25" customHeight="1" x14ac:dyDescent="0.25">
      <c r="A28" s="3" t="s">
        <v>119</v>
      </c>
      <c r="B28" s="112" t="s">
        <v>270</v>
      </c>
      <c r="C28" s="116"/>
      <c r="D28" s="113"/>
      <c r="E28" s="112" t="s">
        <v>273</v>
      </c>
      <c r="F28" s="113"/>
      <c r="G28" s="153" t="s">
        <v>278</v>
      </c>
      <c r="H28" s="154"/>
      <c r="I28" s="114" t="s">
        <v>279</v>
      </c>
      <c r="J28" s="115"/>
      <c r="K28" s="51" t="s">
        <v>399</v>
      </c>
      <c r="L28" s="75">
        <v>1</v>
      </c>
      <c r="M28" s="80" t="s">
        <v>440</v>
      </c>
      <c r="N28" s="81" t="s">
        <v>441</v>
      </c>
      <c r="O28" s="5">
        <v>0.25</v>
      </c>
      <c r="P28" s="109" t="s">
        <v>56</v>
      </c>
      <c r="Q28" s="99"/>
    </row>
    <row r="29" spans="1:18" ht="137.25" customHeight="1" x14ac:dyDescent="0.25">
      <c r="A29" s="3" t="s">
        <v>186</v>
      </c>
      <c r="B29" s="99" t="s">
        <v>271</v>
      </c>
      <c r="C29" s="99"/>
      <c r="D29" s="99"/>
      <c r="E29" s="99" t="s">
        <v>275</v>
      </c>
      <c r="F29" s="99"/>
      <c r="G29" s="155" t="s">
        <v>278</v>
      </c>
      <c r="H29" s="155"/>
      <c r="I29" s="99" t="s">
        <v>280</v>
      </c>
      <c r="J29" s="99"/>
      <c r="K29" s="51" t="s">
        <v>399</v>
      </c>
      <c r="L29" s="75">
        <v>1</v>
      </c>
      <c r="M29" s="80" t="s">
        <v>440</v>
      </c>
      <c r="N29" s="81" t="s">
        <v>441</v>
      </c>
      <c r="O29" s="5">
        <v>0.25</v>
      </c>
      <c r="P29" s="109" t="s">
        <v>56</v>
      </c>
      <c r="Q29" s="99"/>
    </row>
    <row r="30" spans="1:18" x14ac:dyDescent="0.25">
      <c r="A30" s="1"/>
      <c r="B30" s="1"/>
      <c r="C30" s="1"/>
      <c r="D30" s="1"/>
      <c r="E30" s="1"/>
      <c r="F30" s="1"/>
      <c r="G30" s="1"/>
      <c r="H30" s="1"/>
      <c r="I30" s="1"/>
      <c r="J30" s="1"/>
      <c r="K30" s="1"/>
      <c r="L30" s="1"/>
      <c r="M30" s="1"/>
      <c r="N30" s="1"/>
      <c r="O30" s="1"/>
      <c r="P30" s="1"/>
      <c r="Q30" s="1"/>
    </row>
    <row r="31" spans="1:18" x14ac:dyDescent="0.25">
      <c r="A31" s="1"/>
      <c r="B31" s="1"/>
      <c r="C31" s="1"/>
      <c r="D31" s="1"/>
      <c r="E31" s="1"/>
      <c r="F31" s="1"/>
      <c r="G31" s="1"/>
      <c r="H31" s="1"/>
      <c r="I31" s="1"/>
      <c r="J31" s="1"/>
      <c r="K31" s="1"/>
      <c r="L31" s="1"/>
      <c r="M31" s="1"/>
      <c r="N31" s="1"/>
      <c r="O31" s="1"/>
      <c r="P31" s="1"/>
      <c r="Q31" s="1"/>
    </row>
    <row r="32" spans="1:18"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17"/>
      <c r="G35" s="117"/>
      <c r="H35" s="117"/>
      <c r="I35" s="1"/>
      <c r="J35" s="1"/>
      <c r="K35" s="1"/>
      <c r="L35" s="1"/>
      <c r="M35" s="1"/>
      <c r="N35" s="1"/>
      <c r="O35" s="1"/>
      <c r="P35" s="1"/>
      <c r="Q35" s="1"/>
    </row>
    <row r="36" spans="1:17" x14ac:dyDescent="0.25">
      <c r="A36" s="1"/>
      <c r="B36" s="1"/>
      <c r="C36" s="1"/>
      <c r="D36" s="1"/>
      <c r="E36" s="1"/>
      <c r="F36" s="117"/>
      <c r="G36" s="117"/>
      <c r="H36" s="117"/>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x14ac:dyDescent="0.25">
      <c r="A38" s="1"/>
      <c r="B38" s="1"/>
      <c r="C38" s="1"/>
      <c r="D38" s="1"/>
      <c r="E38" s="1"/>
      <c r="G38" s="1"/>
      <c r="H38" s="1"/>
      <c r="I38" s="1"/>
      <c r="J38" s="1"/>
      <c r="K38" s="1"/>
      <c r="L38" s="1"/>
      <c r="M38" s="1"/>
      <c r="N38" s="1"/>
      <c r="O38" s="1"/>
      <c r="P38" s="1"/>
      <c r="Q38" s="1"/>
    </row>
    <row r="39" spans="1:17" s="1" customFormat="1" x14ac:dyDescent="0.25"/>
    <row r="40" spans="1:17" s="1" customFormat="1" x14ac:dyDescent="0.25"/>
    <row r="41" spans="1:17" s="1" customFormat="1" x14ac:dyDescent="0.25"/>
  </sheetData>
  <mergeCells count="89">
    <mergeCell ref="A12:Q12"/>
    <mergeCell ref="B2:P4"/>
    <mergeCell ref="B5:P5"/>
    <mergeCell ref="A7:Q7"/>
    <mergeCell ref="A8:C9"/>
    <mergeCell ref="D8:H9"/>
    <mergeCell ref="I8:I9"/>
    <mergeCell ref="J8:K9"/>
    <mergeCell ref="L8:L9"/>
    <mergeCell ref="M8:N9"/>
    <mergeCell ref="O8:O9"/>
    <mergeCell ref="P8:Q9"/>
    <mergeCell ref="A10:Q10"/>
    <mergeCell ref="B11:E11"/>
    <mergeCell ref="G11:L11"/>
    <mergeCell ref="N11:Q11"/>
    <mergeCell ref="M13:M14"/>
    <mergeCell ref="N13:Q14"/>
    <mergeCell ref="A15:Q15"/>
    <mergeCell ref="A16:A18"/>
    <mergeCell ref="B16:D18"/>
    <mergeCell ref="E16:M16"/>
    <mergeCell ref="N16:O16"/>
    <mergeCell ref="P16:Q18"/>
    <mergeCell ref="E17:F18"/>
    <mergeCell ref="G17:H18"/>
    <mergeCell ref="A13:A14"/>
    <mergeCell ref="B13:C14"/>
    <mergeCell ref="D13:D14"/>
    <mergeCell ref="E13:G14"/>
    <mergeCell ref="H13:H14"/>
    <mergeCell ref="I13:L14"/>
    <mergeCell ref="I17:J18"/>
    <mergeCell ref="K17:K18"/>
    <mergeCell ref="L17:M17"/>
    <mergeCell ref="N17:N18"/>
    <mergeCell ref="O17:O18"/>
    <mergeCell ref="P19:Q19"/>
    <mergeCell ref="B20:D20"/>
    <mergeCell ref="E20:F20"/>
    <mergeCell ref="G20:H20"/>
    <mergeCell ref="I20:J20"/>
    <mergeCell ref="P20:Q20"/>
    <mergeCell ref="B19:D19"/>
    <mergeCell ref="E19:F19"/>
    <mergeCell ref="G19:H19"/>
    <mergeCell ref="I19:J19"/>
    <mergeCell ref="B22:D22"/>
    <mergeCell ref="E22:F22"/>
    <mergeCell ref="G22:H22"/>
    <mergeCell ref="I22:J22"/>
    <mergeCell ref="P22:Q22"/>
    <mergeCell ref="B21:D21"/>
    <mergeCell ref="E21:F21"/>
    <mergeCell ref="G21:H21"/>
    <mergeCell ref="I21:J21"/>
    <mergeCell ref="P21:Q21"/>
    <mergeCell ref="A23:Q23"/>
    <mergeCell ref="B24:D24"/>
    <mergeCell ref="E24:F24"/>
    <mergeCell ref="G24:H24"/>
    <mergeCell ref="I24:J24"/>
    <mergeCell ref="P24:Q24"/>
    <mergeCell ref="B26:D26"/>
    <mergeCell ref="E26:F26"/>
    <mergeCell ref="G26:H26"/>
    <mergeCell ref="I26:J26"/>
    <mergeCell ref="P26:Q26"/>
    <mergeCell ref="B25:D25"/>
    <mergeCell ref="E25:F25"/>
    <mergeCell ref="G25:H25"/>
    <mergeCell ref="I25:J25"/>
    <mergeCell ref="P25:Q25"/>
    <mergeCell ref="P29:Q29"/>
    <mergeCell ref="F35:H36"/>
    <mergeCell ref="B27:D27"/>
    <mergeCell ref="E27:F27"/>
    <mergeCell ref="G27:H27"/>
    <mergeCell ref="I27:J27"/>
    <mergeCell ref="B29:D29"/>
    <mergeCell ref="E29:F29"/>
    <mergeCell ref="G29:H29"/>
    <mergeCell ref="I29:J29"/>
    <mergeCell ref="P27:Q27"/>
    <mergeCell ref="B28:D28"/>
    <mergeCell ref="E28:F28"/>
    <mergeCell ref="G28:H28"/>
    <mergeCell ref="I28:J28"/>
    <mergeCell ref="P28:Q28"/>
  </mergeCells>
  <pageMargins left="0.7" right="0.7" top="0.75" bottom="0.75" header="0.3" footer="0.3"/>
  <pageSetup scale="53" orientation="landscape"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62</vt:i4>
      </vt:variant>
    </vt:vector>
  </HeadingPairs>
  <TitlesOfParts>
    <vt:vector size="124" baseType="lpstr">
      <vt:lpstr>62.-DIRECCIÓN DE CLUB DE LA 3ER</vt:lpstr>
      <vt:lpstr>61.- COORDINACION DE OFI. DE RE</vt:lpstr>
      <vt:lpstr>60.- DIRECCION DE ASIS. ALIMENT</vt:lpstr>
      <vt:lpstr>59.-DIRECCIÓN DE LA DIV. SEXUAL</vt:lpstr>
      <vt:lpstr>58.-DIRECCIÓN DE LA INSTANC </vt:lpstr>
      <vt:lpstr>57.-DIRECCIÓN DE DES. RURAL</vt:lpstr>
      <vt:lpstr>56.-DIRECCIÓN DE ATN. A COM.</vt:lpstr>
      <vt:lpstr>55.-DIRECCION DE ECOLOGIA</vt:lpstr>
      <vt:lpstr>54.-DIRECCIÓN DE COM. SOCIAL</vt:lpstr>
      <vt:lpstr>53.-DIRECCIÓN DE DES. TURISTICO</vt:lpstr>
      <vt:lpstr>52.-DIRECCIÓN DE DES. ECONOMIC </vt:lpstr>
      <vt:lpstr>51.- DIRECCION DE DEPORTES </vt:lpstr>
      <vt:lpstr>50.-DIRECCIÓN DE PLANEACION PAR</vt:lpstr>
      <vt:lpstr>49.- DIRECCION DE SERVICIO MEDI</vt:lpstr>
      <vt:lpstr>48.- DIRECCION CASA DE LA CULTU</vt:lpstr>
      <vt:lpstr>47.- DIRECCION DE JUVENTUD </vt:lpstr>
      <vt:lpstr>46.- DIRECCION DE APOYO A INST.</vt:lpstr>
      <vt:lpstr>45.- DIRECCION DE PROGRAMAS SOC</vt:lpstr>
      <vt:lpstr>44.- DIRECCION DE PARQUES Y JAR</vt:lpstr>
      <vt:lpstr>43.-DIRECCION DE RASTRO</vt:lpstr>
      <vt:lpstr>42.-DIRECCION DE PANTEONES </vt:lpstr>
      <vt:lpstr>41.- DIRECCION DE MERCADO </vt:lpstr>
      <vt:lpstr>40.- DIRECCION DE LIMPIA </vt:lpstr>
      <vt:lpstr>39.- DIRECCION DE ALUMBRADO PUB</vt:lpstr>
      <vt:lpstr>38.- DIRECCION DE AGUA POTABLE </vt:lpstr>
      <vt:lpstr>37.-DIRECCION DE DES. URBANO</vt:lpstr>
      <vt:lpstr>36.-DIRECCION DE OBRAS PUBLICAS</vt:lpstr>
      <vt:lpstr>35.-DIRECCIÓN DE SERVICIOS GRAL</vt:lpstr>
      <vt:lpstr>34.-DIRECCIÓN DE CONTROL PATRIM</vt:lpstr>
      <vt:lpstr>33.-DIRECCIÓN DE CATAS</vt:lpstr>
      <vt:lpstr>32.-DIRECCIÓN DE CONTABILI</vt:lpstr>
      <vt:lpstr>31.-DIRECCIÓN DE CUENTA PÚBL</vt:lpstr>
      <vt:lpstr>30.-DIRECCIÓN DE RECURSOS HUMAN</vt:lpstr>
      <vt:lpstr>29.- DIRECCION DE MOVILIDAD </vt:lpstr>
      <vt:lpstr>28.-DIRECCIÓN DE PREVENCIÓN SOC</vt:lpstr>
      <vt:lpstr>27.-DIRECCIÓN DE ASUNTOS JURIDI</vt:lpstr>
      <vt:lpstr>26.-DIRECCIÓN DE PROTECCIÓN CIV</vt:lpstr>
      <vt:lpstr>25.-DIRECCIÓN DE REGLAMENTOS</vt:lpstr>
      <vt:lpstr>24.-DIRECCIÓN DE POLICIA VIAL</vt:lpstr>
      <vt:lpstr>23.-DIRECCIÓN DE SEGURIDAD PUBL</vt:lpstr>
      <vt:lpstr>22.-DIRECCIÓN GRAL. DEL DIF</vt:lpstr>
      <vt:lpstr>21.-DIRECCIÓN GRAL. DE SALUD</vt:lpstr>
      <vt:lpstr>20.-DIRECCIÓN GRAL. DE EDUCACIO</vt:lpstr>
      <vt:lpstr>19.-DIRECCIÓN GRAL. DESARROLLO </vt:lpstr>
      <vt:lpstr>18.-DIRECCIÓN GRAL. SER. PUBLI </vt:lpstr>
      <vt:lpstr>17.-DIRECCIÓN GENERAL DE OBRAS</vt:lpstr>
      <vt:lpstr>16.-DIRECCIÓN GENERAL DE SEGURI</vt:lpstr>
      <vt:lpstr>15.-ORGANO DE CONTROL INTE</vt:lpstr>
      <vt:lpstr>14.-DIRECCIÓN DE UNIDAD DE  TRA</vt:lpstr>
      <vt:lpstr>13.-DIRECCIÓN DE LA INSTANCIA</vt:lpstr>
      <vt:lpstr>12.-SECRETARIA GENERAL DE G</vt:lpstr>
      <vt:lpstr>11.- TESORERIA MUNICIPAL</vt:lpstr>
      <vt:lpstr>10.-SINDICATURA</vt:lpstr>
      <vt:lpstr>9.-REGIDURIA DE CULTURA, RECRE</vt:lpstr>
      <vt:lpstr>8.-REGIDURIA DE MEDIO AMBIENTE </vt:lpstr>
      <vt:lpstr>7.-REGIDURIA DE SALUD Y JUVEN</vt:lpstr>
      <vt:lpstr>6..REGIDURIA DE DERECHO DE LAS </vt:lpstr>
      <vt:lpstr>5.-REGIDURIA DE ATENCIÓN Y PART</vt:lpstr>
      <vt:lpstr>4.-REGIDURIA DE EDUCACIÓN Y GRU</vt:lpstr>
      <vt:lpstr>3.-REGIDURIA DE DESARROLLO RURA</vt:lpstr>
      <vt:lpstr>2.-REGIDURIA E DESARROLLO URBAN</vt:lpstr>
      <vt:lpstr>1.-PRESIDENCIA</vt:lpstr>
      <vt:lpstr>'1.-PRESIDENCIA'!Área_de_impresión</vt:lpstr>
      <vt:lpstr>'10.-SINDICATURA'!Área_de_impresión</vt:lpstr>
      <vt:lpstr>'11.- TESORERIA MUNICIPAL'!Área_de_impresión</vt:lpstr>
      <vt:lpstr>'12.-SECRETARIA GENERAL DE G'!Área_de_impresión</vt:lpstr>
      <vt:lpstr>'13.-DIRECCIÓN DE LA INSTANCIA'!Área_de_impresión</vt:lpstr>
      <vt:lpstr>'14.-DIRECCIÓN DE UNIDAD DE  TRA'!Área_de_impresión</vt:lpstr>
      <vt:lpstr>'15.-ORGANO DE CONTROL INTE'!Área_de_impresión</vt:lpstr>
      <vt:lpstr>'16.-DIRECCIÓN GENERAL DE SEGURI'!Área_de_impresión</vt:lpstr>
      <vt:lpstr>'17.-DIRECCIÓN GENERAL DE OBRAS'!Área_de_impresión</vt:lpstr>
      <vt:lpstr>'18.-DIRECCIÓN GRAL. SER. PUBLI '!Área_de_impresión</vt:lpstr>
      <vt:lpstr>'19.-DIRECCIÓN GRAL. DESARROLLO '!Área_de_impresión</vt:lpstr>
      <vt:lpstr>'2.-REGIDURIA E DESARROLLO URBAN'!Área_de_impresión</vt:lpstr>
      <vt:lpstr>'20.-DIRECCIÓN GRAL. DE EDUCACIO'!Área_de_impresión</vt:lpstr>
      <vt:lpstr>'21.-DIRECCIÓN GRAL. DE SALUD'!Área_de_impresión</vt:lpstr>
      <vt:lpstr>'22.-DIRECCIÓN GRAL. DEL DIF'!Área_de_impresión</vt:lpstr>
      <vt:lpstr>'23.-DIRECCIÓN DE SEGURIDAD PUBL'!Área_de_impresión</vt:lpstr>
      <vt:lpstr>'24.-DIRECCIÓN DE POLICIA VIAL'!Área_de_impresión</vt:lpstr>
      <vt:lpstr>'25.-DIRECCIÓN DE REGLAMENTOS'!Área_de_impresión</vt:lpstr>
      <vt:lpstr>'26.-DIRECCIÓN DE PROTECCIÓN CIV'!Área_de_impresión</vt:lpstr>
      <vt:lpstr>'27.-DIRECCIÓN DE ASUNTOS JURIDI'!Área_de_impresión</vt:lpstr>
      <vt:lpstr>'28.-DIRECCIÓN DE PREVENCIÓN SOC'!Área_de_impresión</vt:lpstr>
      <vt:lpstr>'29.- DIRECCION DE MOVILIDAD '!Área_de_impresión</vt:lpstr>
      <vt:lpstr>'3.-REGIDURIA DE DESARROLLO RURA'!Área_de_impresión</vt:lpstr>
      <vt:lpstr>'30.-DIRECCIÓN DE RECURSOS HUMAN'!Área_de_impresión</vt:lpstr>
      <vt:lpstr>'31.-DIRECCIÓN DE CUENTA PÚBL'!Área_de_impresión</vt:lpstr>
      <vt:lpstr>'32.-DIRECCIÓN DE CONTABILI'!Área_de_impresión</vt:lpstr>
      <vt:lpstr>'33.-DIRECCIÓN DE CATAS'!Área_de_impresión</vt:lpstr>
      <vt:lpstr>'34.-DIRECCIÓN DE CONTROL PATRIM'!Área_de_impresión</vt:lpstr>
      <vt:lpstr>'35.-DIRECCIÓN DE SERVICIOS GRAL'!Área_de_impresión</vt:lpstr>
      <vt:lpstr>'36.-DIRECCION DE OBRAS PUBLICAS'!Área_de_impresión</vt:lpstr>
      <vt:lpstr>'37.-DIRECCION DE DES. URBANO'!Área_de_impresión</vt:lpstr>
      <vt:lpstr>'38.- DIRECCION DE AGUA POTABLE '!Área_de_impresión</vt:lpstr>
      <vt:lpstr>'39.- DIRECCION DE ALUMBRADO PUB'!Área_de_impresión</vt:lpstr>
      <vt:lpstr>'4.-REGIDURIA DE EDUCACIÓN Y GRU'!Área_de_impresión</vt:lpstr>
      <vt:lpstr>'40.- DIRECCION DE LIMPIA '!Área_de_impresión</vt:lpstr>
      <vt:lpstr>'41.- DIRECCION DE MERCADO '!Área_de_impresión</vt:lpstr>
      <vt:lpstr>'42.-DIRECCION DE PANTEONES '!Área_de_impresión</vt:lpstr>
      <vt:lpstr>'43.-DIRECCION DE RASTRO'!Área_de_impresión</vt:lpstr>
      <vt:lpstr>'44.- DIRECCION DE PARQUES Y JAR'!Área_de_impresión</vt:lpstr>
      <vt:lpstr>'45.- DIRECCION DE PROGRAMAS SOC'!Área_de_impresión</vt:lpstr>
      <vt:lpstr>'46.- DIRECCION DE APOYO A INST.'!Área_de_impresión</vt:lpstr>
      <vt:lpstr>'47.- DIRECCION DE JUVENTUD '!Área_de_impresión</vt:lpstr>
      <vt:lpstr>'48.- DIRECCION CASA DE LA CULTU'!Área_de_impresión</vt:lpstr>
      <vt:lpstr>'49.- DIRECCION DE SERVICIO MEDI'!Área_de_impresión</vt:lpstr>
      <vt:lpstr>'5.-REGIDURIA DE ATENCIÓN Y PART'!Área_de_impresión</vt:lpstr>
      <vt:lpstr>'50.-DIRECCIÓN DE PLANEACION PAR'!Área_de_impresión</vt:lpstr>
      <vt:lpstr>'51.- DIRECCION DE DEPORTES '!Área_de_impresión</vt:lpstr>
      <vt:lpstr>'52.-DIRECCIÓN DE DES. ECONOMIC '!Área_de_impresión</vt:lpstr>
      <vt:lpstr>'53.-DIRECCIÓN DE DES. TURISTICO'!Área_de_impresión</vt:lpstr>
      <vt:lpstr>'54.-DIRECCIÓN DE COM. SOCIAL'!Área_de_impresión</vt:lpstr>
      <vt:lpstr>'55.-DIRECCION DE ECOLOGIA'!Área_de_impresión</vt:lpstr>
      <vt:lpstr>'56.-DIRECCIÓN DE ATN. A COM.'!Área_de_impresión</vt:lpstr>
      <vt:lpstr>'57.-DIRECCIÓN DE DES. RURAL'!Área_de_impresión</vt:lpstr>
      <vt:lpstr>'58.-DIRECCIÓN DE LA INSTANC '!Área_de_impresión</vt:lpstr>
      <vt:lpstr>'59.-DIRECCIÓN DE LA DIV. SEXUAL'!Área_de_impresión</vt:lpstr>
      <vt:lpstr>'6..REGIDURIA DE DERECHO DE LAS '!Área_de_impresión</vt:lpstr>
      <vt:lpstr>'60.- DIRECCION DE ASIS. ALIMENT'!Área_de_impresión</vt:lpstr>
      <vt:lpstr>'61.- COORDINACION DE OFI. DE RE'!Área_de_impresión</vt:lpstr>
      <vt:lpstr>'62.-DIRECCIÓN DE CLUB DE LA 3ER'!Área_de_impresión</vt:lpstr>
      <vt:lpstr>'7.-REGIDURIA DE SALUD Y JUVEN'!Área_de_impresión</vt:lpstr>
      <vt:lpstr>'8.-REGIDURIA DE MEDIO AMBIENTE '!Área_de_impresión</vt:lpstr>
      <vt:lpstr>'9.-REGIDURIA DE CULTURA, RECRE'!Área_de_impresión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INICIO</cp:lastModifiedBy>
  <cp:lastPrinted>2025-05-14T19:08:37Z</cp:lastPrinted>
  <dcterms:created xsi:type="dcterms:W3CDTF">2022-03-25T18:01:57Z</dcterms:created>
  <dcterms:modified xsi:type="dcterms:W3CDTF">2025-05-14T19:15:11Z</dcterms:modified>
</cp:coreProperties>
</file>